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jandro Gallo\Desktop\"/>
    </mc:Choice>
  </mc:AlternateContent>
  <bookViews>
    <workbookView xWindow="0" yWindow="0" windowWidth="20490" windowHeight="7755"/>
  </bookViews>
  <sheets>
    <sheet name="INFORMACION GENERAL" sheetId="2" r:id="rId1"/>
    <sheet name="SIMULADOR" sheetId="1" r:id="rId2"/>
  </sheets>
  <calcPr calcId="152511"/>
</workbook>
</file>

<file path=xl/calcChain.xml><?xml version="1.0" encoding="utf-8"?>
<calcChain xmlns="http://schemas.openxmlformats.org/spreadsheetml/2006/main">
  <c r="H20" i="1" l="1"/>
  <c r="F20" i="1"/>
  <c r="E16" i="2"/>
  <c r="F49" i="1" l="1"/>
  <c r="F48" i="1"/>
  <c r="L48" i="1" s="1"/>
  <c r="F46" i="1"/>
  <c r="F28" i="1"/>
  <c r="D10" i="1"/>
  <c r="H14" i="1"/>
  <c r="L10" i="1"/>
  <c r="F32" i="1"/>
  <c r="F41" i="1" l="1"/>
  <c r="F42" i="1"/>
  <c r="F43" i="1"/>
  <c r="F44" i="1"/>
  <c r="F40" i="1"/>
  <c r="F35" i="1"/>
  <c r="F34" i="1"/>
  <c r="F33" i="1"/>
  <c r="F31" i="1"/>
  <c r="F30" i="1" l="1"/>
  <c r="F18" i="1" l="1"/>
  <c r="F19" i="1" s="1"/>
  <c r="F22" i="1" s="1"/>
  <c r="C4" i="1"/>
  <c r="L49" i="1" l="1"/>
  <c r="F39" i="1" l="1"/>
  <c r="F38" i="1" s="1"/>
  <c r="F24" i="1"/>
  <c r="F26" i="1" s="1"/>
  <c r="L46" i="1" l="1"/>
  <c r="F10" i="1" s="1"/>
  <c r="F50" i="1" l="1"/>
  <c r="L50" i="1" s="1"/>
  <c r="F14" i="1" l="1"/>
  <c r="H10" i="1" s="1"/>
  <c r="J10" i="1" s="1"/>
  <c r="J14" i="1" l="1"/>
</calcChain>
</file>

<file path=xl/comments1.xml><?xml version="1.0" encoding="utf-8"?>
<comments xmlns="http://schemas.openxmlformats.org/spreadsheetml/2006/main">
  <authors>
    <author>gr</author>
  </authors>
  <commentList>
    <comment ref="D10" authorId="0" shapeId="0">
      <text>
        <r>
          <rPr>
            <b/>
            <sz val="9"/>
            <color indexed="81"/>
            <rFont val="Tahoma"/>
            <family val="2"/>
          </rPr>
          <t xml:space="preserve">codigo Arancel con arancel. O descripcion del producto.
</t>
        </r>
      </text>
    </comment>
    <comment ref="L50" authorId="0" shapeId="0">
      <text>
        <r>
          <rPr>
            <b/>
            <sz val="9"/>
            <color indexed="81"/>
            <rFont val="Tahoma"/>
            <family val="2"/>
          </rPr>
          <t>gr: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<sst xmlns="http://schemas.openxmlformats.org/spreadsheetml/2006/main" count="78" uniqueCount="75">
  <si>
    <t>REFERENCIA</t>
  </si>
  <si>
    <t>COSTO PRODUCTO EN COLOMBIA</t>
  </si>
  <si>
    <t>ESPECIFICACIONES DEL PRODUCTO</t>
  </si>
  <si>
    <t xml:space="preserve">COSTO FOB EN PESOS </t>
  </si>
  <si>
    <t>COSTO CIF</t>
  </si>
  <si>
    <t>IVA 16%</t>
  </si>
  <si>
    <t>GASTOS EN DESTINO</t>
  </si>
  <si>
    <t>GASTOS AGRUPADOS</t>
  </si>
  <si>
    <t>EL. DECLARACION DE IMPUESTOS Y FORMULARIO</t>
  </si>
  <si>
    <t>EL.DECLARACION DE VALOR Y FORMULARIO</t>
  </si>
  <si>
    <t>VALOR DOLAR DIA</t>
  </si>
  <si>
    <t>SUBTOTAL COSTO X CONTENEDOR DE 20</t>
  </si>
  <si>
    <t>COSTO TRANSPORTE LOCAL</t>
  </si>
  <si>
    <t>SUBTOTAL COSTO TRANSPORTE LOCAL</t>
  </si>
  <si>
    <t>TARIFA MINIMA O 0,35%CIF</t>
  </si>
  <si>
    <t xml:space="preserve">GASTOS ADUANEROS </t>
  </si>
  <si>
    <t>PREINSCRIPCION X CONT.</t>
  </si>
  <si>
    <t>SUBTOTAL COSTO  CONSECUCION PROVEEDOR</t>
  </si>
  <si>
    <t xml:space="preserve">SUBTOTAL COMISION IMPORTACION </t>
  </si>
  <si>
    <r>
      <t xml:space="preserve">COSTO FOB EN DOLARES </t>
    </r>
    <r>
      <rPr>
        <b/>
        <sz val="9"/>
        <color theme="0"/>
        <rFont val="Calibri"/>
        <family val="2"/>
        <scheme val="minor"/>
      </rPr>
      <t>DE LA IMPORTACION</t>
    </r>
  </si>
  <si>
    <t xml:space="preserve">PRECIO DE VENTA </t>
  </si>
  <si>
    <t>RENTABILIDAD %</t>
  </si>
  <si>
    <t>UTILIDAD UN</t>
  </si>
  <si>
    <t>COSTO VENTA UND</t>
  </si>
  <si>
    <t>GASTOS EN DESTINO EN PESOS</t>
  </si>
  <si>
    <t>LIBERACION Y RADICACION US$</t>
  </si>
  <si>
    <t>COLLECT FEE US$</t>
  </si>
  <si>
    <t>DOCUMENTACION BL    US$</t>
  </si>
  <si>
    <t>THC   US$</t>
  </si>
  <si>
    <t>OTROS   US$</t>
  </si>
  <si>
    <t>NOMBRE EMPRESA</t>
  </si>
  <si>
    <t>COSTO PRODUCTO</t>
  </si>
  <si>
    <t>CARGUE PAIS ORIGEN</t>
  </si>
  <si>
    <t>TRANSPORTE LOCAL</t>
  </si>
  <si>
    <t>SEGURO LOCAL</t>
  </si>
  <si>
    <t>DOCUMENTACION</t>
  </si>
  <si>
    <t>BODEGAGE Y EMBARQUE</t>
  </si>
  <si>
    <t>AGENCIAMIENTO ADUANERO</t>
  </si>
  <si>
    <t>ENTREGA COSTADO DE BUQUE</t>
  </si>
  <si>
    <t>TRANSBORDO</t>
  </si>
  <si>
    <t>FLETE Y SEGURO X CONTENEDOR 20 (PESOS)</t>
  </si>
  <si>
    <t>ARANCEL</t>
  </si>
  <si>
    <t>OPERADOR LOGISTICO</t>
  </si>
  <si>
    <t>COMISION SIA</t>
  </si>
  <si>
    <t>UND X IMPORTACION</t>
  </si>
  <si>
    <t>INFORMACION DEL IMPORTADOR</t>
  </si>
  <si>
    <t>DATA IFX(DÓLAR DEL DIA)</t>
  </si>
  <si>
    <t>COSTO FOB EN DOLARES DE LA IMPORTACION</t>
  </si>
  <si>
    <t>COSTO CONSECUCION PROVEEDOR</t>
  </si>
  <si>
    <t>PORCENTAJE ARANCEL</t>
  </si>
  <si>
    <t>PORCENTAJE IVA</t>
  </si>
  <si>
    <t>COSTO FOB EN DOLARES IMPO CALCULADO</t>
  </si>
  <si>
    <t>INFORMACION SIA</t>
  </si>
  <si>
    <t>COTIZACION SERVICIOS SIA</t>
  </si>
  <si>
    <t>COTIZACION SERVICIOS SIA CALCULADO</t>
  </si>
  <si>
    <t xml:space="preserve">COMISION IMPORTACION </t>
  </si>
  <si>
    <t xml:space="preserve">PREINSCRIPCION X CONT. </t>
  </si>
  <si>
    <t xml:space="preserve">GASTOS AGRUPADOS </t>
  </si>
  <si>
    <t xml:space="preserve">EL. DECLARACION DE IMPUESTOS Y FORMULARIO </t>
  </si>
  <si>
    <t xml:space="preserve">EL.DECLARACION DE VALOR Y FORMULARIO </t>
  </si>
  <si>
    <t xml:space="preserve">COMISION SIA </t>
  </si>
  <si>
    <t>CANTIDADES A IMPORTAR</t>
  </si>
  <si>
    <t>PRECIO DE VENTA</t>
  </si>
  <si>
    <t>OTRA INFORMACION</t>
  </si>
  <si>
    <t>CALZADO PARA DAMAS</t>
  </si>
  <si>
    <t>DESCRIPCION MERCANCIA:</t>
  </si>
  <si>
    <t>GASTOS SIA</t>
  </si>
  <si>
    <t>COSTO MAS PAGO TRADER</t>
  </si>
  <si>
    <t>COSTO CONSECUCION PROVEEDOR Y TRADER</t>
  </si>
  <si>
    <t>LIBERACION Y RADICACION  (USD)</t>
  </si>
  <si>
    <t>COLLECT FEE  (USD)</t>
  </si>
  <si>
    <t>DOCUMENTACION BL  (USD)</t>
  </si>
  <si>
    <t>THC  (USD)</t>
  </si>
  <si>
    <t>OTROS GASTOS  (USD)</t>
  </si>
  <si>
    <t>COMERCIALIZADORA ESTRELLA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</si>
</sst>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(&quot;$&quot;* #,##0.000_);_(&quot;$&quot;* \(#,##0.000\);_(&quot;$&quot;* &quot;-&quot;???_);_(@_)"/>
    <numFmt numFmtId="166" formatCode="&quot;$&quot;\ #,##0.00"/>
    <numFmt numFmtId="167" formatCode="_-* #,##0\ &quot;€&quot;_-;\-* #,##0\ &quot;€&quot;_-;_-* &quot;-&quot;??\ &quot;€&quot;_-;_-@_-"/>
    <numFmt numFmtId="168" formatCode="_([$$-240A]\ * #,##0.00_);_([$$-240A]\ * \(#,##0.00\);_([$$-240A]\ * &quot;-&quot;??_);_(@_)"/>
    <numFmt numFmtId="169" formatCode="_([$$-240A]\ * #,##0_);_([$$-240A]\ * \(#,##0\);_([$$-240A]\ * &quot;-&quot;??_);_(@_)"/>
    <numFmt numFmtId="170" formatCode="_([$USD]\ * #,##0_);_([$USD]\ * \(#,##0\);_([$USD]\ * &quot;-&quot;_);_(@_)"/>
    <numFmt numFmtId="171" formatCode="_(* #,##0_);_(* \(#,##0\);_(* &quot;-&quot;??_);_(@_)"/>
    <numFmt numFmtId="172" formatCode="_([$USD]\ * #,##0_);_([$USD]\ * \(#,##0\);_([$USD]\ 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2"/>
      <color theme="1"/>
      <name val="Calibri"/>
      <family val="2"/>
      <scheme val="minor"/>
    </font>
    <font>
      <sz val="2"/>
      <color theme="0"/>
      <name val="Calibri"/>
      <family val="2"/>
      <scheme val="minor"/>
    </font>
    <font>
      <sz val="11"/>
      <name val="Calibri"/>
      <family val="2"/>
      <scheme val="minor"/>
    </font>
    <font>
      <sz val="2"/>
      <name val="Calibri"/>
      <family val="2"/>
      <scheme val="minor"/>
    </font>
    <font>
      <b/>
      <sz val="2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22C9F"/>
        <bgColor indexed="64"/>
      </patternFill>
    </fill>
    <fill>
      <patternFill patternType="solid">
        <fgColor theme="6" tint="0.59999389629810485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9" fillId="0" borderId="0" applyNumberFormat="0" applyFill="0" applyBorder="0" applyAlignment="0" applyProtection="0"/>
  </cellStyleXfs>
  <cellXfs count="171">
    <xf numFmtId="0" fontId="0" fillId="0" borderId="0" xfId="0"/>
    <xf numFmtId="0" fontId="0" fillId="2" borderId="0" xfId="0" applyFill="1"/>
    <xf numFmtId="167" fontId="0" fillId="2" borderId="0" xfId="1" applyNumberFormat="1" applyFont="1" applyFill="1"/>
    <xf numFmtId="44" fontId="0" fillId="2" borderId="0" xfId="0" applyNumberFormat="1" applyFill="1"/>
    <xf numFmtId="167" fontId="0" fillId="2" borderId="0" xfId="0" applyNumberFormat="1" applyFill="1"/>
    <xf numFmtId="0" fontId="5" fillId="0" borderId="0" xfId="0" applyFont="1" applyFill="1" applyAlignment="1" applyProtection="1">
      <alignment vertical="center"/>
      <protection hidden="1"/>
    </xf>
    <xf numFmtId="0" fontId="0" fillId="0" borderId="0" xfId="0" applyFont="1" applyFill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4" borderId="2" xfId="0" applyFont="1" applyFill="1" applyBorder="1" applyAlignment="1" applyProtection="1">
      <alignment horizontal="center" vertical="center"/>
      <protection hidden="1"/>
    </xf>
    <xf numFmtId="0" fontId="0" fillId="4" borderId="2" xfId="0" applyFill="1" applyBorder="1" applyAlignment="1" applyProtection="1">
      <alignment vertical="center"/>
      <protection hidden="1"/>
    </xf>
    <xf numFmtId="0" fontId="0" fillId="0" borderId="0" xfId="0" applyFill="1" applyAlignment="1" applyProtection="1">
      <alignment vertical="center"/>
      <protection hidden="1"/>
    </xf>
    <xf numFmtId="0" fontId="4" fillId="4" borderId="5" xfId="0" applyFont="1" applyFill="1" applyBorder="1" applyAlignment="1" applyProtection="1">
      <alignment horizontal="center" vertical="center"/>
      <protection hidden="1"/>
    </xf>
    <xf numFmtId="0" fontId="0" fillId="4" borderId="5" xfId="0" applyFill="1" applyBorder="1" applyAlignment="1" applyProtection="1">
      <alignment vertical="center"/>
      <protection hidden="1"/>
    </xf>
    <xf numFmtId="0" fontId="5" fillId="0" borderId="0" xfId="0" applyFont="1" applyFill="1" applyBorder="1" applyAlignment="1" applyProtection="1">
      <alignment vertical="center"/>
      <protection hidden="1"/>
    </xf>
    <xf numFmtId="0" fontId="0" fillId="0" borderId="0" xfId="0" applyFill="1" applyBorder="1" applyAlignment="1" applyProtection="1">
      <alignment vertical="center"/>
      <protection hidden="1"/>
    </xf>
    <xf numFmtId="0" fontId="3" fillId="14" borderId="10" xfId="0" applyFont="1" applyFill="1" applyBorder="1" applyAlignment="1" applyProtection="1">
      <alignment horizontal="center" vertical="center"/>
      <protection hidden="1"/>
    </xf>
    <xf numFmtId="0" fontId="2" fillId="4" borderId="8" xfId="0" applyFont="1" applyFill="1" applyBorder="1" applyAlignment="1" applyProtection="1">
      <alignment horizontal="center" vertical="center"/>
      <protection hidden="1"/>
    </xf>
    <xf numFmtId="0" fontId="2" fillId="6" borderId="10" xfId="0" applyFont="1" applyFill="1" applyBorder="1" applyAlignment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44" fontId="4" fillId="6" borderId="10" xfId="1" applyNumberFormat="1" applyFont="1" applyFill="1" applyBorder="1" applyAlignment="1" applyProtection="1">
      <alignment vertical="center"/>
      <protection hidden="1"/>
    </xf>
    <xf numFmtId="0" fontId="2" fillId="7" borderId="10" xfId="0" applyFont="1" applyFill="1" applyBorder="1" applyAlignment="1" applyProtection="1">
      <alignment vertical="center"/>
      <protection hidden="1"/>
    </xf>
    <xf numFmtId="44" fontId="4" fillId="7" borderId="10" xfId="1" applyNumberFormat="1" applyFont="1" applyFill="1" applyBorder="1" applyAlignment="1" applyProtection="1">
      <alignment vertical="center"/>
      <protection hidden="1"/>
    </xf>
    <xf numFmtId="0" fontId="3" fillId="9" borderId="10" xfId="0" applyFont="1" applyFill="1" applyBorder="1" applyAlignment="1" applyProtection="1">
      <alignment vertical="center"/>
      <protection hidden="1"/>
    </xf>
    <xf numFmtId="44" fontId="0" fillId="9" borderId="10" xfId="1" applyNumberFormat="1" applyFont="1" applyFill="1" applyBorder="1" applyAlignment="1" applyProtection="1">
      <alignment vertical="center"/>
      <protection hidden="1"/>
    </xf>
    <xf numFmtId="0" fontId="7" fillId="0" borderId="0" xfId="0" applyFont="1" applyFill="1" applyBorder="1" applyAlignment="1" applyProtection="1">
      <alignment vertical="center"/>
      <protection hidden="1"/>
    </xf>
    <xf numFmtId="44" fontId="5" fillId="0" borderId="0" xfId="1" applyNumberFormat="1" applyFont="1" applyFill="1" applyBorder="1" applyAlignment="1" applyProtection="1">
      <alignment vertical="center"/>
      <protection hidden="1"/>
    </xf>
    <xf numFmtId="0" fontId="3" fillId="10" borderId="7" xfId="0" applyFont="1" applyFill="1" applyBorder="1" applyAlignment="1" applyProtection="1">
      <alignment horizontal="left" vertical="center"/>
      <protection hidden="1"/>
    </xf>
    <xf numFmtId="0" fontId="0" fillId="0" borderId="0" xfId="0" applyFill="1" applyAlignment="1" applyProtection="1">
      <alignment horizontal="left" vertical="center"/>
      <protection hidden="1"/>
    </xf>
    <xf numFmtId="44" fontId="0" fillId="10" borderId="10" xfId="1" applyNumberFormat="1" applyFont="1" applyFill="1" applyBorder="1" applyAlignment="1" applyProtection="1">
      <alignment vertical="center"/>
      <protection hidden="1"/>
    </xf>
    <xf numFmtId="0" fontId="0" fillId="10" borderId="8" xfId="0" applyFill="1" applyBorder="1" applyAlignment="1" applyProtection="1">
      <alignment vertical="center"/>
      <protection hidden="1"/>
    </xf>
    <xf numFmtId="0" fontId="0" fillId="10" borderId="9" xfId="0" applyFill="1" applyBorder="1" applyAlignment="1" applyProtection="1">
      <alignment vertical="center"/>
      <protection hidden="1"/>
    </xf>
    <xf numFmtId="0" fontId="3" fillId="11" borderId="7" xfId="0" applyFont="1" applyFill="1" applyBorder="1" applyAlignment="1" applyProtection="1">
      <alignment vertical="center"/>
      <protection hidden="1"/>
    </xf>
    <xf numFmtId="165" fontId="0" fillId="11" borderId="10" xfId="0" applyNumberFormat="1" applyFill="1" applyBorder="1" applyAlignment="1" applyProtection="1">
      <alignment vertical="center"/>
      <protection hidden="1"/>
    </xf>
    <xf numFmtId="0" fontId="0" fillId="11" borderId="8" xfId="0" applyFill="1" applyBorder="1" applyAlignment="1" applyProtection="1">
      <alignment vertical="center"/>
      <protection hidden="1"/>
    </xf>
    <xf numFmtId="165" fontId="0" fillId="0" borderId="16" xfId="0" applyNumberFormat="1" applyFill="1" applyBorder="1" applyAlignment="1" applyProtection="1">
      <alignment vertical="center"/>
      <protection hidden="1"/>
    </xf>
    <xf numFmtId="44" fontId="0" fillId="0" borderId="17" xfId="1" applyNumberFormat="1" applyFont="1" applyFill="1" applyBorder="1" applyAlignment="1" applyProtection="1">
      <alignment vertical="center"/>
      <protection hidden="1"/>
    </xf>
    <xf numFmtId="0" fontId="0" fillId="11" borderId="9" xfId="0" applyFill="1" applyBorder="1" applyAlignment="1" applyProtection="1">
      <alignment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9" fillId="12" borderId="10" xfId="0" applyFont="1" applyFill="1" applyBorder="1" applyAlignment="1" applyProtection="1">
      <alignment vertical="center"/>
      <protection hidden="1"/>
    </xf>
    <xf numFmtId="44" fontId="9" fillId="12" borderId="10" xfId="1" applyNumberFormat="1" applyFont="1" applyFill="1" applyBorder="1" applyAlignment="1" applyProtection="1">
      <alignment vertical="center"/>
      <protection hidden="1"/>
    </xf>
    <xf numFmtId="44" fontId="9" fillId="12" borderId="10" xfId="0" applyNumberFormat="1" applyFont="1" applyFill="1" applyBorder="1" applyAlignment="1" applyProtection="1">
      <alignment vertical="center"/>
      <protection hidden="1"/>
    </xf>
    <xf numFmtId="0" fontId="8" fillId="0" borderId="0" xfId="0" applyFont="1" applyFill="1" applyBorder="1" applyAlignment="1" applyProtection="1">
      <alignment vertical="center"/>
      <protection hidden="1"/>
    </xf>
    <xf numFmtId="0" fontId="10" fillId="0" borderId="0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44" fontId="10" fillId="0" borderId="0" xfId="1" applyNumberFormat="1" applyFont="1" applyFill="1" applyBorder="1" applyAlignment="1" applyProtection="1">
      <alignment vertical="center"/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44" fontId="10" fillId="0" borderId="0" xfId="0" applyNumberFormat="1" applyFont="1" applyFill="1" applyBorder="1" applyAlignment="1" applyProtection="1">
      <alignment vertical="center"/>
      <protection hidden="1"/>
    </xf>
    <xf numFmtId="0" fontId="9" fillId="13" borderId="10" xfId="0" applyFont="1" applyFill="1" applyBorder="1" applyAlignment="1" applyProtection="1">
      <alignment vertical="center"/>
      <protection hidden="1"/>
    </xf>
    <xf numFmtId="44" fontId="9" fillId="13" borderId="10" xfId="1" applyNumberFormat="1" applyFont="1" applyFill="1" applyBorder="1" applyAlignment="1" applyProtection="1">
      <alignment vertical="center"/>
      <protection hidden="1"/>
    </xf>
    <xf numFmtId="44" fontId="9" fillId="13" borderId="10" xfId="1" applyNumberFormat="1" applyFont="1" applyFill="1" applyBorder="1" applyAlignment="1" applyProtection="1">
      <alignment horizontal="center" vertical="center"/>
      <protection hidden="1"/>
    </xf>
    <xf numFmtId="0" fontId="12" fillId="14" borderId="7" xfId="0" applyFont="1" applyFill="1" applyBorder="1" applyAlignment="1" applyProtection="1">
      <alignment vertical="center"/>
      <protection hidden="1"/>
    </xf>
    <xf numFmtId="44" fontId="9" fillId="14" borderId="10" xfId="1" applyNumberFormat="1" applyFont="1" applyFill="1" applyBorder="1" applyAlignment="1" applyProtection="1">
      <alignment vertical="center"/>
      <protection hidden="1"/>
    </xf>
    <xf numFmtId="44" fontId="9" fillId="14" borderId="10" xfId="1" applyNumberFormat="1" applyFont="1" applyFill="1" applyBorder="1" applyAlignment="1" applyProtection="1">
      <alignment horizontal="center" vertical="center"/>
      <protection hidden="1"/>
    </xf>
    <xf numFmtId="0" fontId="12" fillId="14" borderId="9" xfId="0" applyFont="1" applyFill="1" applyBorder="1" applyAlignment="1" applyProtection="1">
      <alignment vertical="center"/>
      <protection hidden="1"/>
    </xf>
    <xf numFmtId="166" fontId="9" fillId="14" borderId="9" xfId="0" applyNumberFormat="1" applyFont="1" applyFill="1" applyBorder="1" applyAlignment="1" applyProtection="1">
      <alignment vertical="center"/>
      <protection hidden="1"/>
    </xf>
    <xf numFmtId="0" fontId="0" fillId="3" borderId="0" xfId="0" applyFill="1" applyProtection="1">
      <protection hidden="1"/>
    </xf>
    <xf numFmtId="0" fontId="5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/>
    <xf numFmtId="0" fontId="9" fillId="2" borderId="0" xfId="0" applyFont="1" applyFill="1" applyBorder="1" applyAlignment="1" applyProtection="1">
      <alignment vertical="center"/>
      <protection hidden="1"/>
    </xf>
    <xf numFmtId="0" fontId="9" fillId="2" borderId="14" xfId="0" applyFont="1" applyFill="1" applyBorder="1"/>
    <xf numFmtId="0" fontId="9" fillId="2" borderId="0" xfId="0" applyFont="1" applyFill="1" applyBorder="1"/>
    <xf numFmtId="169" fontId="9" fillId="2" borderId="6" xfId="1" applyNumberFormat="1" applyFont="1" applyFill="1" applyBorder="1" applyAlignment="1">
      <alignment horizontal="center" vertical="center"/>
    </xf>
    <xf numFmtId="0" fontId="9" fillId="15" borderId="0" xfId="0" applyFont="1" applyFill="1" applyBorder="1" applyAlignment="1" applyProtection="1">
      <alignment vertical="center"/>
      <protection hidden="1"/>
    </xf>
    <xf numFmtId="169" fontId="9" fillId="2" borderId="6" xfId="0" applyNumberFormat="1" applyFont="1" applyFill="1" applyBorder="1"/>
    <xf numFmtId="0" fontId="3" fillId="10" borderId="10" xfId="0" applyFont="1" applyFill="1" applyBorder="1" applyAlignment="1" applyProtection="1">
      <alignment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0" fontId="0" fillId="2" borderId="0" xfId="0" applyFill="1" applyProtection="1">
      <protection hidden="1"/>
    </xf>
    <xf numFmtId="0" fontId="18" fillId="2" borderId="14" xfId="0" applyFont="1" applyFill="1" applyBorder="1" applyAlignment="1" applyProtection="1">
      <alignment horizontal="left" vertical="center"/>
      <protection hidden="1"/>
    </xf>
    <xf numFmtId="0" fontId="18" fillId="2" borderId="0" xfId="0" applyFont="1" applyFill="1" applyBorder="1" applyAlignment="1" applyProtection="1">
      <alignment horizontal="left" vertical="center"/>
      <protection hidden="1"/>
    </xf>
    <xf numFmtId="171" fontId="9" fillId="2" borderId="15" xfId="3" applyNumberFormat="1" applyFont="1" applyFill="1" applyBorder="1"/>
    <xf numFmtId="0" fontId="18" fillId="2" borderId="4" xfId="0" applyFont="1" applyFill="1" applyBorder="1" applyAlignment="1" applyProtection="1">
      <alignment horizontal="left" vertical="center"/>
      <protection hidden="1"/>
    </xf>
    <xf numFmtId="0" fontId="18" fillId="2" borderId="5" xfId="0" applyFont="1" applyFill="1" applyBorder="1" applyAlignment="1" applyProtection="1">
      <alignment horizontal="left" vertical="center"/>
      <protection hidden="1"/>
    </xf>
    <xf numFmtId="169" fontId="9" fillId="2" borderId="6" xfId="1" applyNumberFormat="1" applyFont="1" applyFill="1" applyBorder="1"/>
    <xf numFmtId="168" fontId="0" fillId="10" borderId="18" xfId="1" applyNumberFormat="1" applyFont="1" applyFill="1" applyBorder="1" applyAlignment="1" applyProtection="1">
      <alignment vertical="center"/>
      <protection hidden="1"/>
    </xf>
    <xf numFmtId="0" fontId="18" fillId="2" borderId="1" xfId="0" applyFont="1" applyFill="1" applyBorder="1" applyAlignment="1" applyProtection="1">
      <alignment vertical="center"/>
      <protection hidden="1"/>
    </xf>
    <xf numFmtId="0" fontId="18" fillId="2" borderId="2" xfId="0" applyFont="1" applyFill="1" applyBorder="1" applyAlignment="1" applyProtection="1">
      <alignment vertical="center"/>
      <protection hidden="1"/>
    </xf>
    <xf numFmtId="172" fontId="0" fillId="0" borderId="16" xfId="0" applyNumberFormat="1" applyFill="1" applyBorder="1" applyAlignment="1" applyProtection="1">
      <alignment vertical="center"/>
      <protection hidden="1"/>
    </xf>
    <xf numFmtId="169" fontId="9" fillId="2" borderId="15" xfId="1" applyNumberFormat="1" applyFont="1" applyFill="1" applyBorder="1" applyProtection="1">
      <protection locked="0"/>
    </xf>
    <xf numFmtId="169" fontId="9" fillId="2" borderId="15" xfId="0" applyNumberFormat="1" applyFont="1" applyFill="1" applyBorder="1" applyProtection="1">
      <protection locked="0"/>
    </xf>
    <xf numFmtId="169" fontId="9" fillId="2" borderId="3" xfId="1" applyNumberFormat="1" applyFont="1" applyFill="1" applyBorder="1" applyProtection="1">
      <protection locked="0"/>
    </xf>
    <xf numFmtId="0" fontId="9" fillId="2" borderId="15" xfId="0" applyFont="1" applyFill="1" applyBorder="1" applyProtection="1">
      <protection locked="0"/>
    </xf>
    <xf numFmtId="9" fontId="9" fillId="2" borderId="15" xfId="2" applyFont="1" applyFill="1" applyBorder="1" applyProtection="1">
      <protection locked="0"/>
    </xf>
    <xf numFmtId="9" fontId="9" fillId="2" borderId="6" xfId="2" applyFont="1" applyFill="1" applyBorder="1" applyProtection="1">
      <protection locked="0"/>
    </xf>
    <xf numFmtId="168" fontId="12" fillId="2" borderId="3" xfId="0" applyNumberFormat="1" applyFont="1" applyFill="1" applyBorder="1" applyAlignment="1" applyProtection="1">
      <alignment horizontal="center"/>
      <protection locked="0"/>
    </xf>
    <xf numFmtId="170" fontId="9" fillId="15" borderId="15" xfId="3" applyNumberFormat="1" applyFont="1" applyFill="1" applyBorder="1" applyProtection="1">
      <protection locked="0"/>
    </xf>
    <xf numFmtId="168" fontId="9" fillId="2" borderId="15" xfId="0" applyNumberFormat="1" applyFont="1" applyFill="1" applyBorder="1" applyProtection="1">
      <protection locked="0"/>
    </xf>
    <xf numFmtId="44" fontId="0" fillId="2" borderId="17" xfId="1" applyNumberFormat="1" applyFont="1" applyFill="1" applyBorder="1" applyAlignment="1" applyProtection="1">
      <alignment vertical="center"/>
      <protection hidden="1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9" fillId="2" borderId="1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9" fillId="2" borderId="14" xfId="4" applyFill="1" applyBorder="1" applyAlignment="1" applyProtection="1">
      <alignment horizontal="left" vertical="center"/>
      <protection hidden="1"/>
    </xf>
    <xf numFmtId="0" fontId="19" fillId="2" borderId="0" xfId="4" applyFill="1" applyBorder="1" applyAlignment="1" applyProtection="1">
      <alignment horizontal="left" vertical="center"/>
      <protection hidden="1"/>
    </xf>
    <xf numFmtId="0" fontId="19" fillId="2" borderId="4" xfId="4" applyFill="1" applyBorder="1" applyAlignment="1" applyProtection="1">
      <alignment horizontal="left" vertical="center"/>
      <protection hidden="1"/>
    </xf>
    <xf numFmtId="0" fontId="19" fillId="2" borderId="5" xfId="4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right"/>
    </xf>
    <xf numFmtId="0" fontId="9" fillId="2" borderId="3" xfId="0" applyFont="1" applyFill="1" applyBorder="1" applyAlignment="1">
      <alignment horizontal="right"/>
    </xf>
    <xf numFmtId="0" fontId="18" fillId="2" borderId="14" xfId="0" applyFont="1" applyFill="1" applyBorder="1" applyAlignment="1" applyProtection="1">
      <alignment horizontal="left" vertical="center"/>
      <protection hidden="1"/>
    </xf>
    <xf numFmtId="0" fontId="18" fillId="2" borderId="0" xfId="0" applyFont="1" applyFill="1" applyBorder="1" applyAlignment="1" applyProtection="1">
      <alignment horizontal="left" vertical="center"/>
      <protection hidden="1"/>
    </xf>
    <xf numFmtId="0" fontId="9" fillId="2" borderId="1" xfId="0" applyFont="1" applyFill="1" applyBorder="1" applyAlignment="1" applyProtection="1">
      <alignment horizontal="left" vertical="center"/>
      <protection hidden="1"/>
    </xf>
    <xf numFmtId="0" fontId="9" fillId="2" borderId="2" xfId="0" applyFont="1" applyFill="1" applyBorder="1" applyAlignment="1" applyProtection="1">
      <alignment horizontal="left" vertical="center"/>
      <protection hidden="1"/>
    </xf>
    <xf numFmtId="0" fontId="9" fillId="2" borderId="14" xfId="0" applyFont="1" applyFill="1" applyBorder="1" applyAlignment="1" applyProtection="1">
      <alignment horizontal="left" vertical="center"/>
      <protection hidden="1"/>
    </xf>
    <xf numFmtId="0" fontId="9" fillId="2" borderId="0" xfId="0" applyFont="1" applyFill="1" applyBorder="1" applyAlignment="1" applyProtection="1">
      <alignment horizontal="left" vertical="center"/>
      <protection hidden="1"/>
    </xf>
    <xf numFmtId="0" fontId="9" fillId="15" borderId="14" xfId="0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18" fillId="2" borderId="4" xfId="0" applyFont="1" applyFill="1" applyBorder="1" applyAlignment="1" applyProtection="1">
      <alignment horizontal="left" vertical="center"/>
      <protection hidden="1"/>
    </xf>
    <xf numFmtId="0" fontId="18" fillId="2" borderId="5" xfId="0" applyFont="1" applyFill="1" applyBorder="1" applyAlignment="1" applyProtection="1">
      <alignment horizontal="left" vertical="center"/>
      <protection hidden="1"/>
    </xf>
    <xf numFmtId="0" fontId="9" fillId="2" borderId="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3" xfId="0" applyFont="1" applyFill="1" applyBorder="1" applyAlignment="1">
      <alignment horizontal="center"/>
    </xf>
    <xf numFmtId="0" fontId="5" fillId="3" borderId="0" xfId="0" applyFont="1" applyFill="1" applyAlignment="1" applyProtection="1">
      <alignment horizontal="center" vertical="center"/>
      <protection hidden="1"/>
    </xf>
    <xf numFmtId="0" fontId="12" fillId="14" borderId="11" xfId="0" applyFont="1" applyFill="1" applyBorder="1" applyAlignment="1" applyProtection="1">
      <alignment horizontal="center" vertical="center"/>
      <protection hidden="1"/>
    </xf>
    <xf numFmtId="0" fontId="12" fillId="14" borderId="12" xfId="0" applyFont="1" applyFill="1" applyBorder="1" applyAlignment="1" applyProtection="1">
      <alignment horizontal="center" vertical="center"/>
      <protection hidden="1"/>
    </xf>
    <xf numFmtId="0" fontId="12" fillId="14" borderId="13" xfId="0" applyFont="1" applyFill="1" applyBorder="1" applyAlignment="1" applyProtection="1">
      <alignment horizontal="center" vertical="center"/>
      <protection hidden="1"/>
    </xf>
    <xf numFmtId="0" fontId="13" fillId="14" borderId="11" xfId="0" applyFont="1" applyFill="1" applyBorder="1" applyAlignment="1" applyProtection="1">
      <alignment horizontal="center" vertical="center"/>
      <protection hidden="1"/>
    </xf>
    <xf numFmtId="0" fontId="13" fillId="14" borderId="12" xfId="0" applyFont="1" applyFill="1" applyBorder="1" applyAlignment="1" applyProtection="1">
      <alignment horizontal="center" vertical="center"/>
      <protection hidden="1"/>
    </xf>
    <xf numFmtId="0" fontId="13" fillId="14" borderId="13" xfId="0" applyFont="1" applyFill="1" applyBorder="1" applyAlignment="1" applyProtection="1">
      <alignment horizontal="center" vertical="center"/>
      <protection hidden="1"/>
    </xf>
    <xf numFmtId="44" fontId="0" fillId="0" borderId="7" xfId="0" applyNumberFormat="1" applyFill="1" applyBorder="1" applyAlignment="1" applyProtection="1">
      <alignment horizontal="center" vertical="center"/>
      <protection hidden="1"/>
    </xf>
    <xf numFmtId="44" fontId="0" fillId="0" borderId="8" xfId="0" applyNumberFormat="1" applyFill="1" applyBorder="1" applyAlignment="1" applyProtection="1">
      <alignment horizontal="center" vertical="center"/>
      <protection hidden="1"/>
    </xf>
    <xf numFmtId="44" fontId="0" fillId="0" borderId="9" xfId="0" applyNumberFormat="1" applyFill="1" applyBorder="1" applyAlignment="1" applyProtection="1">
      <alignment horizontal="center" vertical="center"/>
      <protection hidden="1"/>
    </xf>
    <xf numFmtId="169" fontId="0" fillId="0" borderId="7" xfId="1" applyNumberFormat="1" applyFont="1" applyFill="1" applyBorder="1" applyAlignment="1" applyProtection="1">
      <alignment horizontal="center" vertical="center"/>
      <protection hidden="1"/>
    </xf>
    <xf numFmtId="169" fontId="0" fillId="0" borderId="8" xfId="1" applyNumberFormat="1" applyFont="1" applyFill="1" applyBorder="1" applyAlignment="1" applyProtection="1">
      <alignment horizontal="center" vertical="center"/>
      <protection hidden="1"/>
    </xf>
    <xf numFmtId="9" fontId="0" fillId="0" borderId="8" xfId="2" applyFont="1" applyFill="1" applyBorder="1" applyAlignment="1" applyProtection="1">
      <alignment horizontal="center" vertical="center"/>
      <protection hidden="1"/>
    </xf>
    <xf numFmtId="9" fontId="0" fillId="0" borderId="9" xfId="2" applyFont="1" applyFill="1" applyBorder="1" applyAlignment="1" applyProtection="1">
      <alignment horizontal="center" vertical="center"/>
      <protection hidden="1"/>
    </xf>
    <xf numFmtId="0" fontId="4" fillId="8" borderId="1" xfId="0" applyFont="1" applyFill="1" applyBorder="1" applyAlignment="1" applyProtection="1">
      <alignment horizontal="center" vertical="center"/>
      <protection hidden="1"/>
    </xf>
    <xf numFmtId="0" fontId="4" fillId="8" borderId="2" xfId="0" applyFont="1" applyFill="1" applyBorder="1" applyAlignment="1" applyProtection="1">
      <alignment horizontal="center" vertical="center"/>
      <protection hidden="1"/>
    </xf>
    <xf numFmtId="0" fontId="4" fillId="8" borderId="3" xfId="0" applyFont="1" applyFill="1" applyBorder="1" applyAlignment="1" applyProtection="1">
      <alignment horizontal="center" vertical="center"/>
      <protection hidden="1"/>
    </xf>
    <xf numFmtId="0" fontId="4" fillId="8" borderId="14" xfId="0" applyFont="1" applyFill="1" applyBorder="1" applyAlignment="1" applyProtection="1">
      <alignment horizontal="center" vertical="center"/>
      <protection hidden="1"/>
    </xf>
    <xf numFmtId="0" fontId="4" fillId="8" borderId="0" xfId="0" applyFont="1" applyFill="1" applyBorder="1" applyAlignment="1" applyProtection="1">
      <alignment horizontal="center" vertical="center"/>
      <protection hidden="1"/>
    </xf>
    <xf numFmtId="0" fontId="4" fillId="8" borderId="15" xfId="0" applyFont="1" applyFill="1" applyBorder="1" applyAlignment="1" applyProtection="1">
      <alignment horizontal="center" vertical="center"/>
      <protection hidden="1"/>
    </xf>
    <xf numFmtId="0" fontId="4" fillId="8" borderId="4" xfId="0" applyFont="1" applyFill="1" applyBorder="1" applyAlignment="1" applyProtection="1">
      <alignment horizontal="center" vertical="center"/>
      <protection hidden="1"/>
    </xf>
    <xf numFmtId="0" fontId="4" fillId="8" borderId="5" xfId="0" applyFont="1" applyFill="1" applyBorder="1" applyAlignment="1" applyProtection="1">
      <alignment horizontal="center" vertical="center"/>
      <protection hidden="1"/>
    </xf>
    <xf numFmtId="0" fontId="4" fillId="8" borderId="6" xfId="0" applyFont="1" applyFill="1" applyBorder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horizontal="center" vertical="center"/>
      <protection hidden="1"/>
    </xf>
    <xf numFmtId="0" fontId="4" fillId="4" borderId="1" xfId="0" applyFont="1" applyFill="1" applyBorder="1" applyAlignment="1" applyProtection="1">
      <alignment horizontal="center" vertical="center"/>
      <protection hidden="1"/>
    </xf>
    <xf numFmtId="0" fontId="4" fillId="4" borderId="4" xfId="0" applyFont="1" applyFill="1" applyBorder="1" applyAlignment="1" applyProtection="1">
      <alignment horizontal="center" vertical="center"/>
      <protection hidden="1"/>
    </xf>
    <xf numFmtId="0" fontId="4" fillId="4" borderId="2" xfId="0" applyFont="1" applyFill="1" applyBorder="1" applyAlignment="1" applyProtection="1">
      <alignment horizontal="center" vertical="center"/>
      <protection hidden="1"/>
    </xf>
    <xf numFmtId="0" fontId="4" fillId="4" borderId="5" xfId="0" applyFont="1" applyFill="1" applyBorder="1" applyAlignment="1" applyProtection="1">
      <alignment horizontal="center" vertical="center"/>
      <protection hidden="1"/>
    </xf>
    <xf numFmtId="0" fontId="4" fillId="4" borderId="3" xfId="0" applyFont="1" applyFill="1" applyBorder="1" applyAlignment="1" applyProtection="1">
      <alignment horizontal="center" vertical="center"/>
      <protection hidden="1"/>
    </xf>
    <xf numFmtId="0" fontId="4" fillId="4" borderId="6" xfId="0" applyFont="1" applyFill="1" applyBorder="1" applyAlignment="1" applyProtection="1">
      <alignment horizontal="center" vertical="center"/>
      <protection hidden="1"/>
    </xf>
    <xf numFmtId="0" fontId="21" fillId="5" borderId="7" xfId="0" applyFont="1" applyFill="1" applyBorder="1" applyAlignment="1" applyProtection="1">
      <alignment horizontal="center" vertical="center"/>
      <protection hidden="1"/>
    </xf>
    <xf numFmtId="0" fontId="22" fillId="5" borderId="8" xfId="0" applyFont="1" applyFill="1" applyBorder="1" applyAlignment="1" applyProtection="1">
      <alignment horizontal="center" vertical="center"/>
      <protection hidden="1"/>
    </xf>
    <xf numFmtId="0" fontId="22" fillId="5" borderId="9" xfId="0" applyFont="1" applyFill="1" applyBorder="1" applyAlignment="1" applyProtection="1">
      <alignment horizontal="center" vertical="center"/>
      <protection hidden="1"/>
    </xf>
    <xf numFmtId="0" fontId="12" fillId="13" borderId="11" xfId="0" applyFont="1" applyFill="1" applyBorder="1" applyAlignment="1" applyProtection="1">
      <alignment horizontal="center" vertical="center"/>
      <protection hidden="1"/>
    </xf>
    <xf numFmtId="0" fontId="12" fillId="13" borderId="12" xfId="0" applyFont="1" applyFill="1" applyBorder="1" applyAlignment="1" applyProtection="1">
      <alignment horizontal="center" vertical="center"/>
      <protection hidden="1"/>
    </xf>
    <xf numFmtId="0" fontId="12" fillId="13" borderId="13" xfId="0" applyFont="1" applyFill="1" applyBorder="1" applyAlignment="1" applyProtection="1">
      <alignment horizontal="center" vertical="center"/>
      <protection hidden="1"/>
    </xf>
    <xf numFmtId="0" fontId="0" fillId="0" borderId="7" xfId="0" applyFill="1" applyBorder="1" applyAlignment="1" applyProtection="1">
      <alignment horizontal="center" vertical="center"/>
      <protection hidden="1"/>
    </xf>
    <xf numFmtId="0" fontId="0" fillId="0" borderId="8" xfId="0" applyFill="1" applyBorder="1" applyAlignment="1" applyProtection="1">
      <alignment horizontal="center" vertical="center"/>
      <protection hidden="1"/>
    </xf>
    <xf numFmtId="0" fontId="0" fillId="0" borderId="9" xfId="0" applyFill="1" applyBorder="1" applyAlignment="1" applyProtection="1">
      <alignment horizontal="center" vertical="center"/>
      <protection hidden="1"/>
    </xf>
    <xf numFmtId="0" fontId="4" fillId="4" borderId="11" xfId="0" applyFont="1" applyFill="1" applyBorder="1" applyAlignment="1" applyProtection="1">
      <alignment horizontal="center" vertical="center"/>
      <protection hidden="1"/>
    </xf>
    <xf numFmtId="0" fontId="4" fillId="4" borderId="12" xfId="0" applyFont="1" applyFill="1" applyBorder="1" applyAlignment="1" applyProtection="1">
      <alignment horizontal="center" vertical="center"/>
      <protection hidden="1"/>
    </xf>
    <xf numFmtId="0" fontId="4" fillId="4" borderId="13" xfId="0" applyFont="1" applyFill="1" applyBorder="1" applyAlignment="1" applyProtection="1">
      <alignment horizontal="center" vertical="center"/>
      <protection hidden="1"/>
    </xf>
    <xf numFmtId="0" fontId="3" fillId="12" borderId="11" xfId="0" applyFont="1" applyFill="1" applyBorder="1" applyAlignment="1" applyProtection="1">
      <alignment horizontal="center" vertical="center"/>
      <protection hidden="1"/>
    </xf>
    <xf numFmtId="0" fontId="2" fillId="12" borderId="12" xfId="0" applyFont="1" applyFill="1" applyBorder="1" applyAlignment="1" applyProtection="1">
      <alignment horizontal="center" vertical="center"/>
      <protection hidden="1"/>
    </xf>
    <xf numFmtId="0" fontId="2" fillId="12" borderId="13" xfId="0" applyFont="1" applyFill="1" applyBorder="1" applyAlignment="1" applyProtection="1">
      <alignment horizontal="center" vertical="center"/>
      <protection hidden="1"/>
    </xf>
  </cellXfs>
  <cellStyles count="5">
    <cellStyle name="Hipervínculo" xfId="4" builtinId="8"/>
    <cellStyle name="Millares" xfId="3" builtinId="3"/>
    <cellStyle name="Moneda" xfId="1" builtinId="4"/>
    <cellStyle name="Normal" xfId="0" builtinId="0"/>
    <cellStyle name="Porcentaje" xfId="2" builtinId="5"/>
  </cellStyles>
  <dxfs count="0"/>
  <tableStyles count="0" defaultTableStyle="TableStyleMedium9" defaultPivotStyle="PivotStyleLight16"/>
  <colors>
    <mruColors>
      <color rgb="FFB22C9F"/>
      <color rgb="FFA0E2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uisca.dian.gov.co/WebArancel/DefConsultaPorTextoDescNomenclatura.faces" TargetMode="External"/><Relationship Id="rId1" Type="http://schemas.openxmlformats.org/officeDocument/2006/relationships/hyperlink" Target="https://muisca.dian.gov.co/WebArancel/DefConsultaPorTextoDescNomenclatura.fac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5"/>
  <sheetViews>
    <sheetView tabSelected="1" workbookViewId="0">
      <selection activeCell="G5" sqref="G5"/>
    </sheetView>
  </sheetViews>
  <sheetFormatPr baseColWidth="10" defaultRowHeight="15" outlineLevelRow="1" x14ac:dyDescent="0.25"/>
  <cols>
    <col min="1" max="1" width="2.140625" style="57" customWidth="1"/>
    <col min="2" max="2" width="11.42578125" style="57"/>
    <col min="3" max="3" width="8.7109375" style="57" customWidth="1"/>
    <col min="4" max="4" width="51" style="57" customWidth="1"/>
    <col min="5" max="5" width="21.42578125" style="57" customWidth="1"/>
    <col min="6" max="6" width="14" style="57" customWidth="1"/>
    <col min="7" max="16384" width="11.42578125" style="57"/>
  </cols>
  <sheetData>
    <row r="1" spans="2:5" ht="15.75" thickBot="1" x14ac:dyDescent="0.3"/>
    <row r="2" spans="2:5" ht="15.75" thickBot="1" x14ac:dyDescent="0.3">
      <c r="B2" s="99" t="s">
        <v>45</v>
      </c>
      <c r="C2" s="100"/>
      <c r="D2" s="100"/>
      <c r="E2" s="101"/>
    </row>
    <row r="3" spans="2:5" ht="15.75" x14ac:dyDescent="0.25">
      <c r="B3" s="74" t="s">
        <v>30</v>
      </c>
      <c r="C3" s="75"/>
      <c r="D3" s="108" t="s">
        <v>74</v>
      </c>
      <c r="E3" s="109"/>
    </row>
    <row r="4" spans="2:5" ht="15.75" x14ac:dyDescent="0.25">
      <c r="B4" s="110" t="s">
        <v>46</v>
      </c>
      <c r="C4" s="111"/>
      <c r="D4" s="111"/>
      <c r="E4" s="77">
        <v>1890</v>
      </c>
    </row>
    <row r="5" spans="2:5" ht="15.75" x14ac:dyDescent="0.25">
      <c r="B5" s="110" t="s">
        <v>68</v>
      </c>
      <c r="C5" s="111"/>
      <c r="D5" s="111"/>
      <c r="E5" s="78">
        <v>3000000</v>
      </c>
    </row>
    <row r="6" spans="2:5" ht="15.75" x14ac:dyDescent="0.25">
      <c r="B6" s="110" t="s">
        <v>47</v>
      </c>
      <c r="C6" s="111"/>
      <c r="D6" s="111"/>
      <c r="E6" s="77"/>
    </row>
    <row r="7" spans="2:5" hidden="1" outlineLevel="1" x14ac:dyDescent="0.25">
      <c r="B7" s="59"/>
      <c r="C7" s="60"/>
      <c r="D7" s="60" t="s">
        <v>31</v>
      </c>
      <c r="E7" s="77"/>
    </row>
    <row r="8" spans="2:5" hidden="1" outlineLevel="1" x14ac:dyDescent="0.25">
      <c r="B8" s="59"/>
      <c r="C8" s="60"/>
      <c r="D8" s="60" t="s">
        <v>32</v>
      </c>
      <c r="E8" s="77"/>
    </row>
    <row r="9" spans="2:5" hidden="1" outlineLevel="1" x14ac:dyDescent="0.25">
      <c r="B9" s="59"/>
      <c r="C9" s="60"/>
      <c r="D9" s="60" t="s">
        <v>33</v>
      </c>
      <c r="E9" s="77"/>
    </row>
    <row r="10" spans="2:5" hidden="1" outlineLevel="1" x14ac:dyDescent="0.25">
      <c r="B10" s="59"/>
      <c r="C10" s="60"/>
      <c r="D10" s="60" t="s">
        <v>34</v>
      </c>
      <c r="E10" s="77"/>
    </row>
    <row r="11" spans="2:5" hidden="1" outlineLevel="1" x14ac:dyDescent="0.25">
      <c r="B11" s="59"/>
      <c r="C11" s="60"/>
      <c r="D11" s="60" t="s">
        <v>35</v>
      </c>
      <c r="E11" s="77"/>
    </row>
    <row r="12" spans="2:5" hidden="1" outlineLevel="1" x14ac:dyDescent="0.25">
      <c r="B12" s="59"/>
      <c r="C12" s="60"/>
      <c r="D12" s="60" t="s">
        <v>36</v>
      </c>
      <c r="E12" s="77"/>
    </row>
    <row r="13" spans="2:5" hidden="1" outlineLevel="1" x14ac:dyDescent="0.25">
      <c r="B13" s="59"/>
      <c r="C13" s="60"/>
      <c r="D13" s="60" t="s">
        <v>37</v>
      </c>
      <c r="E13" s="77"/>
    </row>
    <row r="14" spans="2:5" hidden="1" outlineLevel="1" x14ac:dyDescent="0.25">
      <c r="B14" s="59"/>
      <c r="C14" s="60"/>
      <c r="D14" s="60" t="s">
        <v>38</v>
      </c>
      <c r="E14" s="77"/>
    </row>
    <row r="15" spans="2:5" hidden="1" outlineLevel="1" x14ac:dyDescent="0.25">
      <c r="B15" s="59"/>
      <c r="C15" s="60"/>
      <c r="D15" s="60" t="s">
        <v>39</v>
      </c>
      <c r="E15" s="77"/>
    </row>
    <row r="16" spans="2:5" ht="16.5" collapsed="1" thickBot="1" x14ac:dyDescent="0.3">
      <c r="B16" s="120" t="s">
        <v>51</v>
      </c>
      <c r="C16" s="121"/>
      <c r="D16" s="121"/>
      <c r="E16" s="61">
        <f>IF(E6&lt;&gt;"","",SUM(E7:E15))</f>
        <v>0</v>
      </c>
    </row>
    <row r="17" spans="2:5" ht="15.75" thickBot="1" x14ac:dyDescent="0.3">
      <c r="B17" s="99" t="s">
        <v>42</v>
      </c>
      <c r="C17" s="100"/>
      <c r="D17" s="100"/>
      <c r="E17" s="101"/>
    </row>
    <row r="18" spans="2:5" x14ac:dyDescent="0.25">
      <c r="B18" s="112" t="s">
        <v>12</v>
      </c>
      <c r="C18" s="113"/>
      <c r="D18" s="113"/>
      <c r="E18" s="79">
        <v>2700000</v>
      </c>
    </row>
    <row r="19" spans="2:5" x14ac:dyDescent="0.25">
      <c r="B19" s="114" t="s">
        <v>40</v>
      </c>
      <c r="C19" s="115"/>
      <c r="D19" s="115"/>
      <c r="E19" s="80">
        <v>1900</v>
      </c>
    </row>
    <row r="20" spans="2:5" x14ac:dyDescent="0.25">
      <c r="B20" s="102" t="s">
        <v>49</v>
      </c>
      <c r="C20" s="103"/>
      <c r="D20" s="103"/>
      <c r="E20" s="81">
        <v>0.05</v>
      </c>
    </row>
    <row r="21" spans="2:5" ht="15.75" thickBot="1" x14ac:dyDescent="0.3">
      <c r="B21" s="104" t="s">
        <v>50</v>
      </c>
      <c r="C21" s="105"/>
      <c r="D21" s="105"/>
      <c r="E21" s="82">
        <v>0.16</v>
      </c>
    </row>
    <row r="22" spans="2:5" ht="15.75" thickBot="1" x14ac:dyDescent="0.3">
      <c r="B22" s="99" t="s">
        <v>52</v>
      </c>
      <c r="C22" s="100"/>
      <c r="D22" s="100"/>
      <c r="E22" s="101"/>
    </row>
    <row r="23" spans="2:5" x14ac:dyDescent="0.25">
      <c r="B23" s="106" t="s">
        <v>53</v>
      </c>
      <c r="C23" s="107"/>
      <c r="D23" s="107"/>
      <c r="E23" s="83"/>
    </row>
    <row r="24" spans="2:5" ht="30" hidden="1" customHeight="1" outlineLevel="1" x14ac:dyDescent="0.25">
      <c r="B24" s="116" t="s">
        <v>6</v>
      </c>
      <c r="C24" s="117"/>
      <c r="D24" s="62" t="s">
        <v>69</v>
      </c>
      <c r="E24" s="84"/>
    </row>
    <row r="25" spans="2:5" hidden="1" outlineLevel="1" x14ac:dyDescent="0.25">
      <c r="B25" s="116"/>
      <c r="C25" s="117"/>
      <c r="D25" s="62" t="s">
        <v>70</v>
      </c>
      <c r="E25" s="84"/>
    </row>
    <row r="26" spans="2:5" hidden="1" outlineLevel="1" x14ac:dyDescent="0.25">
      <c r="B26" s="116"/>
      <c r="C26" s="117"/>
      <c r="D26" s="62" t="s">
        <v>71</v>
      </c>
      <c r="E26" s="84"/>
    </row>
    <row r="27" spans="2:5" hidden="1" outlineLevel="1" x14ac:dyDescent="0.25">
      <c r="B27" s="116"/>
      <c r="C27" s="117"/>
      <c r="D27" s="62" t="s">
        <v>72</v>
      </c>
      <c r="E27" s="84"/>
    </row>
    <row r="28" spans="2:5" hidden="1" outlineLevel="1" x14ac:dyDescent="0.25">
      <c r="B28" s="116"/>
      <c r="C28" s="117"/>
      <c r="D28" s="62" t="s">
        <v>73</v>
      </c>
      <c r="E28" s="84"/>
    </row>
    <row r="29" spans="2:5" hidden="1" outlineLevel="1" x14ac:dyDescent="0.25">
      <c r="B29" s="89"/>
      <c r="C29" s="122"/>
      <c r="D29" s="58" t="s">
        <v>56</v>
      </c>
      <c r="E29" s="85"/>
    </row>
    <row r="30" spans="2:5" hidden="1" outlineLevel="1" x14ac:dyDescent="0.25">
      <c r="B30" s="89"/>
      <c r="C30" s="122"/>
      <c r="D30" s="58" t="s">
        <v>57</v>
      </c>
      <c r="E30" s="85"/>
    </row>
    <row r="31" spans="2:5" hidden="1" outlineLevel="1" x14ac:dyDescent="0.25">
      <c r="B31" s="89"/>
      <c r="C31" s="122"/>
      <c r="D31" s="58" t="s">
        <v>58</v>
      </c>
      <c r="E31" s="85"/>
    </row>
    <row r="32" spans="2:5" hidden="1" outlineLevel="1" x14ac:dyDescent="0.25">
      <c r="B32" s="89"/>
      <c r="C32" s="122"/>
      <c r="D32" s="58" t="s">
        <v>59</v>
      </c>
      <c r="E32" s="85"/>
    </row>
    <row r="33" spans="2:5" hidden="1" outlineLevel="1" x14ac:dyDescent="0.25">
      <c r="B33" s="89"/>
      <c r="C33" s="122"/>
      <c r="D33" s="58" t="s">
        <v>60</v>
      </c>
      <c r="E33" s="85"/>
    </row>
    <row r="34" spans="2:5" ht="15.75" collapsed="1" thickBot="1" x14ac:dyDescent="0.3">
      <c r="B34" s="118" t="s">
        <v>54</v>
      </c>
      <c r="C34" s="119"/>
      <c r="D34" s="119"/>
      <c r="E34" s="63"/>
    </row>
    <row r="35" spans="2:5" ht="15.75" thickBot="1" x14ac:dyDescent="0.3">
      <c r="B35" s="123" t="s">
        <v>63</v>
      </c>
      <c r="C35" s="124"/>
      <c r="D35" s="124"/>
      <c r="E35" s="125"/>
    </row>
    <row r="36" spans="2:5" ht="15.75" x14ac:dyDescent="0.25">
      <c r="B36" s="67" t="s">
        <v>61</v>
      </c>
      <c r="C36" s="68"/>
      <c r="D36" s="68"/>
      <c r="E36" s="69">
        <v>1000</v>
      </c>
    </row>
    <row r="37" spans="2:5" ht="16.5" thickBot="1" x14ac:dyDescent="0.3">
      <c r="B37" s="70" t="s">
        <v>62</v>
      </c>
      <c r="C37" s="71"/>
      <c r="D37" s="71"/>
      <c r="E37" s="72">
        <v>50000</v>
      </c>
    </row>
    <row r="38" spans="2:5" x14ac:dyDescent="0.25">
      <c r="B38" s="87" t="s">
        <v>65</v>
      </c>
      <c r="C38" s="88"/>
      <c r="D38" s="93" t="s">
        <v>64</v>
      </c>
      <c r="E38" s="94"/>
    </row>
    <row r="39" spans="2:5" x14ac:dyDescent="0.25">
      <c r="B39" s="89"/>
      <c r="C39" s="90"/>
      <c r="D39" s="95"/>
      <c r="E39" s="96"/>
    </row>
    <row r="40" spans="2:5" x14ac:dyDescent="0.25">
      <c r="B40" s="89"/>
      <c r="C40" s="90"/>
      <c r="D40" s="95"/>
      <c r="E40" s="96"/>
    </row>
    <row r="41" spans="2:5" ht="15.75" thickBot="1" x14ac:dyDescent="0.3">
      <c r="B41" s="91"/>
      <c r="C41" s="92"/>
      <c r="D41" s="97"/>
      <c r="E41" s="98"/>
    </row>
    <row r="42" spans="2:5" x14ac:dyDescent="0.25">
      <c r="B42" s="87" t="s">
        <v>2</v>
      </c>
      <c r="C42" s="88"/>
      <c r="D42" s="93"/>
      <c r="E42" s="94"/>
    </row>
    <row r="43" spans="2:5" x14ac:dyDescent="0.25">
      <c r="B43" s="89"/>
      <c r="C43" s="90"/>
      <c r="D43" s="95"/>
      <c r="E43" s="96"/>
    </row>
    <row r="44" spans="2:5" x14ac:dyDescent="0.25">
      <c r="B44" s="89"/>
      <c r="C44" s="90"/>
      <c r="D44" s="95"/>
      <c r="E44" s="96"/>
    </row>
    <row r="45" spans="2:5" ht="15.75" thickBot="1" x14ac:dyDescent="0.3">
      <c r="B45" s="91"/>
      <c r="C45" s="92"/>
      <c r="D45" s="97"/>
      <c r="E45" s="98"/>
    </row>
  </sheetData>
  <sheetProtection formatCells="0" formatColumns="0" formatRows="0" insertColumns="0" insertRows="0" insertHyperlinks="0" deleteColumns="0" deleteRows="0" sort="0" autoFilter="0" pivotTables="0"/>
  <mergeCells count="21">
    <mergeCell ref="B34:D34"/>
    <mergeCell ref="B6:D6"/>
    <mergeCell ref="B16:D16"/>
    <mergeCell ref="B29:C33"/>
    <mergeCell ref="B35:E35"/>
    <mergeCell ref="B42:C45"/>
    <mergeCell ref="D42:E45"/>
    <mergeCell ref="B2:E2"/>
    <mergeCell ref="B20:D20"/>
    <mergeCell ref="B21:D21"/>
    <mergeCell ref="B22:E22"/>
    <mergeCell ref="B23:D23"/>
    <mergeCell ref="D3:E3"/>
    <mergeCell ref="B4:D4"/>
    <mergeCell ref="B18:D18"/>
    <mergeCell ref="B19:D19"/>
    <mergeCell ref="B5:D5"/>
    <mergeCell ref="B24:C28"/>
    <mergeCell ref="B17:E17"/>
    <mergeCell ref="B38:C41"/>
    <mergeCell ref="D38:E41"/>
  </mergeCells>
  <hyperlinks>
    <hyperlink ref="B20:D20" r:id="rId1" display="PORCENTAJE ARANCEL"/>
    <hyperlink ref="B21:D21" r:id="rId2" display="PORCENTAJE IVA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T53"/>
  <sheetViews>
    <sheetView zoomScale="90" zoomScaleNormal="90" workbookViewId="0">
      <selection activeCell="P4" sqref="P4"/>
    </sheetView>
  </sheetViews>
  <sheetFormatPr baseColWidth="10" defaultRowHeight="15" x14ac:dyDescent="0.25"/>
  <cols>
    <col min="1" max="3" width="1.7109375" style="1" customWidth="1"/>
    <col min="4" max="4" width="43" style="1" customWidth="1"/>
    <col min="5" max="5" width="1.7109375" style="1" customWidth="1"/>
    <col min="6" max="6" width="34" style="1" customWidth="1"/>
    <col min="7" max="7" width="1.7109375" style="1" customWidth="1"/>
    <col min="8" max="8" width="21.5703125" style="1" customWidth="1"/>
    <col min="9" max="9" width="1.7109375" style="1" customWidth="1"/>
    <col min="10" max="10" width="18.42578125" style="1" customWidth="1"/>
    <col min="11" max="11" width="1.7109375" style="1" customWidth="1"/>
    <col min="12" max="12" width="22" style="1" customWidth="1"/>
    <col min="13" max="14" width="1.7109375" style="1" customWidth="1"/>
    <col min="15" max="15" width="6.28515625" style="1" customWidth="1"/>
    <col min="16" max="17" width="11.42578125" style="1"/>
    <col min="18" max="18" width="21.140625" style="1" bestFit="1" customWidth="1"/>
    <col min="19" max="19" width="16.5703125" style="1" bestFit="1" customWidth="1"/>
    <col min="20" max="20" width="13.28515625" style="1" bestFit="1" customWidth="1"/>
    <col min="21" max="16384" width="11.42578125" style="1"/>
  </cols>
  <sheetData>
    <row r="2" spans="2:14" ht="7.5" customHeight="1" x14ac:dyDescent="0.25"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</row>
    <row r="3" spans="2:14" x14ac:dyDescent="0.25">
      <c r="B3" s="126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26"/>
    </row>
    <row r="4" spans="2:14" x14ac:dyDescent="0.25">
      <c r="B4" s="126"/>
      <c r="C4" s="149" t="str">
        <f>'INFORMACION GENERAL'!D3</f>
        <v>COMERCIALIZADORA ESTRELLA</v>
      </c>
      <c r="D4" s="149"/>
      <c r="E4" s="149"/>
      <c r="F4" s="149"/>
      <c r="G4" s="149"/>
      <c r="H4" s="149"/>
      <c r="I4" s="149"/>
      <c r="J4" s="149"/>
      <c r="K4" s="149"/>
      <c r="L4" s="149"/>
      <c r="M4" s="6"/>
      <c r="N4" s="126"/>
    </row>
    <row r="5" spans="2:14" x14ac:dyDescent="0.25">
      <c r="B5" s="126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6"/>
      <c r="N5" s="126"/>
    </row>
    <row r="6" spans="2:14" ht="15.75" thickBot="1" x14ac:dyDescent="0.3">
      <c r="B6" s="126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126"/>
    </row>
    <row r="7" spans="2:14" x14ac:dyDescent="0.25">
      <c r="B7" s="126"/>
      <c r="C7" s="7"/>
      <c r="D7" s="150" t="s">
        <v>0</v>
      </c>
      <c r="E7" s="8"/>
      <c r="F7" s="152" t="s">
        <v>1</v>
      </c>
      <c r="G7" s="8"/>
      <c r="H7" s="152" t="s">
        <v>23</v>
      </c>
      <c r="I7" s="8"/>
      <c r="J7" s="152" t="s">
        <v>22</v>
      </c>
      <c r="K7" s="9"/>
      <c r="L7" s="154" t="s">
        <v>44</v>
      </c>
      <c r="M7" s="10"/>
      <c r="N7" s="126"/>
    </row>
    <row r="8" spans="2:14" ht="15.75" thickBot="1" x14ac:dyDescent="0.3">
      <c r="B8" s="126"/>
      <c r="C8" s="7"/>
      <c r="D8" s="151"/>
      <c r="E8" s="11"/>
      <c r="F8" s="153"/>
      <c r="G8" s="11"/>
      <c r="H8" s="153"/>
      <c r="I8" s="11"/>
      <c r="J8" s="153"/>
      <c r="K8" s="12"/>
      <c r="L8" s="155"/>
      <c r="M8" s="10"/>
      <c r="N8" s="126"/>
    </row>
    <row r="9" spans="2:14" ht="15.75" thickBot="1" x14ac:dyDescent="0.3">
      <c r="B9" s="126"/>
      <c r="C9" s="13"/>
      <c r="D9" s="13"/>
      <c r="E9" s="13"/>
      <c r="F9" s="13"/>
      <c r="G9" s="13"/>
      <c r="H9" s="13"/>
      <c r="I9" s="13"/>
      <c r="J9" s="13"/>
      <c r="K9" s="13"/>
      <c r="L9" s="13"/>
      <c r="M9" s="5"/>
      <c r="N9" s="126"/>
    </row>
    <row r="10" spans="2:14" x14ac:dyDescent="0.25">
      <c r="B10" s="126"/>
      <c r="C10" s="14"/>
      <c r="D10" s="156" t="str">
        <f>IF(D38="","",'INFORMACION GENERAL'!D38)</f>
        <v>CALZADO PARA DAMAS</v>
      </c>
      <c r="E10" s="14"/>
      <c r="F10" s="133">
        <f>(L46+L48)</f>
        <v>7073838</v>
      </c>
      <c r="G10" s="14"/>
      <c r="H10" s="133">
        <f>(F14/L10)</f>
        <v>8488.605599999999</v>
      </c>
      <c r="I10" s="14"/>
      <c r="J10" s="136">
        <f>+H14-H10</f>
        <v>41511.394400000005</v>
      </c>
      <c r="K10" s="14"/>
      <c r="L10" s="162">
        <f>+'INFORMACION GENERAL'!E36</f>
        <v>1000</v>
      </c>
      <c r="M10" s="10"/>
      <c r="N10" s="126"/>
    </row>
    <row r="11" spans="2:14" x14ac:dyDescent="0.25">
      <c r="B11" s="126"/>
      <c r="C11" s="14"/>
      <c r="D11" s="157"/>
      <c r="E11" s="14"/>
      <c r="F11" s="134"/>
      <c r="G11" s="14"/>
      <c r="H11" s="134"/>
      <c r="I11" s="14"/>
      <c r="J11" s="137"/>
      <c r="K11" s="14"/>
      <c r="L11" s="163"/>
      <c r="M11" s="10"/>
      <c r="N11" s="126"/>
    </row>
    <row r="12" spans="2:14" ht="15.75" thickBot="1" x14ac:dyDescent="0.3">
      <c r="B12" s="126"/>
      <c r="C12" s="14"/>
      <c r="D12" s="157"/>
      <c r="E12" s="14"/>
      <c r="F12" s="134"/>
      <c r="G12" s="14"/>
      <c r="H12" s="134"/>
      <c r="I12" s="14"/>
      <c r="J12" s="137"/>
      <c r="K12" s="14"/>
      <c r="L12" s="163"/>
      <c r="M12" s="10"/>
      <c r="N12" s="126"/>
    </row>
    <row r="13" spans="2:14" ht="15.75" thickBot="1" x14ac:dyDescent="0.3">
      <c r="B13" s="126"/>
      <c r="C13" s="14"/>
      <c r="D13" s="157"/>
      <c r="E13" s="14"/>
      <c r="F13" s="15" t="s">
        <v>67</v>
      </c>
      <c r="G13" s="14"/>
      <c r="H13" s="16" t="s">
        <v>20</v>
      </c>
      <c r="I13" s="14"/>
      <c r="J13" s="16" t="s">
        <v>21</v>
      </c>
      <c r="K13" s="14"/>
      <c r="L13" s="163"/>
      <c r="M13" s="10"/>
      <c r="N13" s="126"/>
    </row>
    <row r="14" spans="2:14" x14ac:dyDescent="0.25">
      <c r="B14" s="126"/>
      <c r="C14" s="14"/>
      <c r="D14" s="157"/>
      <c r="E14" s="14"/>
      <c r="F14" s="133">
        <f>IF('INFORMACION GENERAL'!E5="",F10,(F10+F50))</f>
        <v>8488605.5999999996</v>
      </c>
      <c r="G14" s="14"/>
      <c r="H14" s="133">
        <f>+'INFORMACION GENERAL'!E37</f>
        <v>50000</v>
      </c>
      <c r="I14" s="14"/>
      <c r="J14" s="138">
        <f>+(H14-H10)/H14</f>
        <v>0.83022788800000014</v>
      </c>
      <c r="K14" s="14"/>
      <c r="L14" s="163"/>
      <c r="M14" s="10"/>
      <c r="N14" s="126"/>
    </row>
    <row r="15" spans="2:14" x14ac:dyDescent="0.25">
      <c r="B15" s="126"/>
      <c r="C15" s="14"/>
      <c r="D15" s="157"/>
      <c r="E15" s="14"/>
      <c r="F15" s="134"/>
      <c r="G15" s="14"/>
      <c r="H15" s="134"/>
      <c r="I15" s="14"/>
      <c r="J15" s="138"/>
      <c r="K15" s="14"/>
      <c r="L15" s="163"/>
      <c r="M15" s="10"/>
      <c r="N15" s="126"/>
    </row>
    <row r="16" spans="2:14" ht="15.75" thickBot="1" x14ac:dyDescent="0.3">
      <c r="B16" s="126"/>
      <c r="C16" s="14"/>
      <c r="D16" s="158"/>
      <c r="E16" s="14"/>
      <c r="F16" s="135"/>
      <c r="G16" s="14"/>
      <c r="H16" s="135"/>
      <c r="I16" s="14"/>
      <c r="J16" s="139"/>
      <c r="K16" s="14"/>
      <c r="L16" s="164"/>
      <c r="M16" s="10"/>
      <c r="N16" s="126"/>
    </row>
    <row r="17" spans="2:20" ht="15.75" thickBot="1" x14ac:dyDescent="0.3">
      <c r="B17" s="126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126"/>
    </row>
    <row r="18" spans="2:20" ht="15.75" thickBot="1" x14ac:dyDescent="0.3">
      <c r="B18" s="126"/>
      <c r="C18" s="10"/>
      <c r="D18" s="17" t="s">
        <v>19</v>
      </c>
      <c r="E18" s="18"/>
      <c r="F18" s="19">
        <f>+IF('INFORMACION GENERAL'!E6="",'INFORMACION GENERAL'!E16,'INFORMACION GENERAL'!E6)</f>
        <v>0</v>
      </c>
      <c r="G18" s="10"/>
      <c r="H18" s="165" t="s">
        <v>2</v>
      </c>
      <c r="I18" s="166"/>
      <c r="J18" s="166"/>
      <c r="K18" s="166"/>
      <c r="L18" s="167"/>
      <c r="M18" s="10"/>
      <c r="N18" s="126"/>
    </row>
    <row r="19" spans="2:20" ht="15.75" thickBot="1" x14ac:dyDescent="0.3">
      <c r="B19" s="126"/>
      <c r="C19" s="5"/>
      <c r="D19" s="17" t="s">
        <v>3</v>
      </c>
      <c r="E19" s="5"/>
      <c r="F19" s="19">
        <f>F18*F46</f>
        <v>0</v>
      </c>
      <c r="G19" s="5"/>
      <c r="H19" s="13"/>
      <c r="I19" s="13"/>
      <c r="J19" s="13"/>
      <c r="K19" s="13"/>
      <c r="L19" s="13"/>
      <c r="M19" s="5"/>
      <c r="N19" s="126"/>
    </row>
    <row r="20" spans="2:20" ht="15.75" thickBot="1" x14ac:dyDescent="0.3">
      <c r="B20" s="126"/>
      <c r="C20" s="10"/>
      <c r="D20" s="20" t="s">
        <v>40</v>
      </c>
      <c r="E20" s="18"/>
      <c r="F20" s="21">
        <f>'INFORMACION GENERAL'!$E$19*'INFORMACION GENERAL'!E4</f>
        <v>3591000</v>
      </c>
      <c r="G20" s="10"/>
      <c r="H20" s="140" t="str">
        <f>IF('INFORMACION GENERAL'!D42="","",'INFORMACION GENERAL'!D42)</f>
        <v/>
      </c>
      <c r="I20" s="141"/>
      <c r="J20" s="141"/>
      <c r="K20" s="141"/>
      <c r="L20" s="142"/>
      <c r="M20" s="10"/>
      <c r="N20" s="126"/>
    </row>
    <row r="21" spans="2:20" ht="15.75" thickBot="1" x14ac:dyDescent="0.3">
      <c r="B21" s="126"/>
      <c r="C21" s="5"/>
      <c r="D21" s="5"/>
      <c r="E21" s="5"/>
      <c r="F21" s="5"/>
      <c r="G21" s="5"/>
      <c r="H21" s="143"/>
      <c r="I21" s="144"/>
      <c r="J21" s="144"/>
      <c r="K21" s="144"/>
      <c r="L21" s="145"/>
      <c r="M21" s="5"/>
      <c r="N21" s="126"/>
    </row>
    <row r="22" spans="2:20" ht="15.75" thickBot="1" x14ac:dyDescent="0.3">
      <c r="B22" s="126"/>
      <c r="C22" s="10"/>
      <c r="D22" s="22" t="s">
        <v>4</v>
      </c>
      <c r="E22" s="10"/>
      <c r="F22" s="23">
        <f>F19+F20</f>
        <v>3591000</v>
      </c>
      <c r="G22" s="10"/>
      <c r="H22" s="143"/>
      <c r="I22" s="144"/>
      <c r="J22" s="144"/>
      <c r="K22" s="144"/>
      <c r="L22" s="145"/>
      <c r="M22" s="10"/>
      <c r="N22" s="126"/>
      <c r="R22" s="2"/>
      <c r="S22" s="3"/>
    </row>
    <row r="23" spans="2:20" ht="15.75" thickBot="1" x14ac:dyDescent="0.3">
      <c r="B23" s="126"/>
      <c r="C23" s="5"/>
      <c r="D23" s="5"/>
      <c r="E23" s="5"/>
      <c r="F23" s="5"/>
      <c r="G23" s="5"/>
      <c r="H23" s="143"/>
      <c r="I23" s="144"/>
      <c r="J23" s="144"/>
      <c r="K23" s="144"/>
      <c r="L23" s="145"/>
      <c r="M23" s="5"/>
      <c r="N23" s="126"/>
      <c r="T23" s="4"/>
    </row>
    <row r="24" spans="2:20" ht="15.75" thickBot="1" x14ac:dyDescent="0.3">
      <c r="B24" s="126"/>
      <c r="C24" s="6"/>
      <c r="D24" s="22" t="s">
        <v>41</v>
      </c>
      <c r="E24" s="6"/>
      <c r="F24" s="23">
        <f>(F22*'INFORMACION GENERAL'!E20)</f>
        <v>179550</v>
      </c>
      <c r="G24" s="6"/>
      <c r="H24" s="143"/>
      <c r="I24" s="144"/>
      <c r="J24" s="144"/>
      <c r="K24" s="144"/>
      <c r="L24" s="145"/>
      <c r="M24" s="6"/>
      <c r="N24" s="126"/>
    </row>
    <row r="25" spans="2:20" ht="15.75" thickBot="1" x14ac:dyDescent="0.3">
      <c r="B25" s="126"/>
      <c r="C25" s="5"/>
      <c r="D25" s="24"/>
      <c r="E25" s="5"/>
      <c r="F25" s="25"/>
      <c r="G25" s="5"/>
      <c r="H25" s="143"/>
      <c r="I25" s="144"/>
      <c r="J25" s="144"/>
      <c r="K25" s="144"/>
      <c r="L25" s="145"/>
      <c r="M25" s="5"/>
      <c r="N25" s="126"/>
    </row>
    <row r="26" spans="2:20" ht="15.75" thickBot="1" x14ac:dyDescent="0.3">
      <c r="B26" s="126"/>
      <c r="C26" s="6"/>
      <c r="D26" s="22" t="s">
        <v>5</v>
      </c>
      <c r="E26" s="6"/>
      <c r="F26" s="23">
        <f>((F22+F24)*'INFORMACION GENERAL'!$E$21)</f>
        <v>603288</v>
      </c>
      <c r="G26" s="6"/>
      <c r="H26" s="143"/>
      <c r="I26" s="144"/>
      <c r="J26" s="144"/>
      <c r="K26" s="144"/>
      <c r="L26" s="145"/>
      <c r="M26" s="6"/>
      <c r="N26" s="126"/>
    </row>
    <row r="27" spans="2:20" ht="15.75" thickBot="1" x14ac:dyDescent="0.3">
      <c r="B27" s="126"/>
      <c r="C27" s="5"/>
      <c r="D27" s="5"/>
      <c r="E27" s="5"/>
      <c r="F27" s="5"/>
      <c r="G27" s="5"/>
      <c r="H27" s="143"/>
      <c r="I27" s="144"/>
      <c r="J27" s="144"/>
      <c r="K27" s="144"/>
      <c r="L27" s="145"/>
      <c r="M27" s="5"/>
      <c r="N27" s="126"/>
    </row>
    <row r="28" spans="2:20" ht="15.75" thickBot="1" x14ac:dyDescent="0.3">
      <c r="B28" s="126"/>
      <c r="C28" s="5"/>
      <c r="D28" s="64" t="s">
        <v>66</v>
      </c>
      <c r="E28" s="5"/>
      <c r="F28" s="73" t="str">
        <f>+IF('INFORMACION GENERAL'!E23&lt;&gt;"",'INFORMACION GENERAL'!E23,"")</f>
        <v/>
      </c>
      <c r="G28" s="5"/>
      <c r="H28" s="143"/>
      <c r="I28" s="144"/>
      <c r="J28" s="144"/>
      <c r="K28" s="144"/>
      <c r="L28" s="145"/>
      <c r="M28" s="5"/>
      <c r="N28" s="126"/>
    </row>
    <row r="29" spans="2:20" ht="15.75" thickBot="1" x14ac:dyDescent="0.3">
      <c r="B29" s="126"/>
      <c r="C29" s="5"/>
      <c r="D29" s="5"/>
      <c r="E29" s="5"/>
      <c r="F29" s="5"/>
      <c r="G29" s="5"/>
      <c r="H29" s="143"/>
      <c r="I29" s="144"/>
      <c r="J29" s="144"/>
      <c r="K29" s="144"/>
      <c r="L29" s="145"/>
      <c r="M29" s="5"/>
      <c r="N29" s="126"/>
    </row>
    <row r="30" spans="2:20" ht="15.75" thickBot="1" x14ac:dyDescent="0.3">
      <c r="B30" s="126"/>
      <c r="C30" s="10"/>
      <c r="D30" s="26" t="s">
        <v>24</v>
      </c>
      <c r="E30" s="27"/>
      <c r="F30" s="28">
        <f>IF('INFORMACION GENERAL'!E23="",(SUM(F31:F35)*'INFORMACION GENERAL'!E4),"")</f>
        <v>0</v>
      </c>
      <c r="G30" s="10"/>
      <c r="H30" s="143"/>
      <c r="I30" s="144"/>
      <c r="J30" s="144"/>
      <c r="K30" s="144"/>
      <c r="L30" s="145"/>
      <c r="M30" s="10"/>
      <c r="N30" s="126"/>
    </row>
    <row r="31" spans="2:20" x14ac:dyDescent="0.25">
      <c r="B31" s="126"/>
      <c r="C31" s="10"/>
      <c r="D31" s="29" t="s">
        <v>25</v>
      </c>
      <c r="E31" s="10"/>
      <c r="F31" s="76" t="str">
        <f>IF('INFORMACION GENERAL'!$E$34="","",'INFORMACION GENERAL'!E24)</f>
        <v/>
      </c>
      <c r="G31" s="10"/>
      <c r="H31" s="143"/>
      <c r="I31" s="144"/>
      <c r="J31" s="144"/>
      <c r="K31" s="144"/>
      <c r="L31" s="145"/>
      <c r="M31" s="10"/>
      <c r="N31" s="126"/>
    </row>
    <row r="32" spans="2:20" x14ac:dyDescent="0.25">
      <c r="B32" s="126"/>
      <c r="C32" s="10"/>
      <c r="D32" s="29" t="s">
        <v>26</v>
      </c>
      <c r="E32" s="10"/>
      <c r="F32" s="76" t="str">
        <f>IF('INFORMACION GENERAL'!$E$34="","",'INFORMACION GENERAL'!E25)</f>
        <v/>
      </c>
      <c r="G32" s="10"/>
      <c r="H32" s="143"/>
      <c r="I32" s="144"/>
      <c r="J32" s="144"/>
      <c r="K32" s="144"/>
      <c r="L32" s="145"/>
      <c r="M32" s="10"/>
      <c r="N32" s="126"/>
    </row>
    <row r="33" spans="2:14" x14ac:dyDescent="0.25">
      <c r="B33" s="126"/>
      <c r="C33" s="10"/>
      <c r="D33" s="29" t="s">
        <v>27</v>
      </c>
      <c r="E33" s="10"/>
      <c r="F33" s="76" t="str">
        <f>IF('INFORMACION GENERAL'!$E$34="","",'INFORMACION GENERAL'!E26)</f>
        <v/>
      </c>
      <c r="G33" s="10"/>
      <c r="H33" s="143"/>
      <c r="I33" s="144"/>
      <c r="J33" s="144"/>
      <c r="K33" s="144"/>
      <c r="L33" s="145"/>
      <c r="M33" s="10"/>
      <c r="N33" s="126"/>
    </row>
    <row r="34" spans="2:14" x14ac:dyDescent="0.25">
      <c r="B34" s="126"/>
      <c r="C34" s="10"/>
      <c r="D34" s="29" t="s">
        <v>28</v>
      </c>
      <c r="E34" s="10"/>
      <c r="F34" s="76" t="str">
        <f>IF('INFORMACION GENERAL'!$E$34="","",'INFORMACION GENERAL'!E27)</f>
        <v/>
      </c>
      <c r="G34" s="10"/>
      <c r="H34" s="143"/>
      <c r="I34" s="144"/>
      <c r="J34" s="144"/>
      <c r="K34" s="144"/>
      <c r="L34" s="145"/>
      <c r="M34" s="10"/>
      <c r="N34" s="126"/>
    </row>
    <row r="35" spans="2:14" ht="15.75" thickBot="1" x14ac:dyDescent="0.3">
      <c r="B35" s="126"/>
      <c r="C35" s="10"/>
      <c r="D35" s="30" t="s">
        <v>29</v>
      </c>
      <c r="E35" s="10"/>
      <c r="F35" s="76" t="str">
        <f>IF('INFORMACION GENERAL'!$E$34="","",'INFORMACION GENERAL'!E28)</f>
        <v/>
      </c>
      <c r="G35" s="10"/>
      <c r="H35" s="143"/>
      <c r="I35" s="144"/>
      <c r="J35" s="144"/>
      <c r="K35" s="144"/>
      <c r="L35" s="145"/>
      <c r="M35" s="10"/>
      <c r="N35" s="126"/>
    </row>
    <row r="36" spans="2:14" x14ac:dyDescent="0.25">
      <c r="B36" s="126"/>
      <c r="C36" s="5"/>
      <c r="D36" s="5"/>
      <c r="E36" s="5"/>
      <c r="F36" s="5"/>
      <c r="G36" s="5"/>
      <c r="H36" s="143"/>
      <c r="I36" s="144"/>
      <c r="J36" s="144"/>
      <c r="K36" s="144"/>
      <c r="L36" s="145"/>
      <c r="M36" s="5"/>
      <c r="N36" s="126"/>
    </row>
    <row r="37" spans="2:14" ht="15.75" thickBot="1" x14ac:dyDescent="0.3">
      <c r="B37" s="126"/>
      <c r="C37" s="5"/>
      <c r="D37" s="5"/>
      <c r="E37" s="5"/>
      <c r="F37" s="5"/>
      <c r="G37" s="5"/>
      <c r="H37" s="143"/>
      <c r="I37" s="144"/>
      <c r="J37" s="144"/>
      <c r="K37" s="144"/>
      <c r="L37" s="145"/>
      <c r="M37" s="5"/>
      <c r="N37" s="126"/>
    </row>
    <row r="38" spans="2:14" ht="15.75" thickBot="1" x14ac:dyDescent="0.3">
      <c r="B38" s="126"/>
      <c r="C38" s="10"/>
      <c r="D38" s="31" t="s">
        <v>15</v>
      </c>
      <c r="E38" s="10"/>
      <c r="F38" s="32">
        <f>IF('INFORMACION GENERAL'!E23="",SUM(F39:F44),"")</f>
        <v>0</v>
      </c>
      <c r="G38" s="10"/>
      <c r="H38" s="143"/>
      <c r="I38" s="144"/>
      <c r="J38" s="144"/>
      <c r="K38" s="144"/>
      <c r="L38" s="145"/>
      <c r="M38" s="10"/>
      <c r="N38" s="126"/>
    </row>
    <row r="39" spans="2:14" x14ac:dyDescent="0.25">
      <c r="B39" s="126"/>
      <c r="C39" s="10"/>
      <c r="D39" s="33" t="s">
        <v>14</v>
      </c>
      <c r="E39" s="10"/>
      <c r="F39" s="34" t="str">
        <f>IF('INFORMACION GENERAL'!$E$34="","",(F22*0.35%))</f>
        <v/>
      </c>
      <c r="G39" s="10"/>
      <c r="H39" s="143"/>
      <c r="I39" s="144"/>
      <c r="J39" s="144"/>
      <c r="K39" s="144"/>
      <c r="L39" s="145"/>
      <c r="M39" s="10"/>
      <c r="N39" s="126"/>
    </row>
    <row r="40" spans="2:14" x14ac:dyDescent="0.25">
      <c r="B40" s="126"/>
      <c r="C40" s="10"/>
      <c r="D40" s="33" t="s">
        <v>16</v>
      </c>
      <c r="E40" s="10"/>
      <c r="F40" s="35" t="str">
        <f>+IF('INFORMACION GENERAL'!$E$34="","",'INFORMACION GENERAL'!E29)</f>
        <v/>
      </c>
      <c r="G40" s="10"/>
      <c r="H40" s="143"/>
      <c r="I40" s="144"/>
      <c r="J40" s="144"/>
      <c r="K40" s="144"/>
      <c r="L40" s="145"/>
      <c r="M40" s="10"/>
      <c r="N40" s="126"/>
    </row>
    <row r="41" spans="2:14" x14ac:dyDescent="0.25">
      <c r="B41" s="126"/>
      <c r="C41" s="10"/>
      <c r="D41" s="33" t="s">
        <v>7</v>
      </c>
      <c r="E41" s="10"/>
      <c r="F41" s="35" t="str">
        <f>+IF('INFORMACION GENERAL'!$E$34="","",'INFORMACION GENERAL'!E30)</f>
        <v/>
      </c>
      <c r="G41" s="10"/>
      <c r="H41" s="143"/>
      <c r="I41" s="144"/>
      <c r="J41" s="144"/>
      <c r="K41" s="144"/>
      <c r="L41" s="145"/>
      <c r="M41" s="10"/>
      <c r="N41" s="126"/>
    </row>
    <row r="42" spans="2:14" x14ac:dyDescent="0.25">
      <c r="B42" s="126"/>
      <c r="C42" s="10"/>
      <c r="D42" s="33" t="s">
        <v>8</v>
      </c>
      <c r="E42" s="10"/>
      <c r="F42" s="35" t="str">
        <f>+IF('INFORMACION GENERAL'!$E$34="","",'INFORMACION GENERAL'!E31)</f>
        <v/>
      </c>
      <c r="G42" s="10"/>
      <c r="H42" s="143"/>
      <c r="I42" s="144"/>
      <c r="J42" s="144"/>
      <c r="K42" s="144"/>
      <c r="L42" s="145"/>
      <c r="M42" s="10"/>
      <c r="N42" s="126"/>
    </row>
    <row r="43" spans="2:14" x14ac:dyDescent="0.25">
      <c r="B43" s="126"/>
      <c r="C43" s="10"/>
      <c r="D43" s="33" t="s">
        <v>9</v>
      </c>
      <c r="E43" s="10"/>
      <c r="F43" s="35" t="str">
        <f>+IF('INFORMACION GENERAL'!$E$34="","",'INFORMACION GENERAL'!E32)</f>
        <v/>
      </c>
      <c r="G43" s="10"/>
      <c r="H43" s="143"/>
      <c r="I43" s="144"/>
      <c r="J43" s="144"/>
      <c r="K43" s="144"/>
      <c r="L43" s="145"/>
      <c r="M43" s="10"/>
      <c r="N43" s="126"/>
    </row>
    <row r="44" spans="2:14" ht="15.75" thickBot="1" x14ac:dyDescent="0.3">
      <c r="B44" s="126"/>
      <c r="C44" s="10"/>
      <c r="D44" s="36" t="s">
        <v>43</v>
      </c>
      <c r="E44" s="10"/>
      <c r="F44" s="86" t="str">
        <f>+IF('INFORMACION GENERAL'!$E$34="","",'INFORMACION GENERAL'!E33)</f>
        <v/>
      </c>
      <c r="G44" s="10"/>
      <c r="H44" s="146"/>
      <c r="I44" s="147"/>
      <c r="J44" s="147"/>
      <c r="K44" s="147"/>
      <c r="L44" s="148"/>
      <c r="M44" s="10"/>
      <c r="N44" s="126"/>
    </row>
    <row r="45" spans="2:14" ht="15.75" thickBot="1" x14ac:dyDescent="0.3">
      <c r="B45" s="126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126"/>
    </row>
    <row r="46" spans="2:14" ht="15.75" thickBot="1" x14ac:dyDescent="0.3">
      <c r="B46" s="126"/>
      <c r="C46" s="37"/>
      <c r="D46" s="38" t="s">
        <v>10</v>
      </c>
      <c r="E46" s="7"/>
      <c r="F46" s="39">
        <f>+'INFORMACION GENERAL'!E4</f>
        <v>1890</v>
      </c>
      <c r="G46" s="7"/>
      <c r="H46" s="168" t="s">
        <v>11</v>
      </c>
      <c r="I46" s="169"/>
      <c r="J46" s="170"/>
      <c r="K46" s="7"/>
      <c r="L46" s="40">
        <f>IF(F28&lt;&gt;"",F22+F24+F26+F28,F22+F24+F26+F30+F38)</f>
        <v>4373838</v>
      </c>
      <c r="M46" s="10"/>
      <c r="N46" s="126"/>
    </row>
    <row r="47" spans="2:14" ht="15.75" thickBot="1" x14ac:dyDescent="0.3">
      <c r="B47" s="126"/>
      <c r="C47" s="41"/>
      <c r="D47" s="42"/>
      <c r="E47" s="43"/>
      <c r="F47" s="44"/>
      <c r="G47" s="43"/>
      <c r="H47" s="45"/>
      <c r="I47" s="45"/>
      <c r="J47" s="45"/>
      <c r="K47" s="43"/>
      <c r="L47" s="46"/>
      <c r="M47" s="5"/>
      <c r="N47" s="126"/>
    </row>
    <row r="48" spans="2:14" ht="15.75" thickBot="1" x14ac:dyDescent="0.3">
      <c r="B48" s="126"/>
      <c r="C48" s="37"/>
      <c r="D48" s="47" t="s">
        <v>12</v>
      </c>
      <c r="E48" s="7"/>
      <c r="F48" s="48">
        <f>+'INFORMACION GENERAL'!E18</f>
        <v>2700000</v>
      </c>
      <c r="G48" s="7"/>
      <c r="H48" s="159" t="s">
        <v>13</v>
      </c>
      <c r="I48" s="160"/>
      <c r="J48" s="161"/>
      <c r="K48" s="7"/>
      <c r="L48" s="49">
        <f>F48</f>
        <v>2700000</v>
      </c>
      <c r="M48" s="10"/>
      <c r="N48" s="126"/>
    </row>
    <row r="49" spans="2:14" ht="15.75" thickBot="1" x14ac:dyDescent="0.3">
      <c r="B49" s="126"/>
      <c r="C49" s="37"/>
      <c r="D49" s="50" t="s">
        <v>48</v>
      </c>
      <c r="E49" s="7"/>
      <c r="F49" s="51">
        <f>+'INFORMACION GENERAL'!E5</f>
        <v>3000000</v>
      </c>
      <c r="G49" s="7"/>
      <c r="H49" s="130" t="s">
        <v>17</v>
      </c>
      <c r="I49" s="131"/>
      <c r="J49" s="132"/>
      <c r="K49" s="7"/>
      <c r="L49" s="52">
        <f>F49</f>
        <v>3000000</v>
      </c>
      <c r="M49" s="10"/>
      <c r="N49" s="126"/>
    </row>
    <row r="50" spans="2:14" ht="15.75" thickBot="1" x14ac:dyDescent="0.3">
      <c r="B50" s="126"/>
      <c r="C50" s="37"/>
      <c r="D50" s="53" t="s">
        <v>55</v>
      </c>
      <c r="E50" s="7"/>
      <c r="F50" s="54">
        <f>IF('INFORMACION GENERAL'!E5="","",IF(F22&lt;=10000000,(F10*0.2),IF(AND(F22&gt;10000000,F22&lt;=30000000),(F10*0.15),IF(AND(F22&gt;30000000,F22&lt;=50000000),(F10*0.12),(50000000*0.12)+((F22-50000000)*0.08)))))</f>
        <v>1414767.6</v>
      </c>
      <c r="G50" s="7"/>
      <c r="H50" s="127" t="s">
        <v>18</v>
      </c>
      <c r="I50" s="128"/>
      <c r="J50" s="129"/>
      <c r="K50" s="7"/>
      <c r="L50" s="52">
        <f>IF('INFORMACION GENERAL'!E5="","",F50-L49)</f>
        <v>-1585232.4</v>
      </c>
      <c r="M50" s="10"/>
      <c r="N50" s="126"/>
    </row>
    <row r="51" spans="2:14" x14ac:dyDescent="0.25">
      <c r="B51" s="126"/>
      <c r="C51" s="13"/>
      <c r="D51" s="13"/>
      <c r="E51" s="13"/>
      <c r="F51" s="13"/>
      <c r="G51" s="13"/>
      <c r="H51" s="13"/>
      <c r="I51" s="13"/>
      <c r="J51" s="13"/>
      <c r="K51" s="13"/>
      <c r="L51" s="42"/>
      <c r="M51" s="5"/>
      <c r="N51" s="126"/>
    </row>
    <row r="52" spans="2:14" x14ac:dyDescent="0.25">
      <c r="B52" s="5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55"/>
    </row>
    <row r="53" spans="2:14" x14ac:dyDescent="0.25"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6"/>
    </row>
  </sheetData>
  <sheetProtection password="F088" sheet="1" objects="1" scenarios="1"/>
  <mergeCells count="24">
    <mergeCell ref="N2:N51"/>
    <mergeCell ref="C4:L5"/>
    <mergeCell ref="D7:D8"/>
    <mergeCell ref="F7:F8"/>
    <mergeCell ref="H7:H8"/>
    <mergeCell ref="J7:J8"/>
    <mergeCell ref="L7:L8"/>
    <mergeCell ref="D10:D16"/>
    <mergeCell ref="H48:J48"/>
    <mergeCell ref="L10:L16"/>
    <mergeCell ref="H18:L18"/>
    <mergeCell ref="H46:J46"/>
    <mergeCell ref="B2:B51"/>
    <mergeCell ref="C2:M2"/>
    <mergeCell ref="H50:J50"/>
    <mergeCell ref="H49:J49"/>
    <mergeCell ref="C52:M52"/>
    <mergeCell ref="F10:F12"/>
    <mergeCell ref="F14:F16"/>
    <mergeCell ref="H10:H12"/>
    <mergeCell ref="H14:H16"/>
    <mergeCell ref="J10:J12"/>
    <mergeCell ref="J14:J16"/>
    <mergeCell ref="H20:L44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INFORMACION GENERAL</vt:lpstr>
      <vt:lpstr>SIMULADOR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faisury</dc:creator>
  <cp:lastModifiedBy>Alejandro Gallo</cp:lastModifiedBy>
  <dcterms:created xsi:type="dcterms:W3CDTF">2011-08-06T20:16:33Z</dcterms:created>
  <dcterms:modified xsi:type="dcterms:W3CDTF">2013-01-31T10:30:47Z</dcterms:modified>
</cp:coreProperties>
</file>