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90" windowWidth="15195" windowHeight="8700" tabRatio="956" firstSheet="3" activeTab="3"/>
  </bookViews>
  <sheets>
    <sheet name="Ck Promedio Ponderado" sheetId="19" state="hidden" r:id="rId1"/>
    <sheet name="VarMinGlo sinR" sheetId="20" state="hidden" r:id="rId2"/>
    <sheet name="RetMax sinR" sheetId="21" state="hidden" r:id="rId3"/>
    <sheet name="VarMinGlo conR" sheetId="22" r:id="rId4"/>
    <sheet name="RetMax conR" sheetId="23" r:id="rId5"/>
  </sheets>
  <definedNames>
    <definedName name="solver_adj" localSheetId="0" hidden="1">'Ck Promedio Ponderado'!#REF!</definedName>
    <definedName name="solver_adj" localSheetId="4" hidden="1">'RetMax conR'!$H$97:$P$97</definedName>
    <definedName name="solver_adj" localSheetId="2" hidden="1">'RetMax sinR'!$H$97:$P$97</definedName>
    <definedName name="solver_adj" localSheetId="3" hidden="1">'VarMinGlo conR'!$H$97:$P$97</definedName>
    <definedName name="solver_adj" localSheetId="1" hidden="1">'VarMinGlo sinR'!$H$97:$P$97</definedName>
    <definedName name="solver_cvg" localSheetId="0" hidden="1">0.0001</definedName>
    <definedName name="solver_cvg" localSheetId="4" hidden="1">0.0001</definedName>
    <definedName name="solver_cvg" localSheetId="2" hidden="1">0.0001</definedName>
    <definedName name="solver_cvg" localSheetId="3" hidden="1">0.0001</definedName>
    <definedName name="solver_cvg" localSheetId="1" hidden="1">0.0001</definedName>
    <definedName name="solver_drv" localSheetId="0" hidden="1">1</definedName>
    <definedName name="solver_drv" localSheetId="4" hidden="1">1</definedName>
    <definedName name="solver_drv" localSheetId="2" hidden="1">1</definedName>
    <definedName name="solver_drv" localSheetId="3" hidden="1">1</definedName>
    <definedName name="solver_drv" localSheetId="1" hidden="1">1</definedName>
    <definedName name="solver_eng" localSheetId="0" hidden="1">1</definedName>
    <definedName name="solver_eng" localSheetId="4" hidden="1">1</definedName>
    <definedName name="solver_eng" localSheetId="2" hidden="1">1</definedName>
    <definedName name="solver_eng" localSheetId="3" hidden="1">1</definedName>
    <definedName name="solver_eng" localSheetId="1" hidden="1">1</definedName>
    <definedName name="solver_est" localSheetId="0" hidden="1">1</definedName>
    <definedName name="solver_est" localSheetId="4" hidden="1">1</definedName>
    <definedName name="solver_est" localSheetId="2" hidden="1">1</definedName>
    <definedName name="solver_est" localSheetId="3" hidden="1">1</definedName>
    <definedName name="solver_est" localSheetId="1" hidden="1">1</definedName>
    <definedName name="solver_itr" localSheetId="0" hidden="1">100</definedName>
    <definedName name="solver_itr" localSheetId="4" hidden="1">100</definedName>
    <definedName name="solver_itr" localSheetId="2" hidden="1">100</definedName>
    <definedName name="solver_itr" localSheetId="3" hidden="1">100</definedName>
    <definedName name="solver_itr" localSheetId="1" hidden="1">100</definedName>
    <definedName name="solver_lhs0" localSheetId="0" hidden="1">'Ck Promedio Ponderado'!#REF!</definedName>
    <definedName name="solver_lhs0" localSheetId="4" hidden="1">'RetMax conR'!#REF!</definedName>
    <definedName name="solver_lhs0" localSheetId="2" hidden="1">'RetMax sinR'!#REF!</definedName>
    <definedName name="solver_lhs0" localSheetId="3" hidden="1">'VarMinGlo conR'!#REF!</definedName>
    <definedName name="solver_lhs0" localSheetId="1" hidden="1">'VarMinGlo sinR'!#REF!</definedName>
    <definedName name="solver_lhs1" localSheetId="0" hidden="1">'Ck Promedio Ponderado'!#REF!</definedName>
    <definedName name="solver_lhs1" localSheetId="4" hidden="1">'RetMax conR'!$R$97</definedName>
    <definedName name="solver_lhs1" localSheetId="2" hidden="1">'RetMax sinR'!$C$97</definedName>
    <definedName name="solver_lhs1" localSheetId="3" hidden="1">'VarMinGlo conR'!$D$97</definedName>
    <definedName name="solver_lhs1" localSheetId="1" hidden="1">'VarMinGlo sinR'!$D$97</definedName>
    <definedName name="solver_lhs2" localSheetId="0" hidden="1">'Ck Promedio Ponderado'!#REF!</definedName>
    <definedName name="solver_lhs2" localSheetId="4" hidden="1">'RetMax conR'!$R$97</definedName>
    <definedName name="solver_lhs2" localSheetId="2" hidden="1">'RetMax sinR'!$R$97</definedName>
    <definedName name="solver_lhs2" localSheetId="3" hidden="1">'VarMinGlo conR'!$H$97:$P$97</definedName>
    <definedName name="solver_lhs2" localSheetId="1" hidden="1">'VarMinGlo sinR'!$R$97</definedName>
    <definedName name="solver_lhs3" localSheetId="0" hidden="1">'Ck Promedio Ponderado'!#REF!</definedName>
    <definedName name="solver_lhs3" localSheetId="4" hidden="1">'RetMax conR'!$R$97</definedName>
    <definedName name="solver_lhs3" localSheetId="2" hidden="1">'RetMax sinR'!#REF!</definedName>
    <definedName name="solver_lhs3" localSheetId="3" hidden="1">'VarMinGlo conR'!$R$97</definedName>
    <definedName name="solver_lhs3" localSheetId="1" hidden="1">'VarMinGlo sinR'!#REF!</definedName>
    <definedName name="solver_lhs4" localSheetId="0" hidden="1">'Ck Promedio Ponderado'!#REF!</definedName>
    <definedName name="solver_lhs4" localSheetId="4" hidden="1">'RetMax conR'!#REF!</definedName>
    <definedName name="solver_lhs4" localSheetId="2" hidden="1">'RetMax sinR'!#REF!</definedName>
    <definedName name="solver_lhs4" localSheetId="3" hidden="1">'VarMinGlo conR'!#REF!</definedName>
    <definedName name="solver_lhs4" localSheetId="1" hidden="1">'VarMinGlo sinR'!#REF!</definedName>
    <definedName name="solver_lhs5" localSheetId="0" hidden="1">'Ck Promedio Ponderado'!#REF!</definedName>
    <definedName name="solver_lhs5" localSheetId="4" hidden="1">'RetMax conR'!#REF!</definedName>
    <definedName name="solver_lhs5" localSheetId="2" hidden="1">'RetMax sinR'!#REF!</definedName>
    <definedName name="solver_lhs5" localSheetId="3" hidden="1">'VarMinGlo conR'!#REF!</definedName>
    <definedName name="solver_lhs5" localSheetId="1" hidden="1">'VarMinGlo sinR'!#REF!</definedName>
    <definedName name="solver_lin" localSheetId="0" hidden="1">2</definedName>
    <definedName name="solver_lin" localSheetId="4" hidden="1">2</definedName>
    <definedName name="solver_lin" localSheetId="2" hidden="1">2</definedName>
    <definedName name="solver_lin" localSheetId="3" hidden="1">2</definedName>
    <definedName name="solver_lin" localSheetId="1" hidden="1">2</definedName>
    <definedName name="solver_mip" localSheetId="0" hidden="1">2147483647</definedName>
    <definedName name="solver_mip" localSheetId="4" hidden="1">2147483647</definedName>
    <definedName name="solver_mip" localSheetId="2" hidden="1">2147483647</definedName>
    <definedName name="solver_mip" localSheetId="3" hidden="1">2147483647</definedName>
    <definedName name="solver_mip" localSheetId="1" hidden="1">2147483647</definedName>
    <definedName name="solver_mni" localSheetId="0" hidden="1">30</definedName>
    <definedName name="solver_mni" localSheetId="4" hidden="1">30</definedName>
    <definedName name="solver_mni" localSheetId="2" hidden="1">30</definedName>
    <definedName name="solver_mni" localSheetId="3" hidden="1">30</definedName>
    <definedName name="solver_mni" localSheetId="1" hidden="1">30</definedName>
    <definedName name="solver_mrt" localSheetId="0" hidden="1">0.075</definedName>
    <definedName name="solver_mrt" localSheetId="4" hidden="1">0.075</definedName>
    <definedName name="solver_mrt" localSheetId="2" hidden="1">0.075</definedName>
    <definedName name="solver_mrt" localSheetId="3" hidden="1">0.075</definedName>
    <definedName name="solver_mrt" localSheetId="1" hidden="1">0.075</definedName>
    <definedName name="solver_msl" localSheetId="0" hidden="1">2</definedName>
    <definedName name="solver_msl" localSheetId="4" hidden="1">2</definedName>
    <definedName name="solver_msl" localSheetId="2" hidden="1">2</definedName>
    <definedName name="solver_msl" localSheetId="3" hidden="1">2</definedName>
    <definedName name="solver_msl" localSheetId="1" hidden="1">2</definedName>
    <definedName name="solver_neg" localSheetId="0" hidden="1">2</definedName>
    <definedName name="solver_neg" localSheetId="4" hidden="1">2</definedName>
    <definedName name="solver_neg" localSheetId="2" hidden="1">2</definedName>
    <definedName name="solver_neg" localSheetId="3" hidden="1">2</definedName>
    <definedName name="solver_neg" localSheetId="1" hidden="1">2</definedName>
    <definedName name="solver_nod" localSheetId="0" hidden="1">2147483647</definedName>
    <definedName name="solver_nod" localSheetId="4" hidden="1">2147483647</definedName>
    <definedName name="solver_nod" localSheetId="2" hidden="1">2147483647</definedName>
    <definedName name="solver_nod" localSheetId="3" hidden="1">2147483647</definedName>
    <definedName name="solver_nod" localSheetId="1" hidden="1">2147483647</definedName>
    <definedName name="solver_num" localSheetId="0" hidden="1">3</definedName>
    <definedName name="solver_num" localSheetId="4" hidden="1">1</definedName>
    <definedName name="solver_num" localSheetId="2" hidden="1">2</definedName>
    <definedName name="solver_num" localSheetId="3" hidden="1">3</definedName>
    <definedName name="solver_num" localSheetId="1" hidden="1">2</definedName>
    <definedName name="solver_nwt" localSheetId="0" hidden="1">1</definedName>
    <definedName name="solver_nwt" localSheetId="4" hidden="1">1</definedName>
    <definedName name="solver_nwt" localSheetId="2" hidden="1">1</definedName>
    <definedName name="solver_nwt" localSheetId="3" hidden="1">1</definedName>
    <definedName name="solver_nwt" localSheetId="1" hidden="1">1</definedName>
    <definedName name="solver_opt" localSheetId="0" hidden="1">'Ck Promedio Ponderado'!#REF!</definedName>
    <definedName name="solver_opt" localSheetId="4" hidden="1">'RetMax conR'!$E$97</definedName>
    <definedName name="solver_opt" localSheetId="2" hidden="1">'RetMax sinR'!$D$97</definedName>
    <definedName name="solver_opt" localSheetId="3" hidden="1">'VarMinGlo conR'!$C$97</definedName>
    <definedName name="solver_opt" localSheetId="1" hidden="1">'VarMinGlo sinR'!$C$97</definedName>
    <definedName name="solver_pre" localSheetId="0" hidden="1">0.000001</definedName>
    <definedName name="solver_pre" localSheetId="4" hidden="1">0.000001</definedName>
    <definedName name="solver_pre" localSheetId="2" hidden="1">0.000001</definedName>
    <definedName name="solver_pre" localSheetId="3" hidden="1">0.000001</definedName>
    <definedName name="solver_pre" localSheetId="1" hidden="1">0.000001</definedName>
    <definedName name="solver_rbv" localSheetId="0" hidden="1">1</definedName>
    <definedName name="solver_rbv" localSheetId="4" hidden="1">1</definedName>
    <definedName name="solver_rbv" localSheetId="2" hidden="1">1</definedName>
    <definedName name="solver_rbv" localSheetId="3" hidden="1">1</definedName>
    <definedName name="solver_rbv" localSheetId="1" hidden="1">1</definedName>
    <definedName name="solver_rel0" localSheetId="0" hidden="1">3</definedName>
    <definedName name="solver_rel0" localSheetId="4" hidden="1">3</definedName>
    <definedName name="solver_rel0" localSheetId="2" hidden="1">3</definedName>
    <definedName name="solver_rel0" localSheetId="3" hidden="1">3</definedName>
    <definedName name="solver_rel0" localSheetId="1" hidden="1">3</definedName>
    <definedName name="solver_rel1" localSheetId="0" hidden="1">2</definedName>
    <definedName name="solver_rel1" localSheetId="4" hidden="1">2</definedName>
    <definedName name="solver_rel1" localSheetId="2" hidden="1">2</definedName>
    <definedName name="solver_rel1" localSheetId="3" hidden="1">2</definedName>
    <definedName name="solver_rel1" localSheetId="1" hidden="1">2</definedName>
    <definedName name="solver_rel2" localSheetId="0" hidden="1">2</definedName>
    <definedName name="solver_rel2" localSheetId="4" hidden="1">2</definedName>
    <definedName name="solver_rel2" localSheetId="2" hidden="1">2</definedName>
    <definedName name="solver_rel2" localSheetId="3" hidden="1">3</definedName>
    <definedName name="solver_rel2" localSheetId="1" hidden="1">2</definedName>
    <definedName name="solver_rel3" localSheetId="0" hidden="1">3</definedName>
    <definedName name="solver_rel3" localSheetId="4" hidden="1">2</definedName>
    <definedName name="solver_rel3" localSheetId="2" hidden="1">3</definedName>
    <definedName name="solver_rel3" localSheetId="3" hidden="1">2</definedName>
    <definedName name="solver_rel3" localSheetId="1" hidden="1">3</definedName>
    <definedName name="solver_rel4" localSheetId="0" hidden="1">3</definedName>
    <definedName name="solver_rel4" localSheetId="4" hidden="1">3</definedName>
    <definedName name="solver_rel4" localSheetId="2" hidden="1">3</definedName>
    <definedName name="solver_rel4" localSheetId="3" hidden="1">3</definedName>
    <definedName name="solver_rel4" localSheetId="1" hidden="1">3</definedName>
    <definedName name="solver_rel5" localSheetId="0" hidden="1">3</definedName>
    <definedName name="solver_rel5" localSheetId="4" hidden="1">3</definedName>
    <definedName name="solver_rel5" localSheetId="2" hidden="1">3</definedName>
    <definedName name="solver_rel5" localSheetId="3" hidden="1">3</definedName>
    <definedName name="solver_rel5" localSheetId="1" hidden="1">3</definedName>
    <definedName name="solver_rhs0" localSheetId="0" hidden="1">'Ck Promedio Ponderado'!#REF!</definedName>
    <definedName name="solver_rhs0" localSheetId="4" hidden="1">'RetMax conR'!#REF!</definedName>
    <definedName name="solver_rhs0" localSheetId="2" hidden="1">'RetMax sinR'!#REF!</definedName>
    <definedName name="solver_rhs0" localSheetId="3" hidden="1">'VarMinGlo conR'!#REF!</definedName>
    <definedName name="solver_rhs0" localSheetId="1" hidden="1">'VarMinGlo sinR'!#REF!</definedName>
    <definedName name="solver_rhs1" localSheetId="0" hidden="1">1</definedName>
    <definedName name="solver_rhs1" localSheetId="4" hidden="1">1</definedName>
    <definedName name="solver_rhs1" localSheetId="2" hidden="1">'RetMax sinR'!$F$97</definedName>
    <definedName name="solver_rhs1" localSheetId="3" hidden="1">'VarMinGlo conR'!$F$97</definedName>
    <definedName name="solver_rhs1" localSheetId="1" hidden="1">'VarMinGlo sinR'!$F$97</definedName>
    <definedName name="solver_rhs2" localSheetId="0" hidden="1">'Ck Promedio Ponderado'!#REF!</definedName>
    <definedName name="solver_rhs2" localSheetId="4" hidden="1">1</definedName>
    <definedName name="solver_rhs2" localSheetId="2" hidden="1">1</definedName>
    <definedName name="solver_rhs2" localSheetId="3" hidden="1">0</definedName>
    <definedName name="solver_rhs2" localSheetId="1" hidden="1">1</definedName>
    <definedName name="solver_rhs3" localSheetId="0" hidden="1">0</definedName>
    <definedName name="solver_rhs3" localSheetId="4" hidden="1">1</definedName>
    <definedName name="solver_rhs3" localSheetId="2" hidden="1">'RetMax sinR'!#REF!</definedName>
    <definedName name="solver_rhs3" localSheetId="3" hidden="1">1</definedName>
    <definedName name="solver_rhs3" localSheetId="1" hidden="1">'VarMinGlo sinR'!#REF!</definedName>
    <definedName name="solver_rhs4" localSheetId="0" hidden="1">0</definedName>
    <definedName name="solver_rhs4" localSheetId="4" hidden="1">0</definedName>
    <definedName name="solver_rhs4" localSheetId="2" hidden="1">0</definedName>
    <definedName name="solver_rhs4" localSheetId="3" hidden="1">0</definedName>
    <definedName name="solver_rhs4" localSheetId="1" hidden="1">0</definedName>
    <definedName name="solver_rhs5" localSheetId="0" hidden="1">0</definedName>
    <definedName name="solver_rhs5" localSheetId="4" hidden="1">0</definedName>
    <definedName name="solver_rhs5" localSheetId="2" hidden="1">0</definedName>
    <definedName name="solver_rhs5" localSheetId="3" hidden="1">0</definedName>
    <definedName name="solver_rhs5" localSheetId="1" hidden="1">0</definedName>
    <definedName name="solver_rlx" localSheetId="0" hidden="1">1</definedName>
    <definedName name="solver_rlx" localSheetId="4" hidden="1">1</definedName>
    <definedName name="solver_rlx" localSheetId="2" hidden="1">1</definedName>
    <definedName name="solver_rlx" localSheetId="3" hidden="1">1</definedName>
    <definedName name="solver_rlx" localSheetId="1" hidden="1">1</definedName>
    <definedName name="solver_rsd" localSheetId="0" hidden="1">0</definedName>
    <definedName name="solver_rsd" localSheetId="4" hidden="1">0</definedName>
    <definedName name="solver_rsd" localSheetId="2" hidden="1">0</definedName>
    <definedName name="solver_rsd" localSheetId="3" hidden="1">0</definedName>
    <definedName name="solver_rsd" localSheetId="1" hidden="1">0</definedName>
    <definedName name="solver_scl" localSheetId="0" hidden="1">2</definedName>
    <definedName name="solver_scl" localSheetId="4" hidden="1">2</definedName>
    <definedName name="solver_scl" localSheetId="2" hidden="1">2</definedName>
    <definedName name="solver_scl" localSheetId="3" hidden="1">2</definedName>
    <definedName name="solver_scl" localSheetId="1" hidden="1">2</definedName>
    <definedName name="solver_sho" localSheetId="0" hidden="1">2</definedName>
    <definedName name="solver_sho" localSheetId="4" hidden="1">2</definedName>
    <definedName name="solver_sho" localSheetId="2" hidden="1">2</definedName>
    <definedName name="solver_sho" localSheetId="3" hidden="1">2</definedName>
    <definedName name="solver_sho" localSheetId="1" hidden="1">2</definedName>
    <definedName name="solver_ssz" localSheetId="0" hidden="1">100</definedName>
    <definedName name="solver_ssz" localSheetId="4" hidden="1">100</definedName>
    <definedName name="solver_ssz" localSheetId="2" hidden="1">100</definedName>
    <definedName name="solver_ssz" localSheetId="3" hidden="1">100</definedName>
    <definedName name="solver_ssz" localSheetId="1" hidden="1">100</definedName>
    <definedName name="solver_tim" localSheetId="0" hidden="1">100</definedName>
    <definedName name="solver_tim" localSheetId="4" hidden="1">100</definedName>
    <definedName name="solver_tim" localSheetId="2" hidden="1">100</definedName>
    <definedName name="solver_tim" localSheetId="3" hidden="1">100</definedName>
    <definedName name="solver_tim" localSheetId="1" hidden="1">100</definedName>
    <definedName name="solver_tol" localSheetId="0" hidden="1">0.05</definedName>
    <definedName name="solver_tol" localSheetId="4" hidden="1">0.05</definedName>
    <definedName name="solver_tol" localSheetId="2" hidden="1">0.05</definedName>
    <definedName name="solver_tol" localSheetId="3" hidden="1">0.05</definedName>
    <definedName name="solver_tol" localSheetId="1" hidden="1">0.05</definedName>
    <definedName name="solver_typ" localSheetId="0" hidden="1">1</definedName>
    <definedName name="solver_typ" localSheetId="4" hidden="1">1</definedName>
    <definedName name="solver_typ" localSheetId="2" hidden="1">1</definedName>
    <definedName name="solver_typ" localSheetId="3" hidden="1">2</definedName>
    <definedName name="solver_typ" localSheetId="1" hidden="1">2</definedName>
    <definedName name="solver_val" localSheetId="0" hidden="1">0</definedName>
    <definedName name="solver_val" localSheetId="4" hidden="1">0</definedName>
    <definedName name="solver_val" localSheetId="2" hidden="1">0</definedName>
    <definedName name="solver_val" localSheetId="3" hidden="1">0</definedName>
    <definedName name="solver_val" localSheetId="1" hidden="1">0</definedName>
    <definedName name="solver_ver" localSheetId="0" hidden="1">3</definedName>
    <definedName name="solver_ver" localSheetId="4" hidden="1">3</definedName>
    <definedName name="solver_ver" localSheetId="2" hidden="1">3</definedName>
    <definedName name="solver_ver" localSheetId="3" hidden="1">3</definedName>
    <definedName name="solver_ver" localSheetId="1" hidden="1">3</definedName>
    <definedName name="_xlnm.Print_Titles" localSheetId="0">'Ck Promedio Ponderado'!$1:$1</definedName>
    <definedName name="_xlnm.Print_Titles" localSheetId="4">'RetMax conR'!$1:$1</definedName>
    <definedName name="_xlnm.Print_Titles" localSheetId="2">'RetMax sinR'!$1:$1</definedName>
    <definedName name="_xlnm.Print_Titles" localSheetId="3">'VarMinGlo conR'!$1:$1</definedName>
    <definedName name="_xlnm.Print_Titles" localSheetId="1">'VarMinGlo sinR'!$1:$1</definedName>
  </definedNames>
  <calcPr calcId="125725"/>
</workbook>
</file>

<file path=xl/calcChain.xml><?xml version="1.0" encoding="utf-8"?>
<calcChain xmlns="http://schemas.openxmlformats.org/spreadsheetml/2006/main">
  <c r="G110" i="23"/>
  <c r="R109"/>
  <c r="B109"/>
  <c r="G109" s="1"/>
  <c r="S109" s="1"/>
  <c r="R108"/>
  <c r="G108"/>
  <c r="S108" s="1"/>
  <c r="B108"/>
  <c r="E108" s="1"/>
  <c r="R107"/>
  <c r="B107"/>
  <c r="G107" s="1"/>
  <c r="S107" s="1"/>
  <c r="R106"/>
  <c r="B106"/>
  <c r="E106" s="1"/>
  <c r="R105"/>
  <c r="B105"/>
  <c r="G105" s="1"/>
  <c r="S105" s="1"/>
  <c r="R104"/>
  <c r="G104"/>
  <c r="S104" s="1"/>
  <c r="B104"/>
  <c r="E104" s="1"/>
  <c r="R103"/>
  <c r="B103"/>
  <c r="G103" s="1"/>
  <c r="S103" s="1"/>
  <c r="R102"/>
  <c r="G102"/>
  <c r="S102" s="1"/>
  <c r="B102"/>
  <c r="E102" s="1"/>
  <c r="R101"/>
  <c r="B101"/>
  <c r="G101" s="1"/>
  <c r="S101" s="1"/>
  <c r="R100"/>
  <c r="G100"/>
  <c r="S100" s="1"/>
  <c r="B100"/>
  <c r="E100" s="1"/>
  <c r="R99"/>
  <c r="B99"/>
  <c r="G99" s="1"/>
  <c r="S99" s="1"/>
  <c r="R98"/>
  <c r="F98"/>
  <c r="F97" s="1"/>
  <c r="B98"/>
  <c r="E98" s="1"/>
  <c r="R97"/>
  <c r="P84"/>
  <c r="O84"/>
  <c r="N84"/>
  <c r="M84"/>
  <c r="L84"/>
  <c r="K84"/>
  <c r="J84"/>
  <c r="I84"/>
  <c r="H84"/>
  <c r="P81"/>
  <c r="O81"/>
  <c r="N81"/>
  <c r="M81"/>
  <c r="L81"/>
  <c r="K81"/>
  <c r="J81"/>
  <c r="I81"/>
  <c r="H81"/>
  <c r="P80"/>
  <c r="O80"/>
  <c r="N80"/>
  <c r="M80"/>
  <c r="L80"/>
  <c r="K80"/>
  <c r="J80"/>
  <c r="I80"/>
  <c r="H80"/>
  <c r="P79"/>
  <c r="O79"/>
  <c r="N79"/>
  <c r="M79"/>
  <c r="L79"/>
  <c r="K79"/>
  <c r="J79"/>
  <c r="I79"/>
  <c r="H79"/>
  <c r="P78"/>
  <c r="O78"/>
  <c r="N78"/>
  <c r="M78"/>
  <c r="L78"/>
  <c r="K78"/>
  <c r="J78"/>
  <c r="I78"/>
  <c r="H78"/>
  <c r="P77"/>
  <c r="O77"/>
  <c r="N77"/>
  <c r="M77"/>
  <c r="L77"/>
  <c r="K77"/>
  <c r="J77"/>
  <c r="I77"/>
  <c r="H77"/>
  <c r="P76"/>
  <c r="O76"/>
  <c r="N76"/>
  <c r="M76"/>
  <c r="L76"/>
  <c r="K76"/>
  <c r="J76"/>
  <c r="I76"/>
  <c r="H76"/>
  <c r="P75"/>
  <c r="O75"/>
  <c r="N75"/>
  <c r="M75"/>
  <c r="L75"/>
  <c r="K75"/>
  <c r="J75"/>
  <c r="I75"/>
  <c r="H75"/>
  <c r="P74"/>
  <c r="O74"/>
  <c r="N74"/>
  <c r="M74"/>
  <c r="L74"/>
  <c r="K74"/>
  <c r="J74"/>
  <c r="I74"/>
  <c r="H74"/>
  <c r="P73"/>
  <c r="O73"/>
  <c r="N73"/>
  <c r="M73"/>
  <c r="L73"/>
  <c r="K73"/>
  <c r="J73"/>
  <c r="I73"/>
  <c r="H73"/>
  <c r="P69"/>
  <c r="P68"/>
  <c r="O68"/>
  <c r="N68"/>
  <c r="M68"/>
  <c r="L68"/>
  <c r="K68"/>
  <c r="J68"/>
  <c r="J87" s="1"/>
  <c r="I68"/>
  <c r="H68"/>
  <c r="P67"/>
  <c r="O67"/>
  <c r="N67"/>
  <c r="M67"/>
  <c r="L67"/>
  <c r="K67"/>
  <c r="J67"/>
  <c r="I67"/>
  <c r="H67"/>
  <c r="P66"/>
  <c r="O66"/>
  <c r="N66"/>
  <c r="M66"/>
  <c r="L66"/>
  <c r="L69" s="1"/>
  <c r="K66"/>
  <c r="J66"/>
  <c r="I66"/>
  <c r="H66"/>
  <c r="H69" s="1"/>
  <c r="P65"/>
  <c r="O65"/>
  <c r="N65"/>
  <c r="M65"/>
  <c r="L65"/>
  <c r="K65"/>
  <c r="J65"/>
  <c r="I65"/>
  <c r="H65"/>
  <c r="P64"/>
  <c r="O64"/>
  <c r="O69" s="1"/>
  <c r="N64"/>
  <c r="N69" s="1"/>
  <c r="M64"/>
  <c r="L64"/>
  <c r="K64"/>
  <c r="K69" s="1"/>
  <c r="J64"/>
  <c r="J69" s="1"/>
  <c r="I64"/>
  <c r="H64"/>
  <c r="G110" i="22"/>
  <c r="R109"/>
  <c r="B109"/>
  <c r="R108"/>
  <c r="G108"/>
  <c r="S108" s="1"/>
  <c r="B108"/>
  <c r="E108" s="1"/>
  <c r="R107"/>
  <c r="B107"/>
  <c r="R106"/>
  <c r="B106"/>
  <c r="G106" s="1"/>
  <c r="S106" s="1"/>
  <c r="R105"/>
  <c r="B105"/>
  <c r="R104"/>
  <c r="G104"/>
  <c r="S104" s="1"/>
  <c r="B104"/>
  <c r="E104" s="1"/>
  <c r="R103"/>
  <c r="B103"/>
  <c r="R102"/>
  <c r="B102"/>
  <c r="G102" s="1"/>
  <c r="S102" s="1"/>
  <c r="R101"/>
  <c r="B101"/>
  <c r="R100"/>
  <c r="G100"/>
  <c r="S100" s="1"/>
  <c r="B100"/>
  <c r="E100" s="1"/>
  <c r="R99"/>
  <c r="B99"/>
  <c r="R98"/>
  <c r="B98"/>
  <c r="G98" s="1"/>
  <c r="S98" s="1"/>
  <c r="R97"/>
  <c r="P84"/>
  <c r="O84"/>
  <c r="N84"/>
  <c r="M84"/>
  <c r="L84"/>
  <c r="K84"/>
  <c r="J84"/>
  <c r="I84"/>
  <c r="H84"/>
  <c r="P81"/>
  <c r="O81"/>
  <c r="N81"/>
  <c r="M81"/>
  <c r="L81"/>
  <c r="K81"/>
  <c r="J81"/>
  <c r="I81"/>
  <c r="H81"/>
  <c r="P80"/>
  <c r="O80"/>
  <c r="N80"/>
  <c r="M80"/>
  <c r="L80"/>
  <c r="K80"/>
  <c r="J80"/>
  <c r="I80"/>
  <c r="H80"/>
  <c r="P79"/>
  <c r="O79"/>
  <c r="N79"/>
  <c r="M79"/>
  <c r="L79"/>
  <c r="K79"/>
  <c r="J79"/>
  <c r="I79"/>
  <c r="H79"/>
  <c r="P78"/>
  <c r="O78"/>
  <c r="N78"/>
  <c r="M78"/>
  <c r="L78"/>
  <c r="K78"/>
  <c r="J78"/>
  <c r="I78"/>
  <c r="H78"/>
  <c r="P77"/>
  <c r="O77"/>
  <c r="N77"/>
  <c r="M77"/>
  <c r="L77"/>
  <c r="K77"/>
  <c r="J77"/>
  <c r="I77"/>
  <c r="H77"/>
  <c r="P76"/>
  <c r="O76"/>
  <c r="N76"/>
  <c r="M76"/>
  <c r="L76"/>
  <c r="K76"/>
  <c r="J76"/>
  <c r="I76"/>
  <c r="H76"/>
  <c r="P75"/>
  <c r="O75"/>
  <c r="N75"/>
  <c r="M75"/>
  <c r="L75"/>
  <c r="K75"/>
  <c r="J75"/>
  <c r="I75"/>
  <c r="H75"/>
  <c r="P74"/>
  <c r="O74"/>
  <c r="N74"/>
  <c r="M74"/>
  <c r="L74"/>
  <c r="K74"/>
  <c r="J74"/>
  <c r="I74"/>
  <c r="H74"/>
  <c r="P73"/>
  <c r="O73"/>
  <c r="N73"/>
  <c r="M73"/>
  <c r="L73"/>
  <c r="K73"/>
  <c r="J73"/>
  <c r="I73"/>
  <c r="H73"/>
  <c r="O69"/>
  <c r="P68"/>
  <c r="O68"/>
  <c r="N68"/>
  <c r="M68"/>
  <c r="L68"/>
  <c r="K68"/>
  <c r="J68"/>
  <c r="I68"/>
  <c r="H68"/>
  <c r="P67"/>
  <c r="O67"/>
  <c r="N67"/>
  <c r="M67"/>
  <c r="L67"/>
  <c r="K67"/>
  <c r="J67"/>
  <c r="I67"/>
  <c r="H67"/>
  <c r="P66"/>
  <c r="O66"/>
  <c r="N66"/>
  <c r="M66"/>
  <c r="L66"/>
  <c r="K66"/>
  <c r="J66"/>
  <c r="I66"/>
  <c r="H66"/>
  <c r="P65"/>
  <c r="O65"/>
  <c r="N65"/>
  <c r="M65"/>
  <c r="L65"/>
  <c r="K65"/>
  <c r="J65"/>
  <c r="I65"/>
  <c r="H65"/>
  <c r="P64"/>
  <c r="O64"/>
  <c r="N64"/>
  <c r="N69" s="1"/>
  <c r="M64"/>
  <c r="L64"/>
  <c r="K64"/>
  <c r="K69" s="1"/>
  <c r="J64"/>
  <c r="J69" s="1"/>
  <c r="I64"/>
  <c r="H64"/>
  <c r="F98" i="21"/>
  <c r="B98"/>
  <c r="E98" s="1"/>
  <c r="B99"/>
  <c r="E99"/>
  <c r="B100"/>
  <c r="E100" s="1"/>
  <c r="B101"/>
  <c r="E101" s="1"/>
  <c r="B102"/>
  <c r="E102" s="1"/>
  <c r="B103"/>
  <c r="E103"/>
  <c r="B104"/>
  <c r="E104" s="1"/>
  <c r="B105"/>
  <c r="E105"/>
  <c r="B106"/>
  <c r="E106" s="1"/>
  <c r="B107"/>
  <c r="E107"/>
  <c r="B108"/>
  <c r="E108" s="1"/>
  <c r="B109"/>
  <c r="E109" s="1"/>
  <c r="G110"/>
  <c r="R109"/>
  <c r="R108"/>
  <c r="R107"/>
  <c r="G107"/>
  <c r="S107" s="1"/>
  <c r="R106"/>
  <c r="R105"/>
  <c r="G105"/>
  <c r="S105" s="1"/>
  <c r="R104"/>
  <c r="R103"/>
  <c r="G103"/>
  <c r="S103" s="1"/>
  <c r="R102"/>
  <c r="R101"/>
  <c r="R100"/>
  <c r="R99"/>
  <c r="G99"/>
  <c r="S99" s="1"/>
  <c r="R98"/>
  <c r="R97"/>
  <c r="P84"/>
  <c r="O84"/>
  <c r="N84"/>
  <c r="M84"/>
  <c r="L84"/>
  <c r="K84"/>
  <c r="J84"/>
  <c r="I84"/>
  <c r="H84"/>
  <c r="P81"/>
  <c r="O81"/>
  <c r="N81"/>
  <c r="M81"/>
  <c r="L81"/>
  <c r="K81"/>
  <c r="J81"/>
  <c r="I81"/>
  <c r="H81"/>
  <c r="P80"/>
  <c r="O80"/>
  <c r="N80"/>
  <c r="M80"/>
  <c r="L80"/>
  <c r="K80"/>
  <c r="J80"/>
  <c r="I80"/>
  <c r="H80"/>
  <c r="P79"/>
  <c r="O79"/>
  <c r="N79"/>
  <c r="M79"/>
  <c r="L79"/>
  <c r="K79"/>
  <c r="J79"/>
  <c r="I79"/>
  <c r="H79"/>
  <c r="P78"/>
  <c r="O78"/>
  <c r="N78"/>
  <c r="M78"/>
  <c r="L78"/>
  <c r="K78"/>
  <c r="J78"/>
  <c r="I78"/>
  <c r="H78"/>
  <c r="P77"/>
  <c r="O77"/>
  <c r="N77"/>
  <c r="M77"/>
  <c r="L77"/>
  <c r="K77"/>
  <c r="J77"/>
  <c r="I77"/>
  <c r="H77"/>
  <c r="P76"/>
  <c r="O76"/>
  <c r="N76"/>
  <c r="M76"/>
  <c r="L76"/>
  <c r="K76"/>
  <c r="J76"/>
  <c r="I76"/>
  <c r="H76"/>
  <c r="P75"/>
  <c r="O75"/>
  <c r="N75"/>
  <c r="M75"/>
  <c r="L75"/>
  <c r="K75"/>
  <c r="J75"/>
  <c r="I75"/>
  <c r="H75"/>
  <c r="P74"/>
  <c r="O74"/>
  <c r="N74"/>
  <c r="M74"/>
  <c r="L74"/>
  <c r="K74"/>
  <c r="J74"/>
  <c r="I74"/>
  <c r="H74"/>
  <c r="P73"/>
  <c r="O73"/>
  <c r="N73"/>
  <c r="M73"/>
  <c r="L73"/>
  <c r="K73"/>
  <c r="J73"/>
  <c r="I73"/>
  <c r="H73"/>
  <c r="P68"/>
  <c r="O68"/>
  <c r="N68"/>
  <c r="M68"/>
  <c r="M90" s="1"/>
  <c r="L68"/>
  <c r="K68"/>
  <c r="J68"/>
  <c r="I68"/>
  <c r="H68"/>
  <c r="P67"/>
  <c r="O67"/>
  <c r="N67"/>
  <c r="M67"/>
  <c r="L67"/>
  <c r="K67"/>
  <c r="J67"/>
  <c r="I67"/>
  <c r="H67"/>
  <c r="P66"/>
  <c r="O66"/>
  <c r="N66"/>
  <c r="M66"/>
  <c r="L66"/>
  <c r="K66"/>
  <c r="J66"/>
  <c r="T97" s="1"/>
  <c r="I66"/>
  <c r="H66"/>
  <c r="P65"/>
  <c r="O65"/>
  <c r="N65"/>
  <c r="M65"/>
  <c r="L65"/>
  <c r="K65"/>
  <c r="J65"/>
  <c r="I65"/>
  <c r="H65"/>
  <c r="P64"/>
  <c r="O64"/>
  <c r="N64"/>
  <c r="N69" s="1"/>
  <c r="M64"/>
  <c r="M69" s="1"/>
  <c r="L64"/>
  <c r="K64"/>
  <c r="J64"/>
  <c r="I64"/>
  <c r="I69" s="1"/>
  <c r="H64"/>
  <c r="G110" i="20"/>
  <c r="P93" i="23" l="1"/>
  <c r="E99"/>
  <c r="E103"/>
  <c r="E107"/>
  <c r="I69"/>
  <c r="M69"/>
  <c r="I86"/>
  <c r="G98"/>
  <c r="S98" s="1"/>
  <c r="G106"/>
  <c r="S106" s="1"/>
  <c r="U97"/>
  <c r="E101"/>
  <c r="E105"/>
  <c r="E109"/>
  <c r="E98" i="22"/>
  <c r="E102"/>
  <c r="E106"/>
  <c r="L69"/>
  <c r="P69"/>
  <c r="P85"/>
  <c r="I69"/>
  <c r="M69"/>
  <c r="J69" i="21"/>
  <c r="H69"/>
  <c r="L69"/>
  <c r="P69"/>
  <c r="N91"/>
  <c r="G101"/>
  <c r="S101" s="1"/>
  <c r="G109"/>
  <c r="S109" s="1"/>
  <c r="U97"/>
  <c r="K69"/>
  <c r="O69"/>
  <c r="P85" i="23"/>
  <c r="P91"/>
  <c r="L88"/>
  <c r="O89"/>
  <c r="K88"/>
  <c r="O91"/>
  <c r="P88"/>
  <c r="L87"/>
  <c r="P89"/>
  <c r="M87"/>
  <c r="I85"/>
  <c r="P86" i="22"/>
  <c r="O90"/>
  <c r="K88"/>
  <c r="O88"/>
  <c r="O86"/>
  <c r="O91"/>
  <c r="N89"/>
  <c r="H85"/>
  <c r="N90"/>
  <c r="J86"/>
  <c r="N91"/>
  <c r="L85"/>
  <c r="K87"/>
  <c r="I86"/>
  <c r="I85"/>
  <c r="M90"/>
  <c r="M89"/>
  <c r="M88"/>
  <c r="M86"/>
  <c r="M85"/>
  <c r="G99"/>
  <c r="S99" s="1"/>
  <c r="E99"/>
  <c r="G107"/>
  <c r="S107" s="1"/>
  <c r="E107"/>
  <c r="M87"/>
  <c r="O92"/>
  <c r="G103"/>
  <c r="S103" s="1"/>
  <c r="E103"/>
  <c r="U97"/>
  <c r="F98" s="1"/>
  <c r="H69"/>
  <c r="T97"/>
  <c r="V97" s="1"/>
  <c r="W97" s="1"/>
  <c r="O85"/>
  <c r="K85"/>
  <c r="D97"/>
  <c r="O89"/>
  <c r="L88"/>
  <c r="P91"/>
  <c r="P88"/>
  <c r="L87"/>
  <c r="P92"/>
  <c r="L86"/>
  <c r="P93"/>
  <c r="G101"/>
  <c r="S101" s="1"/>
  <c r="E101"/>
  <c r="G109"/>
  <c r="S109" s="1"/>
  <c r="E109"/>
  <c r="P86" i="23"/>
  <c r="L86"/>
  <c r="D97"/>
  <c r="M88"/>
  <c r="P90"/>
  <c r="O90"/>
  <c r="P92"/>
  <c r="M86"/>
  <c r="G105" i="22"/>
  <c r="S105" s="1"/>
  <c r="E105"/>
  <c r="J85" i="23"/>
  <c r="J86"/>
  <c r="N90"/>
  <c r="N89"/>
  <c r="N86"/>
  <c r="N91"/>
  <c r="N88"/>
  <c r="N85"/>
  <c r="M85"/>
  <c r="N87"/>
  <c r="J87" i="22"/>
  <c r="N87"/>
  <c r="K87" i="23"/>
  <c r="O87"/>
  <c r="L89"/>
  <c r="O92"/>
  <c r="T97"/>
  <c r="V97" s="1"/>
  <c r="W97" s="1"/>
  <c r="F99" s="1"/>
  <c r="F100" s="1"/>
  <c r="F101" s="1"/>
  <c r="F102" s="1"/>
  <c r="F103" s="1"/>
  <c r="F104" s="1"/>
  <c r="F105" s="1"/>
  <c r="F106" s="1"/>
  <c r="F107" s="1"/>
  <c r="F108" s="1"/>
  <c r="F109" s="1"/>
  <c r="J85" i="22"/>
  <c r="N85"/>
  <c r="N86"/>
  <c r="O87"/>
  <c r="L89"/>
  <c r="P89"/>
  <c r="P90"/>
  <c r="K85" i="23"/>
  <c r="O85"/>
  <c r="K86"/>
  <c r="O86"/>
  <c r="P87"/>
  <c r="M89"/>
  <c r="M90"/>
  <c r="K86" i="22"/>
  <c r="P87"/>
  <c r="N88"/>
  <c r="H85" i="23"/>
  <c r="L85"/>
  <c r="O88"/>
  <c r="O86" i="21"/>
  <c r="J86"/>
  <c r="N86"/>
  <c r="N88"/>
  <c r="O85"/>
  <c r="K87"/>
  <c r="O92"/>
  <c r="I86"/>
  <c r="M88"/>
  <c r="D97"/>
  <c r="H85"/>
  <c r="L89"/>
  <c r="P90"/>
  <c r="G98"/>
  <c r="S98" s="1"/>
  <c r="G100"/>
  <c r="S100" s="1"/>
  <c r="G102"/>
  <c r="S102" s="1"/>
  <c r="G104"/>
  <c r="S104" s="1"/>
  <c r="G106"/>
  <c r="S106" s="1"/>
  <c r="G108"/>
  <c r="S108" s="1"/>
  <c r="K85"/>
  <c r="K86"/>
  <c r="L87"/>
  <c r="P87"/>
  <c r="M89"/>
  <c r="P92"/>
  <c r="L85"/>
  <c r="P85"/>
  <c r="L86"/>
  <c r="P86"/>
  <c r="M87"/>
  <c r="K88"/>
  <c r="O88"/>
  <c r="N89"/>
  <c r="N90"/>
  <c r="O91"/>
  <c r="P93"/>
  <c r="I85"/>
  <c r="M85"/>
  <c r="M86"/>
  <c r="J87"/>
  <c r="N87"/>
  <c r="L88"/>
  <c r="P88"/>
  <c r="O89"/>
  <c r="O90"/>
  <c r="P91"/>
  <c r="J85"/>
  <c r="N85"/>
  <c r="O87"/>
  <c r="P89"/>
  <c r="C97" i="22" l="1"/>
  <c r="E97" s="1"/>
  <c r="F99"/>
  <c r="F100" s="1"/>
  <c r="F101" s="1"/>
  <c r="F102" s="1"/>
  <c r="F103" s="1"/>
  <c r="F104" s="1"/>
  <c r="F105" s="1"/>
  <c r="F106" s="1"/>
  <c r="F107" s="1"/>
  <c r="F108" s="1"/>
  <c r="F109" s="1"/>
  <c r="F97"/>
  <c r="C97" i="23"/>
  <c r="E97" s="1"/>
  <c r="C97" i="21"/>
  <c r="E97" s="1"/>
  <c r="F97"/>
  <c r="V97"/>
  <c r="W97" s="1"/>
  <c r="F99" s="1"/>
  <c r="F100" s="1"/>
  <c r="F101" s="1"/>
  <c r="F102" s="1"/>
  <c r="F103" s="1"/>
  <c r="F104" s="1"/>
  <c r="F105" s="1"/>
  <c r="F106" s="1"/>
  <c r="F107" s="1"/>
  <c r="F108" s="1"/>
  <c r="F109" s="1"/>
  <c r="R98" i="20"/>
  <c r="R99"/>
  <c r="R100"/>
  <c r="R101"/>
  <c r="R102"/>
  <c r="R103"/>
  <c r="R104"/>
  <c r="R105"/>
  <c r="R106"/>
  <c r="R107"/>
  <c r="R108"/>
  <c r="R109"/>
  <c r="B99"/>
  <c r="G99" s="1"/>
  <c r="S99" s="1"/>
  <c r="B100"/>
  <c r="B101"/>
  <c r="G101" s="1"/>
  <c r="S101" s="1"/>
  <c r="B102"/>
  <c r="G102" s="1"/>
  <c r="S102" s="1"/>
  <c r="B103"/>
  <c r="G103" s="1"/>
  <c r="S103" s="1"/>
  <c r="B104"/>
  <c r="G104" s="1"/>
  <c r="S104" s="1"/>
  <c r="B105"/>
  <c r="G105" s="1"/>
  <c r="S105" s="1"/>
  <c r="B106"/>
  <c r="G106" s="1"/>
  <c r="S106" s="1"/>
  <c r="B107"/>
  <c r="G107" s="1"/>
  <c r="S107" s="1"/>
  <c r="B108"/>
  <c r="G108" s="1"/>
  <c r="S108" s="1"/>
  <c r="B109"/>
  <c r="G109" s="1"/>
  <c r="S109" s="1"/>
  <c r="B98"/>
  <c r="G98" s="1"/>
  <c r="S98" s="1"/>
  <c r="E98"/>
  <c r="R97"/>
  <c r="P68"/>
  <c r="O68"/>
  <c r="N68"/>
  <c r="M68"/>
  <c r="L68"/>
  <c r="K68"/>
  <c r="J68"/>
  <c r="I68"/>
  <c r="H68"/>
  <c r="E100" l="1"/>
  <c r="G100"/>
  <c r="S100" s="1"/>
  <c r="E99"/>
  <c r="E101"/>
  <c r="P84"/>
  <c r="O84"/>
  <c r="N84"/>
  <c r="M84"/>
  <c r="L84"/>
  <c r="K84"/>
  <c r="J84"/>
  <c r="I84"/>
  <c r="H84"/>
  <c r="P81"/>
  <c r="O81"/>
  <c r="N81"/>
  <c r="M81"/>
  <c r="L81"/>
  <c r="K81"/>
  <c r="J81"/>
  <c r="I81"/>
  <c r="H81"/>
  <c r="P80"/>
  <c r="O80"/>
  <c r="N80"/>
  <c r="M80"/>
  <c r="L80"/>
  <c r="K80"/>
  <c r="J80"/>
  <c r="I80"/>
  <c r="H80"/>
  <c r="P79"/>
  <c r="O79"/>
  <c r="N79"/>
  <c r="M79"/>
  <c r="L79"/>
  <c r="K79"/>
  <c r="J79"/>
  <c r="I79"/>
  <c r="H79"/>
  <c r="P78"/>
  <c r="O78"/>
  <c r="N78"/>
  <c r="M78"/>
  <c r="L78"/>
  <c r="K78"/>
  <c r="J78"/>
  <c r="I78"/>
  <c r="H78"/>
  <c r="P77"/>
  <c r="O77"/>
  <c r="N77"/>
  <c r="M77"/>
  <c r="L77"/>
  <c r="K77"/>
  <c r="J77"/>
  <c r="I77"/>
  <c r="H77"/>
  <c r="P76"/>
  <c r="O76"/>
  <c r="N76"/>
  <c r="M76"/>
  <c r="L76"/>
  <c r="K76"/>
  <c r="J76"/>
  <c r="I76"/>
  <c r="H76"/>
  <c r="P75"/>
  <c r="O75"/>
  <c r="N75"/>
  <c r="M75"/>
  <c r="L75"/>
  <c r="K75"/>
  <c r="J75"/>
  <c r="I75"/>
  <c r="H75"/>
  <c r="P74"/>
  <c r="O74"/>
  <c r="N74"/>
  <c r="M74"/>
  <c r="L74"/>
  <c r="K74"/>
  <c r="J74"/>
  <c r="I74"/>
  <c r="H74"/>
  <c r="P73"/>
  <c r="O73"/>
  <c r="N73"/>
  <c r="M73"/>
  <c r="L73"/>
  <c r="K73"/>
  <c r="J73"/>
  <c r="I73"/>
  <c r="H73"/>
  <c r="P67"/>
  <c r="O67"/>
  <c r="N67"/>
  <c r="M67"/>
  <c r="L67"/>
  <c r="K67"/>
  <c r="J67"/>
  <c r="I67"/>
  <c r="H67"/>
  <c r="P66"/>
  <c r="O66"/>
  <c r="N66"/>
  <c r="M66"/>
  <c r="L66"/>
  <c r="K66"/>
  <c r="J66"/>
  <c r="I66"/>
  <c r="H66"/>
  <c r="P65"/>
  <c r="O65"/>
  <c r="N65"/>
  <c r="M65"/>
  <c r="L65"/>
  <c r="K65"/>
  <c r="J65"/>
  <c r="I65"/>
  <c r="H65"/>
  <c r="P64"/>
  <c r="O64"/>
  <c r="N64"/>
  <c r="M64"/>
  <c r="L64"/>
  <c r="K64"/>
  <c r="J64"/>
  <c r="I64"/>
  <c r="H64"/>
  <c r="E102" l="1"/>
  <c r="O69"/>
  <c r="J69"/>
  <c r="N69"/>
  <c r="K69"/>
  <c r="U97"/>
  <c r="F98" s="1"/>
  <c r="H69"/>
  <c r="T97"/>
  <c r="D97"/>
  <c r="L69"/>
  <c r="P69"/>
  <c r="I69"/>
  <c r="M69"/>
  <c r="N91"/>
  <c r="O92"/>
  <c r="P93"/>
  <c r="L68" i="19"/>
  <c r="E103" i="20" l="1"/>
  <c r="V97"/>
  <c r="W97" s="1"/>
  <c r="F99" s="1"/>
  <c r="F100" s="1"/>
  <c r="F101" s="1"/>
  <c r="F102" s="1"/>
  <c r="F103" s="1"/>
  <c r="F104" s="1"/>
  <c r="F105" s="1"/>
  <c r="F106" s="1"/>
  <c r="F107" s="1"/>
  <c r="F108" s="1"/>
  <c r="F109" s="1"/>
  <c r="F97" s="1"/>
  <c r="M87"/>
  <c r="N85"/>
  <c r="N87"/>
  <c r="L87"/>
  <c r="O87"/>
  <c r="K87"/>
  <c r="M88"/>
  <c r="J87"/>
  <c r="M89"/>
  <c r="N88"/>
  <c r="P92"/>
  <c r="O85"/>
  <c r="J85"/>
  <c r="K85"/>
  <c r="L86"/>
  <c r="P86"/>
  <c r="I86"/>
  <c r="O86"/>
  <c r="N86"/>
  <c r="J86"/>
  <c r="P90"/>
  <c r="O90"/>
  <c r="M86"/>
  <c r="P89"/>
  <c r="L89"/>
  <c r="O89"/>
  <c r="N89"/>
  <c r="K86"/>
  <c r="M90"/>
  <c r="P87"/>
  <c r="M85"/>
  <c r="N90"/>
  <c r="P88"/>
  <c r="O88"/>
  <c r="L88"/>
  <c r="K88"/>
  <c r="I85"/>
  <c r="L85"/>
  <c r="P85"/>
  <c r="H85"/>
  <c r="P91"/>
  <c r="O91"/>
  <c r="C97" l="1"/>
  <c r="E97" s="1"/>
  <c r="E104"/>
  <c r="J67" i="19"/>
  <c r="I67"/>
  <c r="H67"/>
  <c r="G67"/>
  <c r="F67"/>
  <c r="E67"/>
  <c r="D67"/>
  <c r="C67"/>
  <c r="B67"/>
  <c r="J66"/>
  <c r="I66"/>
  <c r="H66"/>
  <c r="G66"/>
  <c r="F66"/>
  <c r="E66"/>
  <c r="D66"/>
  <c r="C66"/>
  <c r="B66"/>
  <c r="J65"/>
  <c r="I65"/>
  <c r="H65"/>
  <c r="G65"/>
  <c r="F65"/>
  <c r="E65"/>
  <c r="D65"/>
  <c r="C65"/>
  <c r="B65"/>
  <c r="J64"/>
  <c r="J71" s="1"/>
  <c r="I64"/>
  <c r="I71" s="1"/>
  <c r="H64"/>
  <c r="H71" s="1"/>
  <c r="G64"/>
  <c r="G71" s="1"/>
  <c r="F64"/>
  <c r="F71" s="1"/>
  <c r="E64"/>
  <c r="E71" s="1"/>
  <c r="D64"/>
  <c r="D71" s="1"/>
  <c r="C64"/>
  <c r="C71" s="1"/>
  <c r="B64"/>
  <c r="L64" s="1"/>
  <c r="E105" i="20" l="1"/>
  <c r="B71" i="19"/>
  <c r="L71" s="1"/>
  <c r="E106" i="20" l="1"/>
  <c r="E107" l="1"/>
  <c r="E108" l="1"/>
  <c r="E109"/>
</calcChain>
</file>

<file path=xl/sharedStrings.xml><?xml version="1.0" encoding="utf-8"?>
<sst xmlns="http://schemas.openxmlformats.org/spreadsheetml/2006/main" count="626" uniqueCount="101">
  <si>
    <t>n</t>
  </si>
  <si>
    <t>ISA</t>
  </si>
  <si>
    <t>Sharpe Ratios</t>
  </si>
  <si>
    <r>
      <t>σ</t>
    </r>
    <r>
      <rPr>
        <b/>
        <vertAlign val="subscript"/>
        <sz val="10"/>
        <rFont val="Arial"/>
        <family val="2"/>
      </rPr>
      <t>p</t>
    </r>
  </si>
  <si>
    <t>Pesos</t>
  </si>
  <si>
    <t>Dev_std</t>
  </si>
  <si>
    <t>Varianza</t>
  </si>
  <si>
    <t>Correlación</t>
  </si>
  <si>
    <t>Media</t>
  </si>
  <si>
    <t>MES</t>
  </si>
  <si>
    <t>CENS</t>
  </si>
  <si>
    <t>DISTASA</t>
  </si>
  <si>
    <t>ESSA</t>
  </si>
  <si>
    <t>EEB</t>
  </si>
  <si>
    <t>EBSA</t>
  </si>
  <si>
    <t>EPSA</t>
  </si>
  <si>
    <t>EPM</t>
  </si>
  <si>
    <t>TRANSELCA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</si>
  <si>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</si>
  <si>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</si>
  <si>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</si>
  <si>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</si>
  <si>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</si>
  <si>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</si>
  <si>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</si>
  <si>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</si>
  <si>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</si>
  <si>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</si>
  <si>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</si>
  <si>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</si>
  <si>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</si>
  <si>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</si>
  <si>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</si>
  <si>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</si>
  <si>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</si>
  <si>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</si>
  <si>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</si>
  <si>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</si>
  <si>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</si>
  <si>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</si>
  <si>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</si>
  <si>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</si>
  <si>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</si>
  <si>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</si>
  <si>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</si>
  <si>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</si>
  <si>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</si>
  <si>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</si>
  <si>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</si>
  <si>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</si>
  <si>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</si>
  <si>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</si>
  <si>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</si>
  <si>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</si>
  <si>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</si>
  <si>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</si>
  <si>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</si>
  <si>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</si>
  <si>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</si>
  <si>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</si>
  <si>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</si>
  <si>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</si>
  <si>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</si>
  <si>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</si>
  <si>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</si>
  <si>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</si>
  <si>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</si>
  <si>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</si>
  <si>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</si>
  <si>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</si>
  <si>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</si>
  <si>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</si>
  <si>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</si>
  <si>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</si>
  <si>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</si>
  <si>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</si>
  <si>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</si>
  <si>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</si>
  <si>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Mayor</t>
  </si>
  <si>
    <t>Menor</t>
  </si>
  <si>
    <t>Intervalo</t>
  </si>
  <si>
    <t>Incremento</t>
  </si>
  <si>
    <t>CAL</t>
  </si>
  <si>
    <t>Actualizar los porcentajes con la participación en el ingreso de cada transmisor</t>
  </si>
  <si>
    <t>Ck promedio ponderado</t>
  </si>
  <si>
    <t>Tasa Librre de Riesgo</t>
  </si>
  <si>
    <t>Desvianción Estandar (Riesgo)</t>
  </si>
  <si>
    <t>Retorno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</si>
  <si>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</si>
  <si>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</si>
  <si>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</si>
  <si>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</si>
  <si>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</si>
  <si>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</si>
  <si>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</si>
  <si>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</si>
  <si>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</si>
  <si>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Total</t>
  </si>
  <si>
    <t>Dif</t>
  </si>
  <si>
    <t>Punto Optimo</t>
  </si>
  <si>
    <t>Punto de Minima Varianza Global</t>
  </si>
</sst>
</file>

<file path=xl/styles.xml><?xml version="1.0" encoding="utf-8"?>
<styleSheet xmlns="http://schemas.openxmlformats.org/spreadsheetml/2006/main">
  <numFmts count="7">
    <numFmt numFmtId="43" formatCode="_(* #,##0.00_);_(* \(#,##0.00\);_(* &quot;-&quot;??_);_(@_)"/>
    <numFmt numFmtId="164" formatCode="[$-C0A]d\-mmm\-yy;@"/>
    <numFmt numFmtId="165" formatCode="#,##0.0000"/>
    <numFmt numFmtId="166" formatCode="#,##0.000000"/>
    <numFmt numFmtId="167" formatCode="[$-C0A]mmm\-yy;@"/>
    <numFmt numFmtId="168" formatCode="0.0000%"/>
    <numFmt numFmtId="169" formatCode="#,##0.00000"/>
  </numFmts>
  <fonts count="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vertAlign val="subscript"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Fill="1" applyBorder="1" applyAlignment="1">
      <alignment vertical="center"/>
    </xf>
    <xf numFmtId="164" fontId="0" fillId="0" borderId="0" xfId="0" applyNumberFormat="1" applyFill="1" applyBorder="1" applyAlignment="1">
      <alignment vertical="center"/>
    </xf>
    <xf numFmtId="3" fontId="0" fillId="0" borderId="0" xfId="0" applyNumberFormat="1" applyFill="1" applyBorder="1" applyAlignment="1">
      <alignment vertical="center"/>
    </xf>
    <xf numFmtId="166" fontId="0" fillId="0" borderId="0" xfId="0" applyNumberForma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66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vertical="center"/>
    </xf>
    <xf numFmtId="3" fontId="0" fillId="0" borderId="0" xfId="0" applyNumberFormat="1" applyFill="1" applyBorder="1" applyAlignment="1">
      <alignment horizontal="center" vertical="center"/>
    </xf>
    <xf numFmtId="165" fontId="1" fillId="2" borderId="0" xfId="0" applyNumberFormat="1" applyFont="1" applyFill="1" applyBorder="1" applyAlignment="1">
      <alignment vertical="center"/>
    </xf>
    <xf numFmtId="167" fontId="0" fillId="0" borderId="0" xfId="0" applyNumberFormat="1" applyFill="1" applyBorder="1" applyAlignment="1">
      <alignment horizontal="left" vertical="center"/>
    </xf>
    <xf numFmtId="10" fontId="1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center" vertical="center"/>
    </xf>
    <xf numFmtId="10" fontId="0" fillId="0" borderId="0" xfId="0" applyNumberForma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0" fontId="1" fillId="3" borderId="0" xfId="1" applyNumberFormat="1" applyFont="1" applyFill="1" applyBorder="1" applyAlignment="1">
      <alignment vertical="center"/>
    </xf>
    <xf numFmtId="10" fontId="2" fillId="3" borderId="0" xfId="0" applyNumberFormat="1" applyFont="1" applyFill="1" applyBorder="1" applyAlignment="1">
      <alignment vertical="center"/>
    </xf>
    <xf numFmtId="10" fontId="0" fillId="3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10" fontId="1" fillId="3" borderId="0" xfId="0" applyNumberFormat="1" applyFont="1" applyFill="1" applyBorder="1" applyAlignment="1">
      <alignment vertical="center"/>
    </xf>
    <xf numFmtId="10" fontId="0" fillId="0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169" fontId="0" fillId="0" borderId="0" xfId="0" applyNumberFormat="1" applyFill="1" applyBorder="1" applyAlignment="1">
      <alignment vertical="center"/>
    </xf>
    <xf numFmtId="169" fontId="3" fillId="0" borderId="0" xfId="0" applyNumberFormat="1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0" fontId="0" fillId="0" borderId="0" xfId="0" applyNumberFormat="1" applyFill="1" applyBorder="1" applyAlignment="1">
      <alignment horizontal="center" vertical="center"/>
    </xf>
    <xf numFmtId="10" fontId="3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10" fontId="3" fillId="0" borderId="0" xfId="0" applyNumberFormat="1" applyFont="1" applyFill="1" applyBorder="1" applyAlignment="1">
      <alignment vertical="center"/>
    </xf>
    <xf numFmtId="10" fontId="0" fillId="4" borderId="0" xfId="1" applyNumberFormat="1" applyFont="1" applyFill="1" applyBorder="1" applyAlignment="1">
      <alignment vertical="center"/>
    </xf>
    <xf numFmtId="10" fontId="0" fillId="4" borderId="0" xfId="1" applyNumberFormat="1" applyFont="1" applyFill="1" applyBorder="1" applyAlignment="1">
      <alignment horizontal="center" vertical="center"/>
    </xf>
    <xf numFmtId="168" fontId="0" fillId="4" borderId="0" xfId="1" applyNumberFormat="1" applyFont="1" applyFill="1" applyBorder="1" applyAlignment="1">
      <alignment horizontal="center" vertical="center"/>
    </xf>
    <xf numFmtId="10" fontId="0" fillId="4" borderId="0" xfId="2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168" fontId="0" fillId="0" borderId="0" xfId="0" applyNumberFormat="1" applyFill="1" applyBorder="1" applyAlignment="1">
      <alignment vertical="center"/>
    </xf>
    <xf numFmtId="168" fontId="0" fillId="2" borderId="0" xfId="0" applyNumberFormat="1" applyFill="1" applyBorder="1" applyAlignment="1">
      <alignment vertical="center"/>
    </xf>
    <xf numFmtId="168" fontId="0" fillId="2" borderId="0" xfId="1" applyNumberFormat="1" applyFont="1" applyFill="1" applyBorder="1" applyAlignment="1">
      <alignment horizontal="center" vertical="center"/>
    </xf>
    <xf numFmtId="10" fontId="0" fillId="5" borderId="0" xfId="1" applyNumberFormat="1" applyFont="1" applyFill="1" applyBorder="1" applyAlignment="1">
      <alignment horizontal="center" vertical="center"/>
    </xf>
  </cellXfs>
  <cellStyles count="3">
    <cellStyle name="Millares" xfId="2" builtinId="3"/>
    <cellStyle name="Normal" xfId="0" builtinId="0"/>
    <cellStyle name="Porcentual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O"/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Frontera Eficiente</a:t>
            </a:r>
          </a:p>
        </c:rich>
      </c:tx>
    </c:title>
    <c:plotArea>
      <c:layout/>
      <c:scatterChart>
        <c:scatterStyle val="smoothMarker"/>
        <c:ser>
          <c:idx val="0"/>
          <c:order val="0"/>
          <c:marker>
            <c:symbol val="none"/>
          </c:marker>
          <c:xVal>
            <c:numRef>
              <c:f>'VarMinGlo sinR'!$C$98:$C$109</c:f>
              <c:numCache>
                <c:formatCode>0.0000%</c:formatCode>
                <c:ptCount val="12"/>
                <c:pt idx="0">
                  <c:v>9.3641498586123448E-3</c:v>
                </c:pt>
                <c:pt idx="1">
                  <c:v>8.9696597277198337E-3</c:v>
                </c:pt>
                <c:pt idx="2">
                  <c:v>8.6661672358882176E-3</c:v>
                </c:pt>
                <c:pt idx="3">
                  <c:v>8.4634721640018794E-3</c:v>
                </c:pt>
                <c:pt idx="4">
                  <c:v>8.3689016239708071E-3</c:v>
                </c:pt>
                <c:pt idx="5">
                  <c:v>8.3861143822414139E-3</c:v>
                </c:pt>
                <c:pt idx="6">
                  <c:v>8.5144325219982074E-3</c:v>
                </c:pt>
                <c:pt idx="7">
                  <c:v>8.5144325219982074E-3</c:v>
                </c:pt>
                <c:pt idx="8">
                  <c:v>9.0814969536461652E-3</c:v>
                </c:pt>
                <c:pt idx="9">
                  <c:v>9.5017356501322457E-3</c:v>
                </c:pt>
                <c:pt idx="10">
                  <c:v>9.9986306319152559E-3</c:v>
                </c:pt>
                <c:pt idx="11">
                  <c:v>1.0561368033976466E-2</c:v>
                </c:pt>
              </c:numCache>
            </c:numRef>
          </c:xVal>
          <c:yVal>
            <c:numRef>
              <c:f>'VarMinGlo sinR'!$D$98:$D$109</c:f>
              <c:numCache>
                <c:formatCode>0.0000%</c:formatCode>
                <c:ptCount val="12"/>
                <c:pt idx="0">
                  <c:v>0.13750922905983243</c:v>
                </c:pt>
                <c:pt idx="1">
                  <c:v>0.13833640576897974</c:v>
                </c:pt>
                <c:pt idx="2">
                  <c:v>0.13916359147581031</c:v>
                </c:pt>
                <c:pt idx="3">
                  <c:v>0.13999077718555464</c:v>
                </c:pt>
                <c:pt idx="4">
                  <c:v>0.14081796289491075</c:v>
                </c:pt>
                <c:pt idx="5">
                  <c:v>0.14164514860421823</c:v>
                </c:pt>
                <c:pt idx="6">
                  <c:v>0.1424723343135722</c:v>
                </c:pt>
                <c:pt idx="7">
                  <c:v>0.1424723343135722</c:v>
                </c:pt>
                <c:pt idx="8">
                  <c:v>0.14412670684247544</c:v>
                </c:pt>
                <c:pt idx="9">
                  <c:v>0.14495389144536841</c:v>
                </c:pt>
                <c:pt idx="10">
                  <c:v>0.14578107715099417</c:v>
                </c:pt>
                <c:pt idx="11">
                  <c:v>0.14660826286073161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xVal>
            <c:numRef>
              <c:f>'VarMinGlo sinR'!$C$98:$C$110</c:f>
              <c:numCache>
                <c:formatCode>0.0000%</c:formatCode>
                <c:ptCount val="13"/>
                <c:pt idx="0">
                  <c:v>9.3641498586123448E-3</c:v>
                </c:pt>
                <c:pt idx="1">
                  <c:v>8.9696597277198337E-3</c:v>
                </c:pt>
                <c:pt idx="2">
                  <c:v>8.6661672358882176E-3</c:v>
                </c:pt>
                <c:pt idx="3">
                  <c:v>8.4634721640018794E-3</c:v>
                </c:pt>
                <c:pt idx="4">
                  <c:v>8.3689016239708071E-3</c:v>
                </c:pt>
                <c:pt idx="5">
                  <c:v>8.3861143822414139E-3</c:v>
                </c:pt>
                <c:pt idx="6">
                  <c:v>8.5144325219982074E-3</c:v>
                </c:pt>
                <c:pt idx="7">
                  <c:v>8.5144325219982074E-3</c:v>
                </c:pt>
                <c:pt idx="8">
                  <c:v>9.0814969536461652E-3</c:v>
                </c:pt>
                <c:pt idx="9">
                  <c:v>9.5017356501322457E-3</c:v>
                </c:pt>
                <c:pt idx="10">
                  <c:v>9.9986306319152559E-3</c:v>
                </c:pt>
                <c:pt idx="11">
                  <c:v>1.0561368033976466E-2</c:v>
                </c:pt>
                <c:pt idx="12">
                  <c:v>0</c:v>
                </c:pt>
              </c:numCache>
            </c:numRef>
          </c:xVal>
          <c:yVal>
            <c:numRef>
              <c:f>'VarMinGlo sinR'!$G$98:$G$110</c:f>
              <c:numCache>
                <c:formatCode>0.0000%</c:formatCode>
                <c:ptCount val="13"/>
                <c:pt idx="0">
                  <c:v>0.15291657128897479</c:v>
                </c:pt>
                <c:pt idx="1">
                  <c:v>0.14837029394655221</c:v>
                </c:pt>
                <c:pt idx="2">
                  <c:v>0.14487271331991447</c:v>
                </c:pt>
                <c:pt idx="3">
                  <c:v>0.14253676638341517</c:v>
                </c:pt>
                <c:pt idx="4">
                  <c:v>0.14144689398931698</c:v>
                </c:pt>
                <c:pt idx="5">
                  <c:v>0.14164526136735306</c:v>
                </c:pt>
                <c:pt idx="6">
                  <c:v>0.14312405590672034</c:v>
                </c:pt>
                <c:pt idx="7">
                  <c:v>0.14312405590672034</c:v>
                </c:pt>
                <c:pt idx="8">
                  <c:v>0.14965915520429257</c:v>
                </c:pt>
                <c:pt idx="9">
                  <c:v>0.15450217031324198</c:v>
                </c:pt>
                <c:pt idx="10">
                  <c:v>0.16022860608524128</c:v>
                </c:pt>
                <c:pt idx="11">
                  <c:v>0.16671383879546514</c:v>
                </c:pt>
                <c:pt idx="12">
                  <c:v>4.4999999999999998E-2</c:v>
                </c:pt>
              </c:numCache>
            </c:numRef>
          </c:yVal>
          <c:smooth val="1"/>
        </c:ser>
        <c:axId val="69972352"/>
        <c:axId val="69973888"/>
      </c:scatterChart>
      <c:valAx>
        <c:axId val="69972352"/>
        <c:scaling>
          <c:orientation val="minMax"/>
          <c:min val="0"/>
        </c:scaling>
        <c:axPos val="b"/>
        <c:numFmt formatCode="0.00%" sourceLinked="0"/>
        <c:tickLblPos val="nextTo"/>
        <c:crossAx val="69973888"/>
        <c:crosses val="autoZero"/>
        <c:crossBetween val="midCat"/>
      </c:valAx>
      <c:valAx>
        <c:axId val="69973888"/>
        <c:scaling>
          <c:orientation val="minMax"/>
          <c:max val="0.18000000000000019"/>
          <c:min val="4.0000000000000022E-2"/>
        </c:scaling>
        <c:axPos val="l"/>
        <c:majorGridlines>
          <c:spPr>
            <a:ln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dash"/>
            </a:ln>
          </c:spPr>
        </c:majorGridlines>
        <c:numFmt formatCode="0%" sourceLinked="0"/>
        <c:tickLblPos val="nextTo"/>
        <c:crossAx val="69972352"/>
        <c:crosses val="autoZero"/>
        <c:crossBetween val="midCat"/>
      </c:valAx>
    </c:plotArea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O"/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Frontera Eficiente</a:t>
            </a:r>
          </a:p>
        </c:rich>
      </c:tx>
    </c:title>
    <c:plotArea>
      <c:layout/>
      <c:scatterChart>
        <c:scatterStyle val="smoothMarker"/>
        <c:ser>
          <c:idx val="0"/>
          <c:order val="0"/>
          <c:marker>
            <c:symbol val="none"/>
          </c:marker>
          <c:xVal>
            <c:numRef>
              <c:f>'RetMax sinR'!$C$98:$C$109</c:f>
              <c:numCache>
                <c:formatCode>0.0000%</c:formatCode>
                <c:ptCount val="12"/>
                <c:pt idx="0">
                  <c:v>8.3871143763436067E-3</c:v>
                </c:pt>
                <c:pt idx="1">
                  <c:v>8.7281650053641149E-3</c:v>
                </c:pt>
                <c:pt idx="2">
                  <c:v>9.0691676911419956E-3</c:v>
                </c:pt>
                <c:pt idx="3">
                  <c:v>9.410225386002875E-3</c:v>
                </c:pt>
                <c:pt idx="4">
                  <c:v>9.751311640739042E-3</c:v>
                </c:pt>
                <c:pt idx="5">
                  <c:v>1.0092348671810332E-2</c:v>
                </c:pt>
                <c:pt idx="6">
                  <c:v>1.0433301734306455E-2</c:v>
                </c:pt>
                <c:pt idx="7">
                  <c:v>1.0774465730414731E-2</c:v>
                </c:pt>
                <c:pt idx="8">
                  <c:v>1.1115506468673469E-2</c:v>
                </c:pt>
                <c:pt idx="9">
                  <c:v>1.1456529626074678E-2</c:v>
                </c:pt>
                <c:pt idx="10">
                  <c:v>1.1797605043299308E-2</c:v>
                </c:pt>
                <c:pt idx="11">
                  <c:v>1.213866705439566E-2</c:v>
                </c:pt>
              </c:numCache>
            </c:numRef>
          </c:xVal>
          <c:yVal>
            <c:numRef>
              <c:f>'RetMax sinR'!$D$98:$D$109</c:f>
              <c:numCache>
                <c:formatCode>0.0000%</c:formatCode>
                <c:ptCount val="12"/>
                <c:pt idx="0">
                  <c:v>0.14165155935099616</c:v>
                </c:pt>
                <c:pt idx="1">
                  <c:v>0.14323686646114542</c:v>
                </c:pt>
                <c:pt idx="2">
                  <c:v>0.14409942691620226</c:v>
                </c:pt>
                <c:pt idx="3">
                  <c:v>0.14478635665591208</c:v>
                </c:pt>
                <c:pt idx="4">
                  <c:v>0.14538401307433882</c:v>
                </c:pt>
                <c:pt idx="5">
                  <c:v>0.14592529870022367</c:v>
                </c:pt>
                <c:pt idx="6">
                  <c:v>0.14642692102213528</c:v>
                </c:pt>
                <c:pt idx="7">
                  <c:v>0.14690102152502954</c:v>
                </c:pt>
                <c:pt idx="8">
                  <c:v>0.14735216575626009</c:v>
                </c:pt>
                <c:pt idx="9">
                  <c:v>0.14778551843672524</c:v>
                </c:pt>
                <c:pt idx="10">
                  <c:v>0.14820441373062199</c:v>
                </c:pt>
                <c:pt idx="11">
                  <c:v>0.14861121653884887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xVal>
            <c:numRef>
              <c:f>'RetMax sinR'!$C$98:$C$110</c:f>
              <c:numCache>
                <c:formatCode>0.0000%</c:formatCode>
                <c:ptCount val="13"/>
                <c:pt idx="0">
                  <c:v>8.3871143763436067E-3</c:v>
                </c:pt>
                <c:pt idx="1">
                  <c:v>8.7281650053641149E-3</c:v>
                </c:pt>
                <c:pt idx="2">
                  <c:v>9.0691676911419956E-3</c:v>
                </c:pt>
                <c:pt idx="3">
                  <c:v>9.410225386002875E-3</c:v>
                </c:pt>
                <c:pt idx="4">
                  <c:v>9.751311640739042E-3</c:v>
                </c:pt>
                <c:pt idx="5">
                  <c:v>1.0092348671810332E-2</c:v>
                </c:pt>
                <c:pt idx="6">
                  <c:v>1.0433301734306455E-2</c:v>
                </c:pt>
                <c:pt idx="7">
                  <c:v>1.0774465730414731E-2</c:v>
                </c:pt>
                <c:pt idx="8">
                  <c:v>1.1115506468673469E-2</c:v>
                </c:pt>
                <c:pt idx="9">
                  <c:v>1.1456529626074678E-2</c:v>
                </c:pt>
                <c:pt idx="10">
                  <c:v>1.1797605043299308E-2</c:v>
                </c:pt>
                <c:pt idx="11">
                  <c:v>1.213866705439566E-2</c:v>
                </c:pt>
                <c:pt idx="12">
                  <c:v>0</c:v>
                </c:pt>
              </c:numCache>
            </c:numRef>
          </c:xVal>
          <c:yVal>
            <c:numRef>
              <c:f>'RetMax sinR'!$G$98:$G$110</c:f>
              <c:numCache>
                <c:formatCode>0.0000%</c:formatCode>
                <c:ptCount val="13"/>
                <c:pt idx="0">
                  <c:v>0.14165679724666497</c:v>
                </c:pt>
                <c:pt idx="1">
                  <c:v>0.14558721479206799</c:v>
                </c:pt>
                <c:pt idx="2">
                  <c:v>0.14951707981844312</c:v>
                </c:pt>
                <c:pt idx="3">
                  <c:v>0.15344757879370025</c:v>
                </c:pt>
                <c:pt idx="4">
                  <c:v>0.15737840690552943</c:v>
                </c:pt>
                <c:pt idx="5">
                  <c:v>0.16130866774218119</c:v>
                </c:pt>
                <c:pt idx="6">
                  <c:v>0.16523796088801812</c:v>
                </c:pt>
                <c:pt idx="7">
                  <c:v>0.1691696849256335</c:v>
                </c:pt>
                <c:pt idx="8">
                  <c:v>0.17309998848554492</c:v>
                </c:pt>
                <c:pt idx="9">
                  <c:v>0.17703008943591686</c:v>
                </c:pt>
                <c:pt idx="10">
                  <c:v>0.18096079265149351</c:v>
                </c:pt>
                <c:pt idx="11">
                  <c:v>0.1848913413689478</c:v>
                </c:pt>
                <c:pt idx="12">
                  <c:v>4.4999999999999998E-2</c:v>
                </c:pt>
              </c:numCache>
            </c:numRef>
          </c:yVal>
          <c:smooth val="1"/>
        </c:ser>
        <c:axId val="86958080"/>
        <c:axId val="86959616"/>
      </c:scatterChart>
      <c:valAx>
        <c:axId val="86958080"/>
        <c:scaling>
          <c:orientation val="minMax"/>
          <c:min val="0"/>
        </c:scaling>
        <c:axPos val="b"/>
        <c:numFmt formatCode="0.00%" sourceLinked="0"/>
        <c:tickLblPos val="nextTo"/>
        <c:crossAx val="86959616"/>
        <c:crosses val="autoZero"/>
        <c:crossBetween val="midCat"/>
      </c:valAx>
      <c:valAx>
        <c:axId val="86959616"/>
        <c:scaling>
          <c:orientation val="minMax"/>
          <c:max val="0.2"/>
          <c:min val="0"/>
        </c:scaling>
        <c:axPos val="l"/>
        <c:majorGridlines>
          <c:spPr>
            <a:ln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dash"/>
            </a:ln>
          </c:spPr>
        </c:majorGridlines>
        <c:numFmt formatCode="0%" sourceLinked="0"/>
        <c:tickLblPos val="nextTo"/>
        <c:crossAx val="86958080"/>
        <c:crosses val="autoZero"/>
        <c:crossBetween val="midCat"/>
      </c:valAx>
    </c:plotArea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O"/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Mínima Varianza global</a:t>
            </a:r>
          </a:p>
        </c:rich>
      </c:tx>
      <c:layout/>
    </c:title>
    <c:plotArea>
      <c:layout/>
      <c:scatterChart>
        <c:scatterStyle val="smoothMarker"/>
        <c:ser>
          <c:idx val="0"/>
          <c:order val="0"/>
          <c:marker>
            <c:symbol val="none"/>
          </c:marker>
          <c:xVal>
            <c:numRef>
              <c:f>'VarMinGlo conR'!$C$98:$C$109</c:f>
              <c:numCache>
                <c:formatCode>0.0000%</c:formatCode>
                <c:ptCount val="12"/>
                <c:pt idx="0">
                  <c:v>1.1517825487646051E-2</c:v>
                </c:pt>
                <c:pt idx="1">
                  <c:v>9.5089851784612208E-3</c:v>
                </c:pt>
                <c:pt idx="2">
                  <c:v>8.728658775988489E-3</c:v>
                </c:pt>
                <c:pt idx="3">
                  <c:v>8.4641366281470592E-3</c:v>
                </c:pt>
                <c:pt idx="4">
                  <c:v>8.3694834369440873E-3</c:v>
                </c:pt>
                <c:pt idx="5">
                  <c:v>8.3876835121140178E-3</c:v>
                </c:pt>
                <c:pt idx="6">
                  <c:v>8.5174259829751478E-3</c:v>
                </c:pt>
                <c:pt idx="7">
                  <c:v>8.7661188142506129E-3</c:v>
                </c:pt>
                <c:pt idx="8">
                  <c:v>9.1812555653148099E-3</c:v>
                </c:pt>
                <c:pt idx="9">
                  <c:v>9.827427522442176E-3</c:v>
                </c:pt>
                <c:pt idx="10">
                  <c:v>1.117392520332423E-2</c:v>
                </c:pt>
                <c:pt idx="11">
                  <c:v>1.1237328238955053E-2</c:v>
                </c:pt>
              </c:numCache>
            </c:numRef>
          </c:xVal>
          <c:yVal>
            <c:numRef>
              <c:f>'VarMinGlo conR'!$D$98:$D$109</c:f>
              <c:numCache>
                <c:formatCode>0.0000%</c:formatCode>
                <c:ptCount val="12"/>
                <c:pt idx="0">
                  <c:v>0.13750921894200852</c:v>
                </c:pt>
                <c:pt idx="1">
                  <c:v>0.13833640209128761</c:v>
                </c:pt>
                <c:pt idx="2">
                  <c:v>0.13916426189931466</c:v>
                </c:pt>
                <c:pt idx="3">
                  <c:v>0.13999151394596415</c:v>
                </c:pt>
                <c:pt idx="4">
                  <c:v>0.14081796127396007</c:v>
                </c:pt>
                <c:pt idx="5">
                  <c:v>0.14164514851471957</c:v>
                </c:pt>
                <c:pt idx="6">
                  <c:v>0.14247233423077538</c:v>
                </c:pt>
                <c:pt idx="7">
                  <c:v>0.1432995201358552</c:v>
                </c:pt>
                <c:pt idx="8">
                  <c:v>0.1441258349345283</c:v>
                </c:pt>
                <c:pt idx="9">
                  <c:v>0.14495389154313398</c:v>
                </c:pt>
                <c:pt idx="10">
                  <c:v>0.14578107603569193</c:v>
                </c:pt>
                <c:pt idx="11">
                  <c:v>0.14660826635511889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xVal>
            <c:numRef>
              <c:f>'VarMinGlo conR'!$C$98:$C$110</c:f>
              <c:numCache>
                <c:formatCode>0.0000%</c:formatCode>
                <c:ptCount val="13"/>
                <c:pt idx="0">
                  <c:v>1.1517825487646051E-2</c:v>
                </c:pt>
                <c:pt idx="1">
                  <c:v>9.5089851784612208E-3</c:v>
                </c:pt>
                <c:pt idx="2">
                  <c:v>8.728658775988489E-3</c:v>
                </c:pt>
                <c:pt idx="3">
                  <c:v>8.4641366281470592E-3</c:v>
                </c:pt>
                <c:pt idx="4">
                  <c:v>8.3694834369440873E-3</c:v>
                </c:pt>
                <c:pt idx="5">
                  <c:v>8.3876835121140178E-3</c:v>
                </c:pt>
                <c:pt idx="6">
                  <c:v>8.5174259829751478E-3</c:v>
                </c:pt>
                <c:pt idx="7">
                  <c:v>8.7661188142506129E-3</c:v>
                </c:pt>
                <c:pt idx="8">
                  <c:v>9.1812555653148099E-3</c:v>
                </c:pt>
                <c:pt idx="9">
                  <c:v>9.827427522442176E-3</c:v>
                </c:pt>
                <c:pt idx="10">
                  <c:v>1.117392520332423E-2</c:v>
                </c:pt>
                <c:pt idx="11">
                  <c:v>1.1237328238955053E-2</c:v>
                </c:pt>
                <c:pt idx="12">
                  <c:v>0</c:v>
                </c:pt>
              </c:numCache>
            </c:numRef>
          </c:xVal>
          <c:yVal>
            <c:numRef>
              <c:f>'VarMinGlo conR'!$G$98:$G$110</c:f>
              <c:numCache>
                <c:formatCode>0.0000%</c:formatCode>
                <c:ptCount val="13"/>
                <c:pt idx="0">
                  <c:v>0.17773648691880511</c:v>
                </c:pt>
                <c:pt idx="1">
                  <c:v>0.15458572762764519</c:v>
                </c:pt>
                <c:pt idx="2">
                  <c:v>0.14559290294686522</c:v>
                </c:pt>
                <c:pt idx="3">
                  <c:v>0.14254443336774641</c:v>
                </c:pt>
                <c:pt idx="4">
                  <c:v>0.14145360836007353</c:v>
                </c:pt>
                <c:pt idx="5">
                  <c:v>0.14166335403145097</c:v>
                </c:pt>
                <c:pt idx="6">
                  <c:v>0.14315856333156962</c:v>
                </c:pt>
                <c:pt idx="7">
                  <c:v>0.14602460890421728</c:v>
                </c:pt>
                <c:pt idx="8">
                  <c:v>0.15080882741718676</c:v>
                </c:pt>
                <c:pt idx="9">
                  <c:v>0.15825559726332938</c:v>
                </c:pt>
                <c:pt idx="10">
                  <c:v>0.17377322878121498</c:v>
                </c:pt>
                <c:pt idx="11">
                  <c:v>0.17450391325100922</c:v>
                </c:pt>
                <c:pt idx="12">
                  <c:v>4.4999999999999998E-2</c:v>
                </c:pt>
              </c:numCache>
            </c:numRef>
          </c:yVal>
          <c:smooth val="1"/>
        </c:ser>
        <c:axId val="87144320"/>
        <c:axId val="87145856"/>
      </c:scatterChart>
      <c:valAx>
        <c:axId val="87144320"/>
        <c:scaling>
          <c:orientation val="minMax"/>
          <c:min val="0"/>
        </c:scaling>
        <c:axPos val="b"/>
        <c:numFmt formatCode="0.00%" sourceLinked="0"/>
        <c:tickLblPos val="nextTo"/>
        <c:crossAx val="87145856"/>
        <c:crosses val="autoZero"/>
        <c:crossBetween val="midCat"/>
      </c:valAx>
      <c:valAx>
        <c:axId val="87145856"/>
        <c:scaling>
          <c:orientation val="minMax"/>
          <c:max val="0.18000000000000019"/>
          <c:min val="4.0000000000000022E-2"/>
        </c:scaling>
        <c:axPos val="l"/>
        <c:majorGridlines>
          <c:spPr>
            <a:ln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dash"/>
            </a:ln>
          </c:spPr>
        </c:majorGridlines>
        <c:numFmt formatCode="0%" sourceLinked="0"/>
        <c:tickLblPos val="nextTo"/>
        <c:crossAx val="87144320"/>
        <c:crosses val="autoZero"/>
        <c:crossBetween val="midCat"/>
      </c:valAx>
    </c:plotArea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O"/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Frontera Eficiente Tasas de Remuneración</a:t>
            </a:r>
          </a:p>
        </c:rich>
      </c:tx>
      <c:layout/>
    </c:title>
    <c:plotArea>
      <c:layout/>
      <c:scatterChart>
        <c:scatterStyle val="smoothMarker"/>
        <c:ser>
          <c:idx val="0"/>
          <c:order val="0"/>
          <c:marker>
            <c:symbol val="none"/>
          </c:marker>
          <c:xVal>
            <c:numRef>
              <c:f>'RetMax conR'!$C$98:$C$109</c:f>
              <c:numCache>
                <c:formatCode>0.0000%</c:formatCode>
                <c:ptCount val="12"/>
                <c:pt idx="0">
                  <c:v>8.3877541676972041E-3</c:v>
                </c:pt>
                <c:pt idx="1">
                  <c:v>8.7286372874320617E-3</c:v>
                </c:pt>
                <c:pt idx="2">
                  <c:v>9.0702369882225183E-3</c:v>
                </c:pt>
                <c:pt idx="3">
                  <c:v>9.4111081610889439E-3</c:v>
                </c:pt>
                <c:pt idx="4">
                  <c:v>9.7512804545591483E-3</c:v>
                </c:pt>
                <c:pt idx="5">
                  <c:v>1.0092662831998391E-2</c:v>
                </c:pt>
                <c:pt idx="6">
                  <c:v>1.0433082417621238E-2</c:v>
                </c:pt>
                <c:pt idx="7">
                  <c:v>1.0775339207200588E-2</c:v>
                </c:pt>
                <c:pt idx="8">
                  <c:v>1.1116568426895167E-2</c:v>
                </c:pt>
                <c:pt idx="9">
                  <c:v>1.1173930246012322E-2</c:v>
                </c:pt>
                <c:pt idx="10">
                  <c:v>1.1797467457694055E-2</c:v>
                </c:pt>
                <c:pt idx="11">
                  <c:v>1.213921894028872E-2</c:v>
                </c:pt>
              </c:numCache>
            </c:numRef>
          </c:xVal>
          <c:yVal>
            <c:numRef>
              <c:f>'RetMax conR'!$D$98:$D$109</c:f>
              <c:numCache>
                <c:formatCode>0.0000%</c:formatCode>
                <c:ptCount val="12"/>
                <c:pt idx="0">
                  <c:v>0.14164593613866203</c:v>
                </c:pt>
                <c:pt idx="1">
                  <c:v>0.14320192189914091</c:v>
                </c:pt>
                <c:pt idx="2">
                  <c:v>0.14394149907104015</c:v>
                </c:pt>
                <c:pt idx="3">
                  <c:v>0.14445577953767325</c:v>
                </c:pt>
                <c:pt idx="4">
                  <c:v>0.14486930877075416</c:v>
                </c:pt>
                <c:pt idx="5">
                  <c:v>0.14521420361713847</c:v>
                </c:pt>
                <c:pt idx="6">
                  <c:v>0.1454491675548005</c:v>
                </c:pt>
                <c:pt idx="7">
                  <c:v>0.14562495252110724</c:v>
                </c:pt>
                <c:pt idx="8">
                  <c:v>0.1457604757151674</c:v>
                </c:pt>
                <c:pt idx="9">
                  <c:v>0.14578107782507865</c:v>
                </c:pt>
                <c:pt idx="10">
                  <c:v>0.14230234996293273</c:v>
                </c:pt>
                <c:pt idx="11">
                  <c:v>0.14204836005516819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xVal>
            <c:numRef>
              <c:f>'RetMax conR'!$C$98:$C$110</c:f>
              <c:numCache>
                <c:formatCode>0.0000%</c:formatCode>
                <c:ptCount val="13"/>
                <c:pt idx="0">
                  <c:v>8.3877541676972041E-3</c:v>
                </c:pt>
                <c:pt idx="1">
                  <c:v>8.7286372874320617E-3</c:v>
                </c:pt>
                <c:pt idx="2">
                  <c:v>9.0702369882225183E-3</c:v>
                </c:pt>
                <c:pt idx="3">
                  <c:v>9.4111081610889439E-3</c:v>
                </c:pt>
                <c:pt idx="4">
                  <c:v>9.7512804545591483E-3</c:v>
                </c:pt>
                <c:pt idx="5">
                  <c:v>1.0092662831998391E-2</c:v>
                </c:pt>
                <c:pt idx="6">
                  <c:v>1.0433082417621238E-2</c:v>
                </c:pt>
                <c:pt idx="7">
                  <c:v>1.0775339207200588E-2</c:v>
                </c:pt>
                <c:pt idx="8">
                  <c:v>1.1116568426895167E-2</c:v>
                </c:pt>
                <c:pt idx="9">
                  <c:v>1.1173930246012322E-2</c:v>
                </c:pt>
                <c:pt idx="10">
                  <c:v>1.1797467457694055E-2</c:v>
                </c:pt>
                <c:pt idx="11">
                  <c:v>1.213921894028872E-2</c:v>
                </c:pt>
                <c:pt idx="12">
                  <c:v>0</c:v>
                </c:pt>
              </c:numCache>
            </c:numRef>
          </c:xVal>
          <c:yVal>
            <c:numRef>
              <c:f>'RetMax conR'!$G$98:$G$110</c:f>
              <c:numCache>
                <c:formatCode>0.0000%</c:formatCode>
                <c:ptCount val="13"/>
                <c:pt idx="0">
                  <c:v>0.14166417058198144</c:v>
                </c:pt>
                <c:pt idx="1">
                  <c:v>0.145592657680646</c:v>
                </c:pt>
                <c:pt idx="2">
                  <c:v>0.14952940297477138</c:v>
                </c:pt>
                <c:pt idx="3">
                  <c:v>0.15345775239246617</c:v>
                </c:pt>
                <c:pt idx="4">
                  <c:v>0.1573780476164135</c:v>
                </c:pt>
                <c:pt idx="5">
                  <c:v>0.16131228838059281</c:v>
                </c:pt>
                <c:pt idx="6">
                  <c:v>0.16523543350814351</c:v>
                </c:pt>
                <c:pt idx="7">
                  <c:v>0.16917975138266494</c:v>
                </c:pt>
                <c:pt idx="8">
                  <c:v>0.17311222708958812</c:v>
                </c:pt>
                <c:pt idx="9">
                  <c:v>0.17377328993873409</c:v>
                </c:pt>
                <c:pt idx="10">
                  <c:v>0.18095920719252545</c:v>
                </c:pt>
                <c:pt idx="11">
                  <c:v>0.18489770168696357</c:v>
                </c:pt>
                <c:pt idx="12">
                  <c:v>4.4999999999999998E-2</c:v>
                </c:pt>
              </c:numCache>
            </c:numRef>
          </c:yVal>
          <c:smooth val="1"/>
        </c:ser>
        <c:axId val="87347200"/>
        <c:axId val="87348736"/>
      </c:scatterChart>
      <c:valAx>
        <c:axId val="87347200"/>
        <c:scaling>
          <c:orientation val="minMax"/>
          <c:min val="0"/>
        </c:scaling>
        <c:axPos val="b"/>
        <c:numFmt formatCode="0.00%" sourceLinked="0"/>
        <c:tickLblPos val="nextTo"/>
        <c:crossAx val="87348736"/>
        <c:crosses val="autoZero"/>
        <c:crossBetween val="midCat"/>
      </c:valAx>
      <c:valAx>
        <c:axId val="87348736"/>
        <c:scaling>
          <c:orientation val="minMax"/>
          <c:max val="0.2"/>
          <c:min val="0"/>
        </c:scaling>
        <c:axPos val="l"/>
        <c:majorGridlines>
          <c:spPr>
            <a:ln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dash"/>
            </a:ln>
          </c:spPr>
        </c:majorGridlines>
        <c:numFmt formatCode="0%" sourceLinked="0"/>
        <c:tickLblPos val="nextTo"/>
        <c:crossAx val="87347200"/>
        <c:crosses val="autoZero"/>
        <c:crossBetween val="midCat"/>
      </c:valAx>
    </c:plotArea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110</xdr:row>
      <xdr:rowOff>95250</xdr:rowOff>
    </xdr:from>
    <xdr:to>
      <xdr:col>14</xdr:col>
      <xdr:colOff>104775</xdr:colOff>
      <xdr:row>123</xdr:row>
      <xdr:rowOff>0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219075</xdr:colOff>
      <xdr:row>117</xdr:row>
      <xdr:rowOff>104775</xdr:rowOff>
    </xdr:from>
    <xdr:to>
      <xdr:col>13</xdr:col>
      <xdr:colOff>200025</xdr:colOff>
      <xdr:row>119</xdr:row>
      <xdr:rowOff>152400</xdr:rowOff>
    </xdr:to>
    <xdr:sp macro="" textlink="">
      <xdr:nvSpPr>
        <xdr:cNvPr id="3" name="2 Llamada con línea 1"/>
        <xdr:cNvSpPr/>
      </xdr:nvSpPr>
      <xdr:spPr>
        <a:xfrm>
          <a:off x="6858000" y="19392900"/>
          <a:ext cx="1066800" cy="371475"/>
        </a:xfrm>
        <a:prstGeom prst="borderCallout1">
          <a:avLst>
            <a:gd name="adj1" fmla="val -4327"/>
            <a:gd name="adj2" fmla="val 50596"/>
            <a:gd name="adj3" fmla="val -94443"/>
            <a:gd name="adj4" fmla="val 37573"/>
          </a:avLst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900">
              <a:solidFill>
                <a:sysClr val="windowText" lastClr="000000"/>
              </a:solidFill>
            </a:rPr>
            <a:t>Punto de Minima Varianza Global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110</xdr:row>
      <xdr:rowOff>95250</xdr:rowOff>
    </xdr:from>
    <xdr:to>
      <xdr:col>14</xdr:col>
      <xdr:colOff>104775</xdr:colOff>
      <xdr:row>123</xdr:row>
      <xdr:rowOff>0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38100</xdr:colOff>
      <xdr:row>116</xdr:row>
      <xdr:rowOff>123825</xdr:rowOff>
    </xdr:from>
    <xdr:to>
      <xdr:col>13</xdr:col>
      <xdr:colOff>352425</xdr:colOff>
      <xdr:row>118</xdr:row>
      <xdr:rowOff>57150</xdr:rowOff>
    </xdr:to>
    <xdr:sp macro="" textlink="">
      <xdr:nvSpPr>
        <xdr:cNvPr id="4" name="3 Llamada con línea 1"/>
        <xdr:cNvSpPr/>
      </xdr:nvSpPr>
      <xdr:spPr>
        <a:xfrm>
          <a:off x="7219950" y="19250025"/>
          <a:ext cx="857250" cy="257175"/>
        </a:xfrm>
        <a:prstGeom prst="borderCallout1">
          <a:avLst>
            <a:gd name="adj1" fmla="val 18750"/>
            <a:gd name="adj2" fmla="val -8333"/>
            <a:gd name="adj3" fmla="val -79059"/>
            <a:gd name="adj4" fmla="val -32962"/>
          </a:avLst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900">
              <a:solidFill>
                <a:sysClr val="windowText" lastClr="000000"/>
              </a:solidFill>
            </a:rPr>
            <a:t>Punto Óptimo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110</xdr:row>
      <xdr:rowOff>95250</xdr:rowOff>
    </xdr:from>
    <xdr:to>
      <xdr:col>14</xdr:col>
      <xdr:colOff>104775</xdr:colOff>
      <xdr:row>123</xdr:row>
      <xdr:rowOff>0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361950</xdr:colOff>
      <xdr:row>117</xdr:row>
      <xdr:rowOff>114300</xdr:rowOff>
    </xdr:from>
    <xdr:to>
      <xdr:col>12</xdr:col>
      <xdr:colOff>381000</xdr:colOff>
      <xdr:row>120</xdr:row>
      <xdr:rowOff>0</xdr:rowOff>
    </xdr:to>
    <xdr:sp macro="" textlink="">
      <xdr:nvSpPr>
        <xdr:cNvPr id="3" name="2 Llamada con línea 1"/>
        <xdr:cNvSpPr/>
      </xdr:nvSpPr>
      <xdr:spPr>
        <a:xfrm>
          <a:off x="6496050" y="19402425"/>
          <a:ext cx="1066800" cy="371475"/>
        </a:xfrm>
        <a:prstGeom prst="borderCallout1">
          <a:avLst>
            <a:gd name="adj1" fmla="val -4327"/>
            <a:gd name="adj2" fmla="val 50596"/>
            <a:gd name="adj3" fmla="val -94443"/>
            <a:gd name="adj4" fmla="val 37573"/>
          </a:avLst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900">
              <a:solidFill>
                <a:sysClr val="windowText" lastClr="000000"/>
              </a:solidFill>
            </a:rPr>
            <a:t>Punto de Minima Varianza Global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110</xdr:row>
      <xdr:rowOff>95250</xdr:rowOff>
    </xdr:from>
    <xdr:to>
      <xdr:col>14</xdr:col>
      <xdr:colOff>104775</xdr:colOff>
      <xdr:row>123</xdr:row>
      <xdr:rowOff>0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38100</xdr:colOff>
      <xdr:row>117</xdr:row>
      <xdr:rowOff>114300</xdr:rowOff>
    </xdr:from>
    <xdr:to>
      <xdr:col>13</xdr:col>
      <xdr:colOff>352425</xdr:colOff>
      <xdr:row>119</xdr:row>
      <xdr:rowOff>47625</xdr:rowOff>
    </xdr:to>
    <xdr:sp macro="" textlink="">
      <xdr:nvSpPr>
        <xdr:cNvPr id="3" name="2 Llamada con línea 1"/>
        <xdr:cNvSpPr/>
      </xdr:nvSpPr>
      <xdr:spPr>
        <a:xfrm>
          <a:off x="7219950" y="19402425"/>
          <a:ext cx="857250" cy="257175"/>
        </a:xfrm>
        <a:prstGeom prst="borderCallout1">
          <a:avLst>
            <a:gd name="adj1" fmla="val 18750"/>
            <a:gd name="adj2" fmla="val -8333"/>
            <a:gd name="adj3" fmla="val -79059"/>
            <a:gd name="adj4" fmla="val -32962"/>
          </a:avLst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900">
              <a:solidFill>
                <a:sysClr val="windowText" lastClr="000000"/>
              </a:solidFill>
            </a:rPr>
            <a:t>Punto Óptimo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3">
    <pageSetUpPr fitToPage="1"/>
  </sheetPr>
  <dimension ref="A1:U71"/>
  <sheetViews>
    <sheetView workbookViewId="0">
      <pane ySplit="1" topLeftCell="A60" activePane="bottomLeft" state="frozen"/>
      <selection pane="bottomLeft" activeCell="A71" sqref="A71"/>
    </sheetView>
  </sheetViews>
  <sheetFormatPr baseColWidth="10" defaultColWidth="9.140625" defaultRowHeight="12.75"/>
  <cols>
    <col min="1" max="1" width="12.5703125" style="2" bestFit="1" customWidth="1"/>
    <col min="2" max="2" width="7.28515625" style="10" bestFit="1" customWidth="1"/>
    <col min="3" max="3" width="8.85546875" style="10" bestFit="1" customWidth="1"/>
    <col min="4" max="9" width="7.28515625" style="10" bestFit="1" customWidth="1"/>
    <col min="10" max="10" width="12" style="10" bestFit="1" customWidth="1"/>
    <col min="11" max="11" width="3" style="1" bestFit="1" customWidth="1"/>
    <col min="12" max="16384" width="9.140625" style="1"/>
  </cols>
  <sheetData>
    <row r="1" spans="1:21" s="9" customFormat="1">
      <c r="A1" s="17" t="s">
        <v>9</v>
      </c>
      <c r="B1" s="19" t="s">
        <v>10</v>
      </c>
      <c r="C1" s="19" t="s">
        <v>11</v>
      </c>
      <c r="D1" s="19" t="s">
        <v>14</v>
      </c>
      <c r="E1" s="19" t="s">
        <v>13</v>
      </c>
      <c r="F1" s="19" t="s">
        <v>16</v>
      </c>
      <c r="G1" s="19" t="s">
        <v>15</v>
      </c>
      <c r="H1" s="19" t="s">
        <v>12</v>
      </c>
      <c r="I1" s="19" t="s">
        <v>1</v>
      </c>
      <c r="J1" s="19" t="s">
        <v>17</v>
      </c>
      <c r="L1" s="8"/>
      <c r="M1" s="7"/>
      <c r="N1" s="7"/>
      <c r="O1" s="7"/>
      <c r="P1" s="7"/>
      <c r="Q1" s="7"/>
      <c r="R1" s="7"/>
      <c r="S1" s="7"/>
      <c r="T1" s="7"/>
      <c r="U1" s="7"/>
    </row>
    <row r="2" spans="1:21">
      <c r="A2" s="15" t="s">
        <v>18</v>
      </c>
      <c r="B2" s="16">
        <v>0.14839431725498448</v>
      </c>
      <c r="C2" s="16">
        <v>0.14768291679842871</v>
      </c>
      <c r="D2" s="16">
        <v>0.14444829658171907</v>
      </c>
      <c r="E2" s="16">
        <v>0.14010041922999408</v>
      </c>
      <c r="F2" s="16">
        <v>0.14444020645490743</v>
      </c>
      <c r="G2" s="16">
        <v>0.14099585686331326</v>
      </c>
      <c r="H2" s="16">
        <v>0.1484154362878598</v>
      </c>
      <c r="I2" s="16">
        <v>0.14357540521049017</v>
      </c>
      <c r="J2" s="16">
        <v>0.15054564061520265</v>
      </c>
      <c r="M2" s="18"/>
      <c r="N2" s="18"/>
      <c r="O2" s="18"/>
      <c r="P2" s="18"/>
      <c r="Q2" s="18"/>
    </row>
    <row r="3" spans="1:21">
      <c r="A3" s="15" t="s">
        <v>19</v>
      </c>
      <c r="B3" s="16">
        <v>0.14830735073004184</v>
      </c>
      <c r="C3" s="16">
        <v>0.14674996600268542</v>
      </c>
      <c r="D3" s="16">
        <v>0.14311842301993619</v>
      </c>
      <c r="E3" s="16">
        <v>0.13875795016588249</v>
      </c>
      <c r="F3" s="16">
        <v>0.14377309998952678</v>
      </c>
      <c r="G3" s="16">
        <v>0.13965889074519344</v>
      </c>
      <c r="H3" s="16">
        <v>0.14832453810914067</v>
      </c>
      <c r="I3" s="16">
        <v>0.1419485234118823</v>
      </c>
      <c r="J3" s="16">
        <v>0.14829417299900616</v>
      </c>
      <c r="M3" s="18"/>
      <c r="N3" s="18"/>
      <c r="O3" s="18"/>
      <c r="P3" s="18"/>
      <c r="Q3" s="18"/>
    </row>
    <row r="4" spans="1:21">
      <c r="A4" s="15" t="s">
        <v>20</v>
      </c>
      <c r="B4" s="16">
        <v>0.1482580264323132</v>
      </c>
      <c r="C4" s="16">
        <v>0.14799235222596402</v>
      </c>
      <c r="D4" s="16">
        <v>0.14496762193538834</v>
      </c>
      <c r="E4" s="16">
        <v>0.14062752021243938</v>
      </c>
      <c r="F4" s="16">
        <v>0.14461048627147319</v>
      </c>
      <c r="G4" s="16">
        <v>0.14151982447762976</v>
      </c>
      <c r="H4" s="16">
        <v>0.14828121053084226</v>
      </c>
      <c r="I4" s="16">
        <v>0.14425137987386255</v>
      </c>
      <c r="J4" s="16">
        <v>0.15154872362018856</v>
      </c>
      <c r="M4" s="18"/>
      <c r="N4" s="18"/>
      <c r="O4" s="18"/>
      <c r="P4" s="18"/>
      <c r="Q4" s="18"/>
    </row>
    <row r="5" spans="1:21">
      <c r="A5" s="15" t="s">
        <v>21</v>
      </c>
      <c r="B5" s="16">
        <v>0.14819831807190481</v>
      </c>
      <c r="C5" s="16">
        <v>0.14790381145370521</v>
      </c>
      <c r="D5" s="16">
        <v>0.14486579088836748</v>
      </c>
      <c r="E5" s="16">
        <v>0.14052561491966939</v>
      </c>
      <c r="F5" s="16">
        <v>0.14453128960282283</v>
      </c>
      <c r="G5" s="16">
        <v>0.14141803381638057</v>
      </c>
      <c r="H5" s="16">
        <v>0.1482213661744583</v>
      </c>
      <c r="I5" s="16">
        <v>0.14413947734743807</v>
      </c>
      <c r="J5" s="16">
        <v>0.15141492073339591</v>
      </c>
      <c r="M5" s="18"/>
      <c r="N5" s="18"/>
      <c r="O5" s="18"/>
      <c r="P5" s="18"/>
      <c r="Q5" s="18"/>
    </row>
    <row r="6" spans="1:21">
      <c r="A6" s="15" t="s">
        <v>22</v>
      </c>
      <c r="B6" s="16">
        <v>0.14813731170366148</v>
      </c>
      <c r="C6" s="16">
        <v>0.14808076944010504</v>
      </c>
      <c r="D6" s="16">
        <v>0.14515475572428882</v>
      </c>
      <c r="E6" s="16">
        <v>0.14081865745230407</v>
      </c>
      <c r="F6" s="16">
        <v>0.14463389639944133</v>
      </c>
      <c r="G6" s="16">
        <v>0.1417094186135941</v>
      </c>
      <c r="H6" s="16">
        <v>0.14816146271780756</v>
      </c>
      <c r="I6" s="16">
        <v>0.14451206355755949</v>
      </c>
      <c r="J6" s="16">
        <v>0.15196227067881324</v>
      </c>
      <c r="M6" s="18"/>
      <c r="N6" s="18"/>
      <c r="O6" s="18"/>
      <c r="P6" s="18"/>
      <c r="Q6" s="18"/>
    </row>
    <row r="7" spans="1:21">
      <c r="A7" s="15" t="s">
        <v>23</v>
      </c>
      <c r="B7" s="16">
        <v>0.14814769576634124</v>
      </c>
      <c r="C7" s="16">
        <v>0.14892234951538019</v>
      </c>
      <c r="D7" s="16">
        <v>0.14638663424230716</v>
      </c>
      <c r="E7" s="16">
        <v>0.14206338093195309</v>
      </c>
      <c r="F7" s="16">
        <v>0.14521465456789304</v>
      </c>
      <c r="G7" s="16">
        <v>0.14294863888597736</v>
      </c>
      <c r="H7" s="16">
        <v>0.14817570706212022</v>
      </c>
      <c r="I7" s="16">
        <v>0.14603582592131228</v>
      </c>
      <c r="J7" s="16">
        <v>0.15409888916735776</v>
      </c>
    </row>
    <row r="8" spans="1:21">
      <c r="A8" s="15" t="s">
        <v>24</v>
      </c>
      <c r="B8" s="16">
        <v>0.14819961607973983</v>
      </c>
      <c r="C8" s="16">
        <v>0.14903715891622354</v>
      </c>
      <c r="D8" s="16">
        <v>0.1465307600238101</v>
      </c>
      <c r="E8" s="16">
        <v>0.14220815864585956</v>
      </c>
      <c r="F8" s="16">
        <v>0.14530947425238572</v>
      </c>
      <c r="G8" s="16">
        <v>0.14309306593046642</v>
      </c>
      <c r="H8" s="16">
        <v>0.14822792124979817</v>
      </c>
      <c r="I8" s="16">
        <v>0.14620198995057176</v>
      </c>
      <c r="J8" s="16">
        <v>0.15431197536370933</v>
      </c>
    </row>
    <row r="9" spans="1:21">
      <c r="A9" s="15" t="s">
        <v>25</v>
      </c>
      <c r="B9" s="16">
        <v>0.14816067584469089</v>
      </c>
      <c r="C9" s="16">
        <v>0.14809384845434256</v>
      </c>
      <c r="D9" s="16">
        <v>0.14516290692377673</v>
      </c>
      <c r="E9" s="16">
        <v>0.14082650272534863</v>
      </c>
      <c r="F9" s="16">
        <v>0.14465008532825868</v>
      </c>
      <c r="G9" s="16">
        <v>0.14171736217097536</v>
      </c>
      <c r="H9" s="16">
        <v>0.14818477991987758</v>
      </c>
      <c r="I9" s="16">
        <v>0.14451658190181355</v>
      </c>
      <c r="J9" s="16">
        <v>0.15195945961993138</v>
      </c>
    </row>
    <row r="10" spans="1:21">
      <c r="A10" s="15" t="s">
        <v>26</v>
      </c>
      <c r="B10" s="16">
        <v>0.14804904717088394</v>
      </c>
      <c r="C10" s="16">
        <v>0.1489899938351292</v>
      </c>
      <c r="D10" s="16">
        <v>0.14653278496211372</v>
      </c>
      <c r="E10" s="16">
        <v>0.14221273167828569</v>
      </c>
      <c r="F10" s="16">
        <v>0.14523062129692513</v>
      </c>
      <c r="G10" s="16">
        <v>0.14309675920123213</v>
      </c>
      <c r="H10" s="16">
        <v>0.14807782722347992</v>
      </c>
      <c r="I10" s="16">
        <v>0.1462404628127856</v>
      </c>
      <c r="J10" s="16">
        <v>0.15442504780296307</v>
      </c>
    </row>
    <row r="11" spans="1:21">
      <c r="A11" s="15" t="s">
        <v>27</v>
      </c>
      <c r="B11" s="16">
        <v>0.14793352447357211</v>
      </c>
      <c r="C11" s="16">
        <v>0.14653205789815135</v>
      </c>
      <c r="D11" s="16">
        <v>0.14297530065951522</v>
      </c>
      <c r="E11" s="16">
        <v>0.1386195883740024</v>
      </c>
      <c r="F11" s="16">
        <v>0.14350814508330742</v>
      </c>
      <c r="G11" s="16">
        <v>0.1395190137723275</v>
      </c>
      <c r="H11" s="16">
        <v>0.14795142273550535</v>
      </c>
      <c r="I11" s="16">
        <v>0.14186049124342096</v>
      </c>
      <c r="J11" s="16">
        <v>0.14831703915883968</v>
      </c>
    </row>
    <row r="12" spans="1:21">
      <c r="A12" s="15" t="s">
        <v>28</v>
      </c>
      <c r="B12" s="16">
        <v>0.14783487587811478</v>
      </c>
      <c r="C12" s="16">
        <v>0.14511432841672076</v>
      </c>
      <c r="D12" s="16">
        <v>0.14093852415439717</v>
      </c>
      <c r="E12" s="16">
        <v>0.13656294143724837</v>
      </c>
      <c r="F12" s="16">
        <v>0.14250474229650023</v>
      </c>
      <c r="G12" s="16">
        <v>0.13747099465698773</v>
      </c>
      <c r="H12" s="16">
        <v>0.1478466451042123</v>
      </c>
      <c r="I12" s="16">
        <v>0.13936057848229108</v>
      </c>
      <c r="J12" s="16">
        <v>0.14484365532897989</v>
      </c>
    </row>
    <row r="13" spans="1:21">
      <c r="A13" s="15" t="s">
        <v>29</v>
      </c>
      <c r="B13" s="16">
        <v>0.14771805517296799</v>
      </c>
      <c r="C13" s="16">
        <v>0.14628270766251927</v>
      </c>
      <c r="D13" s="16">
        <v>0.14271094107263904</v>
      </c>
      <c r="E13" s="16">
        <v>0.13835605066496651</v>
      </c>
      <c r="F13" s="16">
        <v>0.14327050164514735</v>
      </c>
      <c r="G13" s="16">
        <v>0.13925542404693142</v>
      </c>
      <c r="H13" s="16">
        <v>0.14773578850649369</v>
      </c>
      <c r="I13" s="16">
        <v>0.14158442728511342</v>
      </c>
      <c r="J13" s="16">
        <v>0.14801366901343632</v>
      </c>
    </row>
    <row r="14" spans="1:21">
      <c r="A14" s="15" t="s">
        <v>30</v>
      </c>
      <c r="B14" s="16">
        <v>0.1243935900868097</v>
      </c>
      <c r="C14" s="16">
        <v>0.12659498720802981</v>
      </c>
      <c r="D14" s="16">
        <v>0.12016348074526785</v>
      </c>
      <c r="E14" s="16">
        <v>0.12152329201191306</v>
      </c>
      <c r="F14" s="16">
        <v>0.12044460899121372</v>
      </c>
      <c r="G14" s="16">
        <v>0.12060345875085632</v>
      </c>
      <c r="H14" s="16">
        <v>0.1243935900868097</v>
      </c>
      <c r="I14" s="16">
        <v>0.12341965756813575</v>
      </c>
      <c r="J14" s="16">
        <v>0.12266387437186635</v>
      </c>
    </row>
    <row r="15" spans="1:21">
      <c r="A15" s="15" t="s">
        <v>31</v>
      </c>
      <c r="B15" s="16">
        <v>0.12419239887239018</v>
      </c>
      <c r="C15" s="16">
        <v>0.12622181114890021</v>
      </c>
      <c r="D15" s="16">
        <v>0.11974925445625312</v>
      </c>
      <c r="E15" s="16">
        <v>0.12109306426655461</v>
      </c>
      <c r="F15" s="16">
        <v>0.12005055977705203</v>
      </c>
      <c r="G15" s="16">
        <v>0.12022563204382303</v>
      </c>
      <c r="H15" s="16">
        <v>0.12419239887239018</v>
      </c>
      <c r="I15" s="16">
        <v>0.12299192335131644</v>
      </c>
      <c r="J15" s="16">
        <v>0.12212951889675214</v>
      </c>
    </row>
    <row r="16" spans="1:21">
      <c r="A16" s="15" t="s">
        <v>32</v>
      </c>
      <c r="B16" s="16">
        <v>0.12404832000270913</v>
      </c>
      <c r="C16" s="16">
        <v>0.12591318622521316</v>
      </c>
      <c r="D16" s="16">
        <v>0.11940086259255311</v>
      </c>
      <c r="E16" s="16">
        <v>0.12072944477261423</v>
      </c>
      <c r="F16" s="16">
        <v>0.11972151044219909</v>
      </c>
      <c r="G16" s="16">
        <v>0.1199121294820899</v>
      </c>
      <c r="H16" s="16">
        <v>0.12404832000270913</v>
      </c>
      <c r="I16" s="16">
        <v>0.12263082597004386</v>
      </c>
      <c r="J16" s="16">
        <v>0.12166626186504281</v>
      </c>
    </row>
    <row r="17" spans="1:10">
      <c r="A17" s="15" t="s">
        <v>33</v>
      </c>
      <c r="B17" s="16">
        <v>0.12392630726622249</v>
      </c>
      <c r="C17" s="16">
        <v>0.12641939597290891</v>
      </c>
      <c r="D17" s="16">
        <v>0.12006573293690699</v>
      </c>
      <c r="E17" s="16">
        <v>0.1214513183181382</v>
      </c>
      <c r="F17" s="16">
        <v>0.12031200284569818</v>
      </c>
      <c r="G17" s="16">
        <v>0.12044290564749993</v>
      </c>
      <c r="H17" s="16">
        <v>0.12392630726622249</v>
      </c>
      <c r="I17" s="16">
        <v>0.12334117613562398</v>
      </c>
      <c r="J17" s="16">
        <v>0.12276873168699846</v>
      </c>
    </row>
    <row r="18" spans="1:10">
      <c r="A18" s="15" t="s">
        <v>34</v>
      </c>
      <c r="B18" s="16">
        <v>0.12375497023200716</v>
      </c>
      <c r="C18" s="16">
        <v>0.1268534036781277</v>
      </c>
      <c r="D18" s="16">
        <v>0.12065317006710329</v>
      </c>
      <c r="E18" s="16">
        <v>0.12209359201985007</v>
      </c>
      <c r="F18" s="16">
        <v>0.12082772824056603</v>
      </c>
      <c r="G18" s="16">
        <v>0.12090106066713012</v>
      </c>
      <c r="H18" s="16">
        <v>0.12375497023200716</v>
      </c>
      <c r="I18" s="16">
        <v>0.12397219456578194</v>
      </c>
      <c r="J18" s="16">
        <v>0.12377775673974188</v>
      </c>
    </row>
    <row r="19" spans="1:10">
      <c r="A19" s="15" t="s">
        <v>35</v>
      </c>
      <c r="B19" s="16">
        <v>0.12359401726047158</v>
      </c>
      <c r="C19" s="16">
        <v>0.12792844986854071</v>
      </c>
      <c r="D19" s="16">
        <v>0.12203956945500742</v>
      </c>
      <c r="E19" s="16">
        <v>0.12359227614476455</v>
      </c>
      <c r="F19" s="16">
        <v>0.12206785477365298</v>
      </c>
      <c r="G19" s="16">
        <v>0.12202374058966949</v>
      </c>
      <c r="H19" s="16">
        <v>0.12359401726047158</v>
      </c>
      <c r="I19" s="16">
        <v>0.12544842989823216</v>
      </c>
      <c r="J19" s="16">
        <v>0.1260252245003563</v>
      </c>
    </row>
    <row r="20" spans="1:10">
      <c r="A20" s="15" t="s">
        <v>36</v>
      </c>
      <c r="B20" s="16">
        <v>0.12347200452398492</v>
      </c>
      <c r="C20" s="16">
        <v>0.12643283787718068</v>
      </c>
      <c r="D20" s="16">
        <v>0.12020100165420602</v>
      </c>
      <c r="E20" s="16">
        <v>0.121628415359185</v>
      </c>
      <c r="F20" s="16">
        <v>0.12039160674196094</v>
      </c>
      <c r="G20" s="16">
        <v>0.12047785297680844</v>
      </c>
      <c r="H20" s="16">
        <v>0.12347200452398492</v>
      </c>
      <c r="I20" s="16">
        <v>0.12350866907446742</v>
      </c>
      <c r="J20" s="16">
        <v>0.12322930477788238</v>
      </c>
    </row>
    <row r="21" spans="1:10">
      <c r="A21" s="15" t="s">
        <v>37</v>
      </c>
      <c r="B21" s="16">
        <v>0.12336037585017798</v>
      </c>
      <c r="C21" s="16">
        <v>0.12679958954037626</v>
      </c>
      <c r="D21" s="16">
        <v>0.12068876088938682</v>
      </c>
      <c r="E21" s="16">
        <v>0.12215954992812267</v>
      </c>
      <c r="F21" s="16">
        <v>0.12082271373089211</v>
      </c>
      <c r="G21" s="16">
        <v>0.12086347707753028</v>
      </c>
      <c r="H21" s="16">
        <v>0.12336037585017798</v>
      </c>
      <c r="I21" s="16">
        <v>0.12403097603923548</v>
      </c>
      <c r="J21" s="16">
        <v>0.12405026195534323</v>
      </c>
    </row>
    <row r="22" spans="1:10">
      <c r="A22" s="15" t="s">
        <v>38</v>
      </c>
      <c r="B22" s="16">
        <v>0.12326432327039059</v>
      </c>
      <c r="C22" s="16">
        <v>0.12673926232902619</v>
      </c>
      <c r="D22" s="16">
        <v>0.12063836240813171</v>
      </c>
      <c r="E22" s="16">
        <v>0.12211224263600431</v>
      </c>
      <c r="F22" s="16">
        <v>0.12076801531672232</v>
      </c>
      <c r="G22" s="16">
        <v>0.12080533502228455</v>
      </c>
      <c r="H22" s="16">
        <v>0.12326432327039059</v>
      </c>
      <c r="I22" s="16">
        <v>0.12398276229082583</v>
      </c>
      <c r="J22" s="16">
        <v>0.12402462321683834</v>
      </c>
    </row>
    <row r="23" spans="1:10">
      <c r="A23" s="15" t="s">
        <v>39</v>
      </c>
      <c r="B23" s="16">
        <v>0.12316697268276827</v>
      </c>
      <c r="C23" s="16">
        <v>0.12686679781245683</v>
      </c>
      <c r="D23" s="16">
        <v>0.12082323970068781</v>
      </c>
      <c r="E23" s="16">
        <v>0.12231743487324465</v>
      </c>
      <c r="F23" s="16">
        <v>0.12092622507353774</v>
      </c>
      <c r="G23" s="16">
        <v>0.12094213928601524</v>
      </c>
      <c r="H23" s="16">
        <v>0.12316697268276827</v>
      </c>
      <c r="I23" s="16">
        <v>0.12418367821156645</v>
      </c>
      <c r="J23" s="16">
        <v>0.12436607335289097</v>
      </c>
    </row>
    <row r="24" spans="1:10">
      <c r="A24" s="15" t="s">
        <v>40</v>
      </c>
      <c r="B24" s="16">
        <v>0.12307741014215572</v>
      </c>
      <c r="C24" s="16">
        <v>0.12675686848128659</v>
      </c>
      <c r="D24" s="16">
        <v>0.12070911753766631</v>
      </c>
      <c r="E24" s="16">
        <v>0.12220130681465345</v>
      </c>
      <c r="F24" s="16">
        <v>0.1208144404956376</v>
      </c>
      <c r="G24" s="16">
        <v>0.12083224059719035</v>
      </c>
      <c r="H24" s="16">
        <v>0.12307741014215572</v>
      </c>
      <c r="I24" s="16">
        <v>0.12406766017354665</v>
      </c>
      <c r="J24" s="16">
        <v>0.12423763275049368</v>
      </c>
    </row>
    <row r="25" spans="1:10">
      <c r="A25" s="15" t="s">
        <v>41</v>
      </c>
      <c r="B25" s="16">
        <v>0.12299303963288304</v>
      </c>
      <c r="C25" s="16">
        <v>0.12600223089651877</v>
      </c>
      <c r="D25" s="16">
        <v>0.11978738234242403</v>
      </c>
      <c r="E25" s="16">
        <v>0.12121839122516392</v>
      </c>
      <c r="F25" s="16">
        <v>0.11997189193755847</v>
      </c>
      <c r="G25" s="16">
        <v>0.12005328993704613</v>
      </c>
      <c r="H25" s="16">
        <v>0.12299303963288304</v>
      </c>
      <c r="I25" s="16">
        <v>0.12309643451295497</v>
      </c>
      <c r="J25" s="16">
        <v>0.12284870927775034</v>
      </c>
    </row>
    <row r="26" spans="1:10">
      <c r="A26" s="15" t="s">
        <v>42</v>
      </c>
      <c r="B26" s="16">
        <v>0.14244636389937027</v>
      </c>
      <c r="C26" s="16">
        <v>0.14708656055841612</v>
      </c>
      <c r="D26" s="16">
        <v>0.13934497495277026</v>
      </c>
      <c r="E26" s="16">
        <v>0.14070150895337807</v>
      </c>
      <c r="F26" s="16">
        <v>0.1311213795409833</v>
      </c>
      <c r="G26" s="16">
        <v>0.14262756091513432</v>
      </c>
      <c r="H26" s="16">
        <v>0.13625964208915101</v>
      </c>
      <c r="I26" s="16">
        <v>0.13951058028495467</v>
      </c>
      <c r="J26" s="16">
        <v>0.13760829392673801</v>
      </c>
    </row>
    <row r="27" spans="1:10">
      <c r="A27" s="15" t="s">
        <v>43</v>
      </c>
      <c r="B27" s="16">
        <v>0.14225318476900925</v>
      </c>
      <c r="C27" s="16">
        <v>0.14664382413675672</v>
      </c>
      <c r="D27" s="16">
        <v>0.13884490090040813</v>
      </c>
      <c r="E27" s="16">
        <v>0.14012645475911426</v>
      </c>
      <c r="F27" s="16">
        <v>0.13047851494934878</v>
      </c>
      <c r="G27" s="16">
        <v>0.14198805128046932</v>
      </c>
      <c r="H27" s="16">
        <v>0.13586178656700951</v>
      </c>
      <c r="I27" s="16">
        <v>0.13889605669803989</v>
      </c>
      <c r="J27" s="16">
        <v>0.13665131672157682</v>
      </c>
    </row>
    <row r="28" spans="1:10">
      <c r="A28" s="15" t="s">
        <v>44</v>
      </c>
      <c r="B28" s="16">
        <v>0.14262480565920943</v>
      </c>
      <c r="C28" s="16">
        <v>0.1476262352042903</v>
      </c>
      <c r="D28" s="16">
        <v>0.13996895112285368</v>
      </c>
      <c r="E28" s="16">
        <v>0.14143402406768096</v>
      </c>
      <c r="F28" s="16">
        <v>0.13195365685482649</v>
      </c>
      <c r="G28" s="16">
        <v>0.14345326709248873</v>
      </c>
      <c r="H28" s="16">
        <v>0.13673583308076398</v>
      </c>
      <c r="I28" s="16">
        <v>0.1403005124629656</v>
      </c>
      <c r="J28" s="16">
        <v>0.13889515180341772</v>
      </c>
    </row>
    <row r="29" spans="1:10">
      <c r="A29" s="15" t="s">
        <v>45</v>
      </c>
      <c r="B29" s="16">
        <v>0.14246600281924751</v>
      </c>
      <c r="C29" s="16">
        <v>0.1472981217319719</v>
      </c>
      <c r="D29" s="16">
        <v>0.13960229523899978</v>
      </c>
      <c r="E29" s="16">
        <v>0.14101649988995463</v>
      </c>
      <c r="F29" s="16">
        <v>0.13149056771527395</v>
      </c>
      <c r="G29" s="16">
        <v>0.14299198394167548</v>
      </c>
      <c r="H29" s="16">
        <v>0.13643857488765102</v>
      </c>
      <c r="I29" s="16">
        <v>0.13985628874176045</v>
      </c>
      <c r="J29" s="16">
        <v>0.13821892859392634</v>
      </c>
    </row>
    <row r="30" spans="1:10">
      <c r="A30" s="15" t="s">
        <v>46</v>
      </c>
      <c r="B30" s="16">
        <v>0.14260114813181407</v>
      </c>
      <c r="C30" s="16">
        <v>0.14769015615772332</v>
      </c>
      <c r="D30" s="16">
        <v>0.14005417389130992</v>
      </c>
      <c r="E30" s="16">
        <v>0.14154556506096103</v>
      </c>
      <c r="F30" s="16">
        <v>0.13209044733493072</v>
      </c>
      <c r="G30" s="16">
        <v>0.14358733030138293</v>
      </c>
      <c r="H30" s="16">
        <v>0.1367853424729373</v>
      </c>
      <c r="I30" s="16">
        <v>0.14042616253881474</v>
      </c>
      <c r="J30" s="16">
        <v>0.13914208890964946</v>
      </c>
    </row>
    <row r="31" spans="1:10">
      <c r="A31" s="15" t="s">
        <v>47</v>
      </c>
      <c r="B31" s="16">
        <v>0.1425585139565422</v>
      </c>
      <c r="C31" s="16">
        <v>0.1476710287362116</v>
      </c>
      <c r="D31" s="16">
        <v>0.14004123222945941</v>
      </c>
      <c r="E31" s="16">
        <v>0.14153968941787445</v>
      </c>
      <c r="F31" s="16">
        <v>0.13209192511883353</v>
      </c>
      <c r="G31" s="16">
        <v>0.14358746112252257</v>
      </c>
      <c r="H31" s="16">
        <v>0.13676287803453741</v>
      </c>
      <c r="I31" s="16">
        <v>0.14042417620036715</v>
      </c>
      <c r="J31" s="16">
        <v>0.13917309655526061</v>
      </c>
    </row>
    <row r="32" spans="1:10">
      <c r="A32" s="15" t="s">
        <v>48</v>
      </c>
      <c r="B32" s="16">
        <v>0.14269834738138801</v>
      </c>
      <c r="C32" s="16">
        <v>0.14811135752335244</v>
      </c>
      <c r="D32" s="16">
        <v>0.14055179915824997</v>
      </c>
      <c r="E32" s="16">
        <v>0.14214054607932627</v>
      </c>
      <c r="F32" s="16">
        <v>0.13277590667938269</v>
      </c>
      <c r="G32" s="16">
        <v>0.14426583057411746</v>
      </c>
      <c r="H32" s="16">
        <v>0.13715052324886631</v>
      </c>
      <c r="I32" s="16">
        <v>0.14107282011336503</v>
      </c>
      <c r="J32" s="16">
        <v>0.14023521757258459</v>
      </c>
    </row>
    <row r="33" spans="1:10">
      <c r="A33" s="15" t="s">
        <v>49</v>
      </c>
      <c r="B33" s="16">
        <v>0.14251986917989065</v>
      </c>
      <c r="C33" s="16">
        <v>0.14778897537997018</v>
      </c>
      <c r="D33" s="16">
        <v>0.1401972196216166</v>
      </c>
      <c r="E33" s="16">
        <v>0.14174273392410675</v>
      </c>
      <c r="F33" s="16">
        <v>0.13234005797229062</v>
      </c>
      <c r="G33" s="16">
        <v>0.14383077952839096</v>
      </c>
      <c r="H33" s="16">
        <v>0.13685500311878024</v>
      </c>
      <c r="I33" s="16">
        <v>0.14065243761590801</v>
      </c>
      <c r="J33" s="16">
        <v>0.13961817641685115</v>
      </c>
    </row>
    <row r="34" spans="1:10">
      <c r="A34" s="15" t="s">
        <v>50</v>
      </c>
      <c r="B34" s="16">
        <v>0.14252268313256772</v>
      </c>
      <c r="C34" s="16">
        <v>0.14799951258426375</v>
      </c>
      <c r="D34" s="16">
        <v>0.14045752125493699</v>
      </c>
      <c r="E34" s="16">
        <v>0.14206545526060194</v>
      </c>
      <c r="F34" s="16">
        <v>0.13272173150865429</v>
      </c>
      <c r="G34" s="16">
        <v>0.14420698305148677</v>
      </c>
      <c r="H34" s="16">
        <v>0.13703049561420891</v>
      </c>
      <c r="I34" s="16">
        <v>0.14100845745525425</v>
      </c>
      <c r="J34" s="16">
        <v>0.14026115732091621</v>
      </c>
    </row>
    <row r="35" spans="1:10">
      <c r="A35" s="15" t="s">
        <v>51</v>
      </c>
      <c r="B35" s="16">
        <v>0.14249257191993356</v>
      </c>
      <c r="C35" s="16">
        <v>0.14813136620641018</v>
      </c>
      <c r="D35" s="16">
        <v>0.14062859376745554</v>
      </c>
      <c r="E35" s="16">
        <v>0.14228519910251711</v>
      </c>
      <c r="F35" s="16">
        <v>0.1329879543079687</v>
      </c>
      <c r="G35" s="16">
        <v>0.14446839329619549</v>
      </c>
      <c r="H35" s="16">
        <v>0.13713549727960961</v>
      </c>
      <c r="I35" s="16">
        <v>0.14125425571885661</v>
      </c>
      <c r="J35" s="16">
        <v>0.14073109467625258</v>
      </c>
    </row>
    <row r="36" spans="1:10">
      <c r="A36" s="15" t="s">
        <v>52</v>
      </c>
      <c r="B36" s="16">
        <v>0.14213540788149068</v>
      </c>
      <c r="C36" s="16">
        <v>0.14745788793600287</v>
      </c>
      <c r="D36" s="16">
        <v>0.13988388911781732</v>
      </c>
      <c r="E36" s="16">
        <v>0.14144546320384596</v>
      </c>
      <c r="F36" s="16">
        <v>0.13206405232172641</v>
      </c>
      <c r="G36" s="16">
        <v>0.14354684032111356</v>
      </c>
      <c r="H36" s="16">
        <v>0.13652054968978058</v>
      </c>
      <c r="I36" s="16">
        <v>0.14036480900077247</v>
      </c>
      <c r="J36" s="16">
        <v>0.13940894813987903</v>
      </c>
    </row>
    <row r="37" spans="1:10">
      <c r="A37" s="15" t="s">
        <v>53</v>
      </c>
      <c r="B37" s="16">
        <v>0.14185552157328268</v>
      </c>
      <c r="C37" s="16">
        <v>0.14694098894843252</v>
      </c>
      <c r="D37" s="16">
        <v>0.13931377881791665</v>
      </c>
      <c r="E37" s="16">
        <v>0.14080414713818107</v>
      </c>
      <c r="F37" s="16">
        <v>0.13135986581901829</v>
      </c>
      <c r="G37" s="16">
        <v>0.14284420605394105</v>
      </c>
      <c r="H37" s="16">
        <v>0.13604768699603101</v>
      </c>
      <c r="I37" s="16">
        <v>0.13968627945107862</v>
      </c>
      <c r="J37" s="16">
        <v>0.13840634736368437</v>
      </c>
    </row>
    <row r="38" spans="1:10">
      <c r="A38" s="15" t="s">
        <v>54</v>
      </c>
      <c r="B38" s="16">
        <v>0.16227125998653319</v>
      </c>
      <c r="C38" s="16">
        <v>0.16092497599968456</v>
      </c>
      <c r="D38" s="16">
        <v>0.16008415622657596</v>
      </c>
      <c r="E38" s="16">
        <v>0.16348634593324757</v>
      </c>
      <c r="F38" s="16">
        <v>0.15357420443581332</v>
      </c>
      <c r="G38" s="16">
        <v>0.15310913957784283</v>
      </c>
      <c r="H38" s="16">
        <v>0.1622578842336562</v>
      </c>
      <c r="I38" s="16">
        <v>0.15430279615176951</v>
      </c>
      <c r="J38" s="16">
        <v>0.15455483436840872</v>
      </c>
    </row>
    <row r="39" spans="1:10">
      <c r="A39" s="15" t="s">
        <v>55</v>
      </c>
      <c r="B39" s="16">
        <v>0.16243863399308289</v>
      </c>
      <c r="C39" s="16">
        <v>0.16139698023043028</v>
      </c>
      <c r="D39" s="16">
        <v>0.16036348173733753</v>
      </c>
      <c r="E39" s="16">
        <v>0.16408511401868506</v>
      </c>
      <c r="F39" s="16">
        <v>0.15433404496942499</v>
      </c>
      <c r="G39" s="16">
        <v>0.15384766265637223</v>
      </c>
      <c r="H39" s="16">
        <v>0.16231603149326743</v>
      </c>
      <c r="I39" s="16">
        <v>0.15503205874521392</v>
      </c>
      <c r="J39" s="16">
        <v>0.15566881309370942</v>
      </c>
    </row>
    <row r="40" spans="1:10">
      <c r="A40" s="15" t="s">
        <v>56</v>
      </c>
      <c r="B40" s="16">
        <v>0.16271312960661666</v>
      </c>
      <c r="C40" s="16">
        <v>0.16211672902250612</v>
      </c>
      <c r="D40" s="16">
        <v>0.16080153497918831</v>
      </c>
      <c r="E40" s="16">
        <v>0.16499027742468159</v>
      </c>
      <c r="F40" s="16">
        <v>0.15547423927372819</v>
      </c>
      <c r="G40" s="16">
        <v>0.15495667492687362</v>
      </c>
      <c r="H40" s="16">
        <v>0.16243085794021284</v>
      </c>
      <c r="I40" s="16">
        <v>0.15612758528193948</v>
      </c>
      <c r="J40" s="16">
        <v>0.15732673179413226</v>
      </c>
    </row>
    <row r="41" spans="1:10">
      <c r="A41" s="15" t="s">
        <v>57</v>
      </c>
      <c r="B41" s="16">
        <v>0.16271741608644319</v>
      </c>
      <c r="C41" s="16">
        <v>0.16224426502874953</v>
      </c>
      <c r="D41" s="16">
        <v>0.16085127019602607</v>
      </c>
      <c r="E41" s="16">
        <v>0.16516881535506431</v>
      </c>
      <c r="F41" s="16">
        <v>0.15571878542429099</v>
      </c>
      <c r="G41" s="16">
        <v>0.15519264738926816</v>
      </c>
      <c r="H41" s="16">
        <v>0.16239099797590759</v>
      </c>
      <c r="I41" s="16">
        <v>0.15635970577971986</v>
      </c>
      <c r="J41" s="16">
        <v>0.15771432524342421</v>
      </c>
    </row>
    <row r="42" spans="1:10">
      <c r="A42" s="15" t="s">
        <v>58</v>
      </c>
      <c r="B42" s="16">
        <v>0.16244233097164001</v>
      </c>
      <c r="C42" s="16">
        <v>0.1617519652403473</v>
      </c>
      <c r="D42" s="16">
        <v>0.16049673829269734</v>
      </c>
      <c r="E42" s="16">
        <v>0.16458542733645126</v>
      </c>
      <c r="F42" s="16">
        <v>0.15502260899214096</v>
      </c>
      <c r="G42" s="16">
        <v>0.15451179665975823</v>
      </c>
      <c r="H42" s="16">
        <v>0.1621939075642774</v>
      </c>
      <c r="I42" s="16">
        <v>0.15568519966616967</v>
      </c>
      <c r="J42" s="16">
        <v>0.156765061882848</v>
      </c>
    </row>
    <row r="43" spans="1:10">
      <c r="A43" s="15" t="s">
        <v>59</v>
      </c>
      <c r="B43" s="16">
        <v>0.16204522927306853</v>
      </c>
      <c r="C43" s="16">
        <v>0.16103819851146572</v>
      </c>
      <c r="D43" s="16">
        <v>0.15998380602308934</v>
      </c>
      <c r="E43" s="16">
        <v>0.16373888587325802</v>
      </c>
      <c r="F43" s="16">
        <v>0.15401158760010222</v>
      </c>
      <c r="G43" s="16">
        <v>0.15352311458131576</v>
      </c>
      <c r="H43" s="16">
        <v>0.16191050714062399</v>
      </c>
      <c r="I43" s="16">
        <v>0.15470577356818532</v>
      </c>
      <c r="J43" s="16">
        <v>0.15538509372622145</v>
      </c>
    </row>
    <row r="44" spans="1:10">
      <c r="A44" s="15" t="s">
        <v>60</v>
      </c>
      <c r="B44" s="16">
        <v>0.16212512432656195</v>
      </c>
      <c r="C44" s="16">
        <v>0.16148384436313673</v>
      </c>
      <c r="D44" s="16">
        <v>0.16019840938939295</v>
      </c>
      <c r="E44" s="16">
        <v>0.16433618512682516</v>
      </c>
      <c r="F44" s="16">
        <v>0.15480388049196941</v>
      </c>
      <c r="G44" s="16">
        <v>0.15428991041007881</v>
      </c>
      <c r="H44" s="16">
        <v>0.16185934682984751</v>
      </c>
      <c r="I44" s="16">
        <v>0.15546124995131153</v>
      </c>
      <c r="J44" s="16">
        <v>0.15660213481044122</v>
      </c>
    </row>
    <row r="45" spans="1:10">
      <c r="A45" s="15" t="s">
        <v>61</v>
      </c>
      <c r="B45" s="16">
        <v>0.16208440977608324</v>
      </c>
      <c r="C45" s="16">
        <v>0.16162353438343904</v>
      </c>
      <c r="D45" s="16">
        <v>0.16022433422767621</v>
      </c>
      <c r="E45" s="16">
        <v>0.16455031720118454</v>
      </c>
      <c r="F45" s="16">
        <v>0.15511525358889766</v>
      </c>
      <c r="G45" s="16">
        <v>0.1545887717470466</v>
      </c>
      <c r="H45" s="16">
        <v>0.16175404717791941</v>
      </c>
      <c r="I45" s="16">
        <v>0.15575439503787916</v>
      </c>
      <c r="J45" s="16">
        <v>0.15712271890784354</v>
      </c>
    </row>
    <row r="46" spans="1:10">
      <c r="A46" s="15" t="s">
        <v>62</v>
      </c>
      <c r="B46" s="16">
        <v>0.16164031337060378</v>
      </c>
      <c r="C46" s="16">
        <v>0.16088781062674101</v>
      </c>
      <c r="D46" s="16">
        <v>0.1596737566373104</v>
      </c>
      <c r="E46" s="16">
        <v>0.16369196440270084</v>
      </c>
      <c r="F46" s="16">
        <v>0.15410646431877595</v>
      </c>
      <c r="G46" s="16">
        <v>0.1536006186262352</v>
      </c>
      <c r="H46" s="16">
        <v>0.16141471805622051</v>
      </c>
      <c r="I46" s="16">
        <v>0.15477463593285096</v>
      </c>
      <c r="J46" s="16">
        <v>0.15577386693119435</v>
      </c>
    </row>
    <row r="47" spans="1:10">
      <c r="A47" s="15" t="s">
        <v>63</v>
      </c>
      <c r="B47" s="16">
        <v>0.16134772005349249</v>
      </c>
      <c r="C47" s="16">
        <v>0.16056561731698882</v>
      </c>
      <c r="D47" s="16">
        <v>0.15937095873474597</v>
      </c>
      <c r="E47" s="16">
        <v>0.1633562117208863</v>
      </c>
      <c r="F47" s="16">
        <v>0.15375872161198842</v>
      </c>
      <c r="G47" s="16">
        <v>0.15325516981326603</v>
      </c>
      <c r="H47" s="16">
        <v>0.16113293537056625</v>
      </c>
      <c r="I47" s="16">
        <v>0.15442962824937015</v>
      </c>
      <c r="J47" s="16">
        <v>0.15539070072846123</v>
      </c>
    </row>
    <row r="48" spans="1:10">
      <c r="A48" s="15" t="s">
        <v>64</v>
      </c>
      <c r="B48" s="16">
        <v>0.16121160163696555</v>
      </c>
      <c r="C48" s="16">
        <v>0.1606158643603057</v>
      </c>
      <c r="D48" s="16">
        <v>0.15930391080713879</v>
      </c>
      <c r="E48" s="16">
        <v>0.16348293771988548</v>
      </c>
      <c r="F48" s="16">
        <v>0.15398714776384126</v>
      </c>
      <c r="G48" s="16">
        <v>0.15347074654404352</v>
      </c>
      <c r="H48" s="16">
        <v>0.16093016503771312</v>
      </c>
      <c r="I48" s="16">
        <v>0.15463914372563919</v>
      </c>
      <c r="J48" s="16">
        <v>0.15583490578786946</v>
      </c>
    </row>
    <row r="49" spans="1:12">
      <c r="A49" s="15" t="s">
        <v>65</v>
      </c>
      <c r="B49" s="16">
        <v>0.16068629619170649</v>
      </c>
      <c r="C49" s="16">
        <v>0.159724278300137</v>
      </c>
      <c r="D49" s="16">
        <v>0.15864478707376317</v>
      </c>
      <c r="E49" s="16">
        <v>0.16243747696125518</v>
      </c>
      <c r="F49" s="16">
        <v>0.15275231028724132</v>
      </c>
      <c r="G49" s="16">
        <v>0.15226180168148151</v>
      </c>
      <c r="H49" s="16">
        <v>0.16053642290293607</v>
      </c>
      <c r="I49" s="16">
        <v>0.15344079555572773</v>
      </c>
      <c r="J49" s="16">
        <v>0.15417307248902312</v>
      </c>
    </row>
    <row r="50" spans="1:12">
      <c r="A50" s="15" t="s">
        <v>66</v>
      </c>
      <c r="B50" s="16">
        <v>0.14440958321898958</v>
      </c>
      <c r="C50" s="16">
        <v>0.1466198439642882</v>
      </c>
      <c r="D50" s="16">
        <v>0.14435217921488144</v>
      </c>
      <c r="E50" s="16">
        <v>0.13903869541333752</v>
      </c>
      <c r="F50" s="16">
        <v>0.13642712016145353</v>
      </c>
      <c r="G50" s="16">
        <v>0.13759204162244509</v>
      </c>
      <c r="H50" s="16">
        <v>0.14753031790467919</v>
      </c>
      <c r="I50" s="16">
        <v>0.14147608426880831</v>
      </c>
      <c r="J50" s="16">
        <v>0.1367387912916436</v>
      </c>
    </row>
    <row r="51" spans="1:12">
      <c r="A51" s="15" t="s">
        <v>67</v>
      </c>
      <c r="B51" s="16">
        <v>0.14431000119266069</v>
      </c>
      <c r="C51" s="16">
        <v>0.14649964626480855</v>
      </c>
      <c r="D51" s="16">
        <v>0.14414236398157454</v>
      </c>
      <c r="E51" s="16">
        <v>0.13890941665385564</v>
      </c>
      <c r="F51" s="16">
        <v>0.13640631113006479</v>
      </c>
      <c r="G51" s="16">
        <v>0.13754072126439412</v>
      </c>
      <c r="H51" s="16">
        <v>0.14723826614181218</v>
      </c>
      <c r="I51" s="16">
        <v>0.14141687219725815</v>
      </c>
      <c r="J51" s="16">
        <v>0.13684723257434872</v>
      </c>
    </row>
    <row r="52" spans="1:12">
      <c r="A52" s="15" t="s">
        <v>68</v>
      </c>
      <c r="B52" s="16">
        <v>0.14498651114290059</v>
      </c>
      <c r="C52" s="16">
        <v>0.14707658226522696</v>
      </c>
      <c r="D52" s="16">
        <v>0.14426620993550496</v>
      </c>
      <c r="E52" s="16">
        <v>0.13942791378392619</v>
      </c>
      <c r="F52" s="16">
        <v>0.13746408454033943</v>
      </c>
      <c r="G52" s="16">
        <v>0.13844753551494829</v>
      </c>
      <c r="H52" s="16">
        <v>0.14695530043378993</v>
      </c>
      <c r="I52" s="16">
        <v>0.14229074602474925</v>
      </c>
      <c r="J52" s="16">
        <v>0.13855343033491566</v>
      </c>
    </row>
    <row r="53" spans="1:12">
      <c r="A53" s="15" t="s">
        <v>69</v>
      </c>
      <c r="B53" s="16">
        <v>0.14466602956683169</v>
      </c>
      <c r="C53" s="16">
        <v>0.14676344595692659</v>
      </c>
      <c r="D53" s="16">
        <v>0.14399122717216048</v>
      </c>
      <c r="E53" s="16">
        <v>0.13912249593566309</v>
      </c>
      <c r="F53" s="16">
        <v>0.13711529389192972</v>
      </c>
      <c r="G53" s="16">
        <v>0.13811071965590327</v>
      </c>
      <c r="H53" s="16">
        <v>0.14671257296865156</v>
      </c>
      <c r="I53" s="16">
        <v>0.14195514997802297</v>
      </c>
      <c r="J53" s="16">
        <v>0.13815116349977158</v>
      </c>
    </row>
    <row r="54" spans="1:12">
      <c r="A54" s="15" t="s">
        <v>70</v>
      </c>
      <c r="B54" s="16">
        <v>0.14365296015964965</v>
      </c>
      <c r="C54" s="16">
        <v>0.14582547437115953</v>
      </c>
      <c r="D54" s="16">
        <v>0.14340376350570785</v>
      </c>
      <c r="E54" s="16">
        <v>0.13823493126207639</v>
      </c>
      <c r="F54" s="16">
        <v>0.13581433610098698</v>
      </c>
      <c r="G54" s="16">
        <v>0.13692517318424899</v>
      </c>
      <c r="H54" s="16">
        <v>0.14643609729980414</v>
      </c>
      <c r="I54" s="16">
        <v>0.14079219799152748</v>
      </c>
      <c r="J54" s="16">
        <v>0.13635068078724216</v>
      </c>
    </row>
    <row r="55" spans="1:12">
      <c r="A55" s="15" t="s">
        <v>71</v>
      </c>
      <c r="B55" s="16">
        <v>0.14394583346564258</v>
      </c>
      <c r="C55" s="16">
        <v>0.14605457458796714</v>
      </c>
      <c r="D55" s="16">
        <v>0.14334513252877193</v>
      </c>
      <c r="E55" s="16">
        <v>0.13842837196623142</v>
      </c>
      <c r="F55" s="16">
        <v>0.1363512975399109</v>
      </c>
      <c r="G55" s="16">
        <v>0.13736588674086059</v>
      </c>
      <c r="H55" s="16">
        <v>0.14611808538023785</v>
      </c>
      <c r="I55" s="16">
        <v>0.14121118661082835</v>
      </c>
      <c r="J55" s="16">
        <v>0.13730000316440066</v>
      </c>
    </row>
    <row r="56" spans="1:12">
      <c r="A56" s="15" t="s">
        <v>72</v>
      </c>
      <c r="B56" s="16">
        <v>0.14382648470112147</v>
      </c>
      <c r="C56" s="16">
        <v>0.14590662997734344</v>
      </c>
      <c r="D56" s="16">
        <v>0.14307255176625036</v>
      </c>
      <c r="E56" s="16">
        <v>0.13826759456431326</v>
      </c>
      <c r="F56" s="16">
        <v>0.13634122700866555</v>
      </c>
      <c r="G56" s="16">
        <v>0.1373134359423567</v>
      </c>
      <c r="H56" s="16">
        <v>0.14573127904541841</v>
      </c>
      <c r="I56" s="16">
        <v>0.14114787326846506</v>
      </c>
      <c r="J56" s="16">
        <v>0.13746960651877979</v>
      </c>
    </row>
    <row r="57" spans="1:12">
      <c r="A57" s="15" t="s">
        <v>73</v>
      </c>
      <c r="B57" s="16">
        <v>0.14431338821333803</v>
      </c>
      <c r="C57" s="16">
        <v>0.1463026455381719</v>
      </c>
      <c r="D57" s="16">
        <v>0.14305728421182987</v>
      </c>
      <c r="E57" s="16">
        <v>0.13861191364135284</v>
      </c>
      <c r="F57" s="16">
        <v>0.1371760467337492</v>
      </c>
      <c r="G57" s="16">
        <v>0.13801086985825792</v>
      </c>
      <c r="H57" s="16">
        <v>0.14534577071843396</v>
      </c>
      <c r="I57" s="16">
        <v>0.14181465615606811</v>
      </c>
      <c r="J57" s="16">
        <v>0.1388935634712343</v>
      </c>
    </row>
    <row r="58" spans="1:12">
      <c r="A58" s="15" t="s">
        <v>74</v>
      </c>
      <c r="B58" s="16">
        <v>0.14361214740436826</v>
      </c>
      <c r="C58" s="16">
        <v>0.14563794331080129</v>
      </c>
      <c r="D58" s="16">
        <v>0.14256676268278737</v>
      </c>
      <c r="E58" s="16">
        <v>0.13797436045772388</v>
      </c>
      <c r="F58" s="16">
        <v>0.13633459284034116</v>
      </c>
      <c r="G58" s="16">
        <v>0.13722621493172207</v>
      </c>
      <c r="H58" s="16">
        <v>0.14500828868134322</v>
      </c>
      <c r="I58" s="16">
        <v>0.14104006275928505</v>
      </c>
      <c r="J58" s="16">
        <v>0.13780472187468915</v>
      </c>
    </row>
    <row r="59" spans="1:12">
      <c r="A59" s="15" t="s">
        <v>75</v>
      </c>
      <c r="B59" s="16">
        <v>0.14318652415436492</v>
      </c>
      <c r="C59" s="16">
        <v>0.14522390673036592</v>
      </c>
      <c r="D59" s="16">
        <v>0.14221151362897103</v>
      </c>
      <c r="E59" s="16">
        <v>0.13757149279771616</v>
      </c>
      <c r="F59" s="16">
        <v>0.1358643683884718</v>
      </c>
      <c r="G59" s="16">
        <v>0.1367746321148301</v>
      </c>
      <c r="H59" s="16">
        <v>0.14470325684012658</v>
      </c>
      <c r="I59" s="16">
        <v>0.14059076151861477</v>
      </c>
      <c r="J59" s="16">
        <v>0.13725180923126423</v>
      </c>
    </row>
    <row r="60" spans="1:12">
      <c r="A60" s="15" t="s">
        <v>76</v>
      </c>
      <c r="B60" s="16">
        <v>0.14272007199989584</v>
      </c>
      <c r="C60" s="16">
        <v>0.14477365723690644</v>
      </c>
      <c r="D60" s="16">
        <v>0.14184122126942672</v>
      </c>
      <c r="E60" s="16">
        <v>0.13713524053374346</v>
      </c>
      <c r="F60" s="16">
        <v>0.13533563418854486</v>
      </c>
      <c r="G60" s="16">
        <v>0.13627156698382129</v>
      </c>
      <c r="H60" s="16">
        <v>0.14440211902241479</v>
      </c>
      <c r="I60" s="16">
        <v>0.14009146265473893</v>
      </c>
      <c r="J60" s="16">
        <v>0.13661013007689571</v>
      </c>
    </row>
    <row r="61" spans="1:12">
      <c r="A61" s="15" t="s">
        <v>77</v>
      </c>
      <c r="B61" s="16">
        <v>0.14239139319960115</v>
      </c>
      <c r="C61" s="16">
        <v>0.14444905179189754</v>
      </c>
      <c r="D61" s="16">
        <v>0.1415404131752217</v>
      </c>
      <c r="E61" s="16">
        <v>0.13681681648758176</v>
      </c>
      <c r="F61" s="16">
        <v>0.13499115355931918</v>
      </c>
      <c r="G61" s="16">
        <v>0.1359341951041052</v>
      </c>
      <c r="H61" s="16">
        <v>0.14412045132222751</v>
      </c>
      <c r="I61" s="16">
        <v>0.13975409211657361</v>
      </c>
      <c r="J61" s="16">
        <v>0.13623284525312065</v>
      </c>
    </row>
    <row r="63" spans="1:12">
      <c r="B63" s="19" t="s">
        <v>10</v>
      </c>
      <c r="C63" s="19" t="s">
        <v>11</v>
      </c>
      <c r="D63" s="19" t="s">
        <v>14</v>
      </c>
      <c r="E63" s="19" t="s">
        <v>13</v>
      </c>
      <c r="F63" s="19" t="s">
        <v>16</v>
      </c>
      <c r="G63" s="19" t="s">
        <v>15</v>
      </c>
      <c r="H63" s="19" t="s">
        <v>12</v>
      </c>
      <c r="I63" s="19" t="s">
        <v>1</v>
      </c>
      <c r="J63" s="19" t="s">
        <v>17</v>
      </c>
    </row>
    <row r="64" spans="1:12">
      <c r="A64" s="5" t="s">
        <v>8</v>
      </c>
      <c r="B64" s="20">
        <f>AVERAGE(B$2:B62)</f>
        <v>0.14399168930663497</v>
      </c>
      <c r="C64" s="20">
        <f>AVERAGE(C$2:C62)</f>
        <v>0.14578107603569193</v>
      </c>
      <c r="D64" s="20">
        <f>AVERAGE(D$2:D62)</f>
        <v>0.1415898295407613</v>
      </c>
      <c r="E64" s="20">
        <f>AVERAGE(E$2:E62)</f>
        <v>0.14113493890395587</v>
      </c>
      <c r="F64" s="20">
        <f>AVERAGE(F$2:F62)</f>
        <v>0.13750921894200852</v>
      </c>
      <c r="G64" s="20">
        <f>AVERAGE(G$2:G62)</f>
        <v>0.13926677133782248</v>
      </c>
      <c r="H64" s="20">
        <f>AVERAGE(H$2:H62)</f>
        <v>0.14319768793343299</v>
      </c>
      <c r="I64" s="20">
        <f>AVERAGE(I$2:I62)</f>
        <v>0.14077747573771879</v>
      </c>
      <c r="J64" s="20">
        <f>AVERAGE(J$2:J62)</f>
        <v>0.14133982488894004</v>
      </c>
      <c r="L64" s="25">
        <f>AVERAGE(B64:J64)</f>
        <v>0.14162094584744075</v>
      </c>
    </row>
    <row r="65" spans="1:14" s="3" customFormat="1">
      <c r="A65" s="6" t="s">
        <v>0</v>
      </c>
      <c r="B65" s="3">
        <f>COUNTA(B$2:B62)</f>
        <v>60</v>
      </c>
      <c r="C65" s="3">
        <f>COUNTA(C$2:C62)</f>
        <v>60</v>
      </c>
      <c r="D65" s="3">
        <f>COUNTA(D$2:D62)</f>
        <v>60</v>
      </c>
      <c r="E65" s="3">
        <f>COUNTA(E$2:E62)</f>
        <v>60</v>
      </c>
      <c r="F65" s="3">
        <f>COUNTA(F$2:F62)</f>
        <v>60</v>
      </c>
      <c r="G65" s="3">
        <f>COUNTA(G$2:G62)</f>
        <v>60</v>
      </c>
      <c r="H65" s="3">
        <f>COUNTA(H$2:H62)</f>
        <v>60</v>
      </c>
      <c r="I65" s="3">
        <f>COUNTA(I$2:I62)</f>
        <v>60</v>
      </c>
      <c r="J65" s="3">
        <f>COUNTA(J$2:J62)</f>
        <v>60</v>
      </c>
    </row>
    <row r="66" spans="1:14">
      <c r="A66" s="5" t="s">
        <v>5</v>
      </c>
      <c r="B66" s="16">
        <f>STDEV(B$2:B62)</f>
        <v>1.2431052052714456E-2</v>
      </c>
      <c r="C66" s="16">
        <f>STDEV(C$2:C62)</f>
        <v>1.117392520332423E-2</v>
      </c>
      <c r="D66" s="16">
        <f>STDEV(D$2:D62)</f>
        <v>1.2802261438602575E-2</v>
      </c>
      <c r="E66" s="16">
        <f>STDEV(E$2:E62)</f>
        <v>1.3594274654318474E-2</v>
      </c>
      <c r="F66" s="16">
        <f>STDEV(F$2:F62)</f>
        <v>1.1517825487646051E-2</v>
      </c>
      <c r="G66" s="16">
        <f>STDEV(G$2:G62)</f>
        <v>1.094144232960932E-2</v>
      </c>
      <c r="H66" s="16">
        <f>STDEV(H$2:H62)</f>
        <v>1.2795824001510497E-2</v>
      </c>
      <c r="I66" s="16">
        <f>STDEV(I$2:I62)</f>
        <v>1.0183768420764789E-2</v>
      </c>
      <c r="J66" s="16">
        <f>STDEV(J$2:J62)</f>
        <v>1.1567058494097039E-2</v>
      </c>
    </row>
    <row r="67" spans="1:14">
      <c r="A67" s="5" t="s">
        <v>6</v>
      </c>
      <c r="B67" s="16">
        <f>VAR(B$2:B62)</f>
        <v>1.545310551372963E-4</v>
      </c>
      <c r="C67" s="16">
        <f>VAR(C$2:C62)</f>
        <v>1.2485660444948443E-4</v>
      </c>
      <c r="D67" s="16">
        <f>VAR(D$2:D62)</f>
        <v>1.6389789794233047E-4</v>
      </c>
      <c r="E67" s="16">
        <f>VAR(E$2:E62)</f>
        <v>1.8480430337704568E-4</v>
      </c>
      <c r="F67" s="16">
        <f>VAR(F$2:F62)</f>
        <v>1.3266030396386899E-4</v>
      </c>
      <c r="G67" s="16">
        <f>VAR(G$2:G62)</f>
        <v>1.1971516025216661E-4</v>
      </c>
      <c r="H67" s="16">
        <f>VAR(H$2:H62)</f>
        <v>1.6373311187763213E-4</v>
      </c>
      <c r="I67" s="16">
        <f>VAR(I$2:I62)</f>
        <v>1.0370913924776616E-4</v>
      </c>
      <c r="J67" s="16">
        <f>VAR(J$2:J62)</f>
        <v>1.3379684220586247E-4</v>
      </c>
    </row>
    <row r="68" spans="1:14">
      <c r="A68" s="5" t="s">
        <v>4</v>
      </c>
      <c r="B68" s="20">
        <v>1.8E-3</v>
      </c>
      <c r="C68" s="20">
        <v>3.5000000000000001E-3</v>
      </c>
      <c r="D68" s="20">
        <v>1.9E-3</v>
      </c>
      <c r="E68" s="20">
        <v>8.2199999999999995E-2</v>
      </c>
      <c r="F68" s="20">
        <v>6.4500000000000002E-2</v>
      </c>
      <c r="G68" s="20">
        <v>2.5399999999999999E-2</v>
      </c>
      <c r="H68" s="20">
        <v>1.26E-2</v>
      </c>
      <c r="I68" s="20">
        <v>0.70809999999999995</v>
      </c>
      <c r="J68" s="20">
        <v>0.1</v>
      </c>
      <c r="K68" s="24"/>
      <c r="L68" s="25">
        <f>SUM(B68:K68)</f>
        <v>0.99999999999999989</v>
      </c>
      <c r="M68" s="24" t="s">
        <v>83</v>
      </c>
      <c r="N68" s="24"/>
    </row>
    <row r="71" spans="1:14" ht="25.5">
      <c r="A71" s="23" t="s">
        <v>84</v>
      </c>
      <c r="B71" s="22">
        <f>B64*B68</f>
        <v>2.5918504075194294E-4</v>
      </c>
      <c r="C71" s="22">
        <f t="shared" ref="C71:J71" si="0">C64*C68</f>
        <v>5.1023376612492177E-4</v>
      </c>
      <c r="D71" s="22">
        <f t="shared" si="0"/>
        <v>2.6902067612744648E-4</v>
      </c>
      <c r="E71" s="22">
        <f t="shared" si="0"/>
        <v>1.1601291977905171E-2</v>
      </c>
      <c r="F71" s="22">
        <f t="shared" si="0"/>
        <v>8.8693446217595496E-3</v>
      </c>
      <c r="G71" s="22">
        <f t="shared" si="0"/>
        <v>3.5373759919806909E-3</v>
      </c>
      <c r="H71" s="22">
        <f t="shared" si="0"/>
        <v>1.8042908679612557E-3</v>
      </c>
      <c r="I71" s="22">
        <f t="shared" si="0"/>
        <v>9.9684530569878665E-2</v>
      </c>
      <c r="J71" s="22">
        <f t="shared" si="0"/>
        <v>1.4133982488894005E-2</v>
      </c>
      <c r="L71" s="21">
        <f>SUM(B71:K71)</f>
        <v>0.14066925600138364</v>
      </c>
    </row>
  </sheetData>
  <dataConsolidate/>
  <printOptions horizontalCentered="1" gridLines="1"/>
  <pageMargins left="0" right="0" top="0.39370078740157483" bottom="0.39370078740157483" header="0" footer="0"/>
  <pageSetup fitToHeight="5" orientation="portrait" verticalDpi="90" r:id="rId1"/>
  <headerFooter alignWithMargins="0">
    <oddFooter>&amp;C&amp;8Hoja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>
    <pageSetUpPr fitToPage="1"/>
  </sheetPr>
  <dimension ref="A1:AA121"/>
  <sheetViews>
    <sheetView workbookViewId="0">
      <pane xSplit="6" ySplit="1" topLeftCell="G96" activePane="bottomRight" state="frozen"/>
      <selection activeCell="B96" sqref="B96"/>
      <selection pane="topRight" activeCell="B96" sqref="B96"/>
      <selection pane="bottomLeft" activeCell="B96" sqref="B96"/>
      <selection pane="bottomRight" activeCell="B96" sqref="B96"/>
    </sheetView>
  </sheetViews>
  <sheetFormatPr baseColWidth="10" defaultColWidth="9.140625" defaultRowHeight="12.75"/>
  <cols>
    <col min="1" max="1" width="3" style="9" bestFit="1" customWidth="1"/>
    <col min="2" max="2" width="9.28515625" style="13" bestFit="1" customWidth="1"/>
    <col min="3" max="3" width="12" style="13" bestFit="1" customWidth="1"/>
    <col min="4" max="4" width="9.28515625" style="13" bestFit="1" customWidth="1"/>
    <col min="5" max="5" width="11.28515625" style="13" bestFit="1" customWidth="1"/>
    <col min="6" max="6" width="9.140625" style="35"/>
    <col min="7" max="7" width="13.7109375" style="43" bestFit="1" customWidth="1"/>
    <col min="8" max="8" width="7.85546875" style="10" bestFit="1" customWidth="1"/>
    <col min="9" max="9" width="8.85546875" style="10" bestFit="1" customWidth="1"/>
    <col min="10" max="11" width="7.5703125" style="10" bestFit="1" customWidth="1"/>
    <col min="12" max="13" width="8.140625" style="10" bestFit="1" customWidth="1"/>
    <col min="14" max="14" width="7.5703125" style="10" bestFit="1" customWidth="1"/>
    <col min="15" max="15" width="8.140625" style="10" bestFit="1" customWidth="1"/>
    <col min="16" max="16" width="12" style="10" bestFit="1" customWidth="1"/>
    <col min="17" max="17" width="3" style="1" bestFit="1" customWidth="1"/>
    <col min="18" max="19" width="8.28515625" style="1" bestFit="1" customWidth="1"/>
    <col min="20" max="21" width="7.28515625" style="1" bestFit="1" customWidth="1"/>
    <col min="22" max="22" width="7.7109375" style="1" bestFit="1" customWidth="1"/>
    <col min="23" max="23" width="10.140625" style="1" bestFit="1" customWidth="1"/>
    <col min="24" max="16384" width="9.140625" style="1"/>
  </cols>
  <sheetData>
    <row r="1" spans="1:27" s="9" customFormat="1">
      <c r="A1" s="19"/>
      <c r="B1" s="13"/>
      <c r="C1" s="13"/>
      <c r="D1" s="28"/>
      <c r="E1" s="28"/>
      <c r="F1" s="36"/>
      <c r="G1" s="37" t="s">
        <v>9</v>
      </c>
      <c r="H1" s="19" t="s">
        <v>10</v>
      </c>
      <c r="I1" s="19" t="s">
        <v>11</v>
      </c>
      <c r="J1" s="19" t="s">
        <v>14</v>
      </c>
      <c r="K1" s="19" t="s">
        <v>13</v>
      </c>
      <c r="L1" s="19" t="s">
        <v>16</v>
      </c>
      <c r="M1" s="19" t="s">
        <v>15</v>
      </c>
      <c r="N1" s="19" t="s">
        <v>12</v>
      </c>
      <c r="O1" s="19" t="s">
        <v>1</v>
      </c>
      <c r="P1" s="19" t="s">
        <v>17</v>
      </c>
      <c r="R1" s="8"/>
      <c r="S1" s="7"/>
      <c r="T1" s="7"/>
      <c r="U1" s="7"/>
      <c r="V1" s="7"/>
      <c r="W1" s="7"/>
      <c r="X1" s="7"/>
      <c r="Y1" s="7"/>
      <c r="Z1" s="7"/>
      <c r="AA1" s="7"/>
    </row>
    <row r="2" spans="1:27">
      <c r="A2" s="35"/>
      <c r="F2" s="43">
        <v>1</v>
      </c>
      <c r="G2" s="43" t="s">
        <v>18</v>
      </c>
      <c r="H2" s="16">
        <v>0.148394317254984</v>
      </c>
      <c r="I2" s="16">
        <v>0.14768291679842871</v>
      </c>
      <c r="J2" s="16">
        <v>0.14444829658171907</v>
      </c>
      <c r="K2" s="16">
        <v>0.14010041922999408</v>
      </c>
      <c r="L2" s="16">
        <v>0.14444020645490743</v>
      </c>
      <c r="M2" s="16">
        <v>0.14099585686331326</v>
      </c>
      <c r="N2" s="16">
        <v>0.1484154362878598</v>
      </c>
      <c r="O2" s="16">
        <v>0.14357540521049017</v>
      </c>
      <c r="P2" s="16">
        <v>0.15054564061520265</v>
      </c>
      <c r="S2" s="18"/>
      <c r="T2" s="18"/>
      <c r="U2" s="18"/>
      <c r="V2" s="18"/>
      <c r="W2" s="18"/>
    </row>
    <row r="3" spans="1:27">
      <c r="A3" s="35"/>
      <c r="F3" s="43">
        <v>2</v>
      </c>
      <c r="G3" s="43" t="s">
        <v>19</v>
      </c>
      <c r="H3" s="16">
        <v>0.14830735073004184</v>
      </c>
      <c r="I3" s="16">
        <v>0.14674996600268542</v>
      </c>
      <c r="J3" s="16">
        <v>0.14311842301993619</v>
      </c>
      <c r="K3" s="16">
        <v>0.13875795016588249</v>
      </c>
      <c r="L3" s="16">
        <v>0.14377309998952678</v>
      </c>
      <c r="M3" s="16">
        <v>0.13965889074519344</v>
      </c>
      <c r="N3" s="16">
        <v>0.14832453810914067</v>
      </c>
      <c r="O3" s="16">
        <v>0.1419485234118823</v>
      </c>
      <c r="P3" s="16">
        <v>0.14829417299900616</v>
      </c>
      <c r="S3" s="18"/>
      <c r="T3" s="18"/>
      <c r="U3" s="18"/>
      <c r="V3" s="18"/>
      <c r="W3" s="18"/>
    </row>
    <row r="4" spans="1:27">
      <c r="A4" s="35"/>
      <c r="F4" s="43">
        <v>3</v>
      </c>
      <c r="G4" s="43" t="s">
        <v>20</v>
      </c>
      <c r="H4" s="16">
        <v>0.1482580264323132</v>
      </c>
      <c r="I4" s="16">
        <v>0.14799235222596402</v>
      </c>
      <c r="J4" s="16">
        <v>0.14496762193538834</v>
      </c>
      <c r="K4" s="16">
        <v>0.14062752021243938</v>
      </c>
      <c r="L4" s="16">
        <v>0.14461048627147319</v>
      </c>
      <c r="M4" s="16">
        <v>0.14151982447762976</v>
      </c>
      <c r="N4" s="16">
        <v>0.14828121053084226</v>
      </c>
      <c r="O4" s="16">
        <v>0.14425137987386255</v>
      </c>
      <c r="P4" s="16">
        <v>0.15154872362018856</v>
      </c>
      <c r="S4" s="18"/>
      <c r="T4" s="18"/>
      <c r="U4" s="18"/>
      <c r="V4" s="18"/>
      <c r="W4" s="18"/>
    </row>
    <row r="5" spans="1:27">
      <c r="A5" s="35"/>
      <c r="F5" s="43">
        <v>4</v>
      </c>
      <c r="G5" s="43" t="s">
        <v>21</v>
      </c>
      <c r="H5" s="16">
        <v>0.14819831807190481</v>
      </c>
      <c r="I5" s="16">
        <v>0.14790381145370521</v>
      </c>
      <c r="J5" s="16">
        <v>0.14486579088836748</v>
      </c>
      <c r="K5" s="16">
        <v>0.14052561491966939</v>
      </c>
      <c r="L5" s="16">
        <v>0.14453128960282283</v>
      </c>
      <c r="M5" s="16">
        <v>0.14141803381638057</v>
      </c>
      <c r="N5" s="16">
        <v>0.1482213661744583</v>
      </c>
      <c r="O5" s="16">
        <v>0.14413947734743807</v>
      </c>
      <c r="P5" s="16">
        <v>0.15141492073339591</v>
      </c>
      <c r="S5" s="18"/>
      <c r="T5" s="18"/>
      <c r="U5" s="18"/>
      <c r="V5" s="18"/>
      <c r="W5" s="18"/>
    </row>
    <row r="6" spans="1:27">
      <c r="A6" s="35"/>
      <c r="F6" s="43">
        <v>5</v>
      </c>
      <c r="G6" s="43" t="s">
        <v>22</v>
      </c>
      <c r="H6" s="16">
        <v>0.14813731170366148</v>
      </c>
      <c r="I6" s="16">
        <v>0.14808076944010504</v>
      </c>
      <c r="J6" s="16">
        <v>0.14515475572428882</v>
      </c>
      <c r="K6" s="16">
        <v>0.14081865745230407</v>
      </c>
      <c r="L6" s="16">
        <v>0.14463389639944133</v>
      </c>
      <c r="M6" s="16">
        <v>0.1417094186135941</v>
      </c>
      <c r="N6" s="16">
        <v>0.14816146271780756</v>
      </c>
      <c r="O6" s="16">
        <v>0.14451206355755949</v>
      </c>
      <c r="P6" s="16">
        <v>0.15196227067881324</v>
      </c>
      <c r="S6" s="18"/>
      <c r="T6" s="18"/>
      <c r="U6" s="18"/>
      <c r="V6" s="18"/>
      <c r="W6" s="18"/>
    </row>
    <row r="7" spans="1:27">
      <c r="F7" s="43">
        <v>6</v>
      </c>
      <c r="G7" s="43" t="s">
        <v>23</v>
      </c>
      <c r="H7" s="16">
        <v>0.14814769576634124</v>
      </c>
      <c r="I7" s="16">
        <v>0.14892234951538019</v>
      </c>
      <c r="J7" s="16">
        <v>0.14638663424230716</v>
      </c>
      <c r="K7" s="16">
        <v>0.14206338093195309</v>
      </c>
      <c r="L7" s="16">
        <v>0.14521465456789304</v>
      </c>
      <c r="M7" s="16">
        <v>0.14294863888597736</v>
      </c>
      <c r="N7" s="16">
        <v>0.14817570706212022</v>
      </c>
      <c r="O7" s="16">
        <v>0.14603582592131228</v>
      </c>
      <c r="P7" s="16">
        <v>0.15409888916735776</v>
      </c>
    </row>
    <row r="8" spans="1:27">
      <c r="F8" s="43">
        <v>7</v>
      </c>
      <c r="G8" s="43" t="s">
        <v>24</v>
      </c>
      <c r="H8" s="16">
        <v>0.14819961607973983</v>
      </c>
      <c r="I8" s="16">
        <v>0.14903715891622354</v>
      </c>
      <c r="J8" s="16">
        <v>0.1465307600238101</v>
      </c>
      <c r="K8" s="16">
        <v>0.14220815864585956</v>
      </c>
      <c r="L8" s="16">
        <v>0.14530947425238572</v>
      </c>
      <c r="M8" s="16">
        <v>0.14309306593046642</v>
      </c>
      <c r="N8" s="16">
        <v>0.14822792124979817</v>
      </c>
      <c r="O8" s="16">
        <v>0.14620198995057176</v>
      </c>
      <c r="P8" s="16">
        <v>0.15431197536370933</v>
      </c>
    </row>
    <row r="9" spans="1:27">
      <c r="F9" s="43">
        <v>8</v>
      </c>
      <c r="G9" s="43" t="s">
        <v>25</v>
      </c>
      <c r="H9" s="16">
        <v>0.14816067584469089</v>
      </c>
      <c r="I9" s="16">
        <v>0.14809384845434256</v>
      </c>
      <c r="J9" s="16">
        <v>0.14516290692377673</v>
      </c>
      <c r="K9" s="16">
        <v>0.14082650272534863</v>
      </c>
      <c r="L9" s="16">
        <v>0.14465008532825868</v>
      </c>
      <c r="M9" s="16">
        <v>0.14171736217097536</v>
      </c>
      <c r="N9" s="16">
        <v>0.14818477991987758</v>
      </c>
      <c r="O9" s="16">
        <v>0.14451658190181355</v>
      </c>
      <c r="P9" s="16">
        <v>0.15195945961993138</v>
      </c>
    </row>
    <row r="10" spans="1:27">
      <c r="F10" s="43">
        <v>9</v>
      </c>
      <c r="G10" s="43" t="s">
        <v>26</v>
      </c>
      <c r="H10" s="16">
        <v>0.14804904717088394</v>
      </c>
      <c r="I10" s="16">
        <v>0.1489899938351292</v>
      </c>
      <c r="J10" s="16">
        <v>0.14653278496211372</v>
      </c>
      <c r="K10" s="16">
        <v>0.14221273167828569</v>
      </c>
      <c r="L10" s="16">
        <v>0.14523062129692513</v>
      </c>
      <c r="M10" s="16">
        <v>0.14309675920123213</v>
      </c>
      <c r="N10" s="16">
        <v>0.14807782722347992</v>
      </c>
      <c r="O10" s="16">
        <v>0.1462404628127856</v>
      </c>
      <c r="P10" s="16">
        <v>0.15442504780296307</v>
      </c>
    </row>
    <row r="11" spans="1:27">
      <c r="F11" s="43">
        <v>10</v>
      </c>
      <c r="G11" s="43" t="s">
        <v>27</v>
      </c>
      <c r="H11" s="16">
        <v>0.14793352447357211</v>
      </c>
      <c r="I11" s="16">
        <v>0.14653205789815135</v>
      </c>
      <c r="J11" s="16">
        <v>0.14297530065951522</v>
      </c>
      <c r="K11" s="16">
        <v>0.1386195883740024</v>
      </c>
      <c r="L11" s="16">
        <v>0.14350814508330742</v>
      </c>
      <c r="M11" s="16">
        <v>0.1395190137723275</v>
      </c>
      <c r="N11" s="16">
        <v>0.14795142273550535</v>
      </c>
      <c r="O11" s="16">
        <v>0.14186049124342096</v>
      </c>
      <c r="P11" s="16">
        <v>0.14831703915883968</v>
      </c>
    </row>
    <row r="12" spans="1:27">
      <c r="F12" s="43">
        <v>11</v>
      </c>
      <c r="G12" s="43" t="s">
        <v>28</v>
      </c>
      <c r="H12" s="16">
        <v>0.14783487587811478</v>
      </c>
      <c r="I12" s="16">
        <v>0.14511432841672076</v>
      </c>
      <c r="J12" s="16">
        <v>0.14093852415439717</v>
      </c>
      <c r="K12" s="16">
        <v>0.13656294143724837</v>
      </c>
      <c r="L12" s="16">
        <v>0.14250474229650023</v>
      </c>
      <c r="M12" s="16">
        <v>0.13747099465698773</v>
      </c>
      <c r="N12" s="16">
        <v>0.1478466451042123</v>
      </c>
      <c r="O12" s="16">
        <v>0.13936057848229108</v>
      </c>
      <c r="P12" s="16">
        <v>0.14484365532897989</v>
      </c>
    </row>
    <row r="13" spans="1:27">
      <c r="F13" s="43">
        <v>12</v>
      </c>
      <c r="G13" s="43" t="s">
        <v>29</v>
      </c>
      <c r="H13" s="16">
        <v>0.14771805517296799</v>
      </c>
      <c r="I13" s="16">
        <v>0.14628270766251927</v>
      </c>
      <c r="J13" s="16">
        <v>0.14271094107263904</v>
      </c>
      <c r="K13" s="16">
        <v>0.13835605066496651</v>
      </c>
      <c r="L13" s="16">
        <v>0.14327050164514735</v>
      </c>
      <c r="M13" s="16">
        <v>0.13925542404693142</v>
      </c>
      <c r="N13" s="16">
        <v>0.14773578850649369</v>
      </c>
      <c r="O13" s="16">
        <v>0.14158442728511342</v>
      </c>
      <c r="P13" s="16">
        <v>0.14801366901343632</v>
      </c>
    </row>
    <row r="14" spans="1:27">
      <c r="F14" s="43">
        <v>13</v>
      </c>
      <c r="G14" s="43" t="s">
        <v>30</v>
      </c>
      <c r="H14" s="16">
        <v>0.1243935900868097</v>
      </c>
      <c r="I14" s="16">
        <v>0.12659498720802981</v>
      </c>
      <c r="J14" s="16">
        <v>0.12016348074526785</v>
      </c>
      <c r="K14" s="16">
        <v>0.12152329201191306</v>
      </c>
      <c r="L14" s="16">
        <v>0.12044460899121372</v>
      </c>
      <c r="M14" s="16">
        <v>0.12060345875085632</v>
      </c>
      <c r="N14" s="16">
        <v>0.1243935900868097</v>
      </c>
      <c r="O14" s="16">
        <v>0.12341965756813575</v>
      </c>
      <c r="P14" s="16">
        <v>0.12266387437186635</v>
      </c>
    </row>
    <row r="15" spans="1:27">
      <c r="F15" s="43">
        <v>14</v>
      </c>
      <c r="G15" s="43" t="s">
        <v>31</v>
      </c>
      <c r="H15" s="16">
        <v>0.12419239887239018</v>
      </c>
      <c r="I15" s="16">
        <v>0.12622181114890021</v>
      </c>
      <c r="J15" s="16">
        <v>0.11974925445625312</v>
      </c>
      <c r="K15" s="16">
        <v>0.12109306426655461</v>
      </c>
      <c r="L15" s="16">
        <v>0.12005055977705203</v>
      </c>
      <c r="M15" s="16">
        <v>0.12022563204382303</v>
      </c>
      <c r="N15" s="16">
        <v>0.12419239887239018</v>
      </c>
      <c r="O15" s="16">
        <v>0.12299192335131644</v>
      </c>
      <c r="P15" s="16">
        <v>0.12212951889675214</v>
      </c>
    </row>
    <row r="16" spans="1:27">
      <c r="F16" s="43">
        <v>15</v>
      </c>
      <c r="G16" s="43" t="s">
        <v>32</v>
      </c>
      <c r="H16" s="16">
        <v>0.12404832000270913</v>
      </c>
      <c r="I16" s="16">
        <v>0.12591318622521316</v>
      </c>
      <c r="J16" s="16">
        <v>0.11940086259255311</v>
      </c>
      <c r="K16" s="16">
        <v>0.12072944477261423</v>
      </c>
      <c r="L16" s="16">
        <v>0.11972151044219909</v>
      </c>
      <c r="M16" s="16">
        <v>0.1199121294820899</v>
      </c>
      <c r="N16" s="16">
        <v>0.12404832000270913</v>
      </c>
      <c r="O16" s="16">
        <v>0.12263082597004386</v>
      </c>
      <c r="P16" s="16">
        <v>0.12166626186504281</v>
      </c>
    </row>
    <row r="17" spans="6:16">
      <c r="F17" s="43">
        <v>16</v>
      </c>
      <c r="G17" s="43" t="s">
        <v>33</v>
      </c>
      <c r="H17" s="16">
        <v>0.12392630726622249</v>
      </c>
      <c r="I17" s="16">
        <v>0.12641939597290891</v>
      </c>
      <c r="J17" s="16">
        <v>0.12006573293690699</v>
      </c>
      <c r="K17" s="16">
        <v>0.1214513183181382</v>
      </c>
      <c r="L17" s="16">
        <v>0.12031200284569818</v>
      </c>
      <c r="M17" s="16">
        <v>0.12044290564749993</v>
      </c>
      <c r="N17" s="16">
        <v>0.12392630726622249</v>
      </c>
      <c r="O17" s="16">
        <v>0.12334117613562398</v>
      </c>
      <c r="P17" s="16">
        <v>0.12276873168699846</v>
      </c>
    </row>
    <row r="18" spans="6:16">
      <c r="F18" s="43">
        <v>17</v>
      </c>
      <c r="G18" s="43" t="s">
        <v>34</v>
      </c>
      <c r="H18" s="16">
        <v>0.12375497023200716</v>
      </c>
      <c r="I18" s="16">
        <v>0.1268534036781277</v>
      </c>
      <c r="J18" s="16">
        <v>0.12065317006710329</v>
      </c>
      <c r="K18" s="16">
        <v>0.12209359201985007</v>
      </c>
      <c r="L18" s="16">
        <v>0.12082772824056603</v>
      </c>
      <c r="M18" s="16">
        <v>0.12090106066713012</v>
      </c>
      <c r="N18" s="16">
        <v>0.12375497023200716</v>
      </c>
      <c r="O18" s="16">
        <v>0.12397219456578194</v>
      </c>
      <c r="P18" s="16">
        <v>0.12377775673974188</v>
      </c>
    </row>
    <row r="19" spans="6:16">
      <c r="F19" s="43">
        <v>18</v>
      </c>
      <c r="G19" s="43" t="s">
        <v>35</v>
      </c>
      <c r="H19" s="16">
        <v>0.12359401726047158</v>
      </c>
      <c r="I19" s="16">
        <v>0.12792844986854071</v>
      </c>
      <c r="J19" s="16">
        <v>0.12203956945500742</v>
      </c>
      <c r="K19" s="16">
        <v>0.12359227614476455</v>
      </c>
      <c r="L19" s="16">
        <v>0.12206785477365298</v>
      </c>
      <c r="M19" s="16">
        <v>0.12202374058966949</v>
      </c>
      <c r="N19" s="16">
        <v>0.12359401726047158</v>
      </c>
      <c r="O19" s="16">
        <v>0.12544842989823216</v>
      </c>
      <c r="P19" s="16">
        <v>0.1260252245003563</v>
      </c>
    </row>
    <row r="20" spans="6:16">
      <c r="F20" s="43">
        <v>19</v>
      </c>
      <c r="G20" s="43" t="s">
        <v>36</v>
      </c>
      <c r="H20" s="16">
        <v>0.12347200452398492</v>
      </c>
      <c r="I20" s="16">
        <v>0.12643283787718068</v>
      </c>
      <c r="J20" s="16">
        <v>0.12020100165420602</v>
      </c>
      <c r="K20" s="16">
        <v>0.121628415359185</v>
      </c>
      <c r="L20" s="16">
        <v>0.12039160674196094</v>
      </c>
      <c r="M20" s="16">
        <v>0.12047785297680844</v>
      </c>
      <c r="N20" s="16">
        <v>0.12347200452398492</v>
      </c>
      <c r="O20" s="16">
        <v>0.12350866907446742</v>
      </c>
      <c r="P20" s="16">
        <v>0.12322930477788238</v>
      </c>
    </row>
    <row r="21" spans="6:16">
      <c r="F21" s="43">
        <v>20</v>
      </c>
      <c r="G21" s="43" t="s">
        <v>37</v>
      </c>
      <c r="H21" s="16">
        <v>0.12336037585017798</v>
      </c>
      <c r="I21" s="16">
        <v>0.12679958954037626</v>
      </c>
      <c r="J21" s="16">
        <v>0.12068876088938682</v>
      </c>
      <c r="K21" s="16">
        <v>0.12215954992812267</v>
      </c>
      <c r="L21" s="16">
        <v>0.12082271373089211</v>
      </c>
      <c r="M21" s="16">
        <v>0.12086347707753028</v>
      </c>
      <c r="N21" s="16">
        <v>0.12336037585017798</v>
      </c>
      <c r="O21" s="16">
        <v>0.12403097603923548</v>
      </c>
      <c r="P21" s="16">
        <v>0.12405026195534323</v>
      </c>
    </row>
    <row r="22" spans="6:16">
      <c r="F22" s="43">
        <v>21</v>
      </c>
      <c r="G22" s="43" t="s">
        <v>38</v>
      </c>
      <c r="H22" s="16">
        <v>0.12326432327039059</v>
      </c>
      <c r="I22" s="16">
        <v>0.12673926232902619</v>
      </c>
      <c r="J22" s="16">
        <v>0.12063836240813171</v>
      </c>
      <c r="K22" s="16">
        <v>0.12211224263600431</v>
      </c>
      <c r="L22" s="16">
        <v>0.12076801531672232</v>
      </c>
      <c r="M22" s="16">
        <v>0.12080533502228455</v>
      </c>
      <c r="N22" s="16">
        <v>0.12326432327039059</v>
      </c>
      <c r="O22" s="16">
        <v>0.12398276229082583</v>
      </c>
      <c r="P22" s="16">
        <v>0.12402462321683834</v>
      </c>
    </row>
    <row r="23" spans="6:16">
      <c r="F23" s="43">
        <v>22</v>
      </c>
      <c r="G23" s="43" t="s">
        <v>39</v>
      </c>
      <c r="H23" s="16">
        <v>0.12316697268276827</v>
      </c>
      <c r="I23" s="16">
        <v>0.12686679781245683</v>
      </c>
      <c r="J23" s="16">
        <v>0.12082323970068781</v>
      </c>
      <c r="K23" s="16">
        <v>0.12231743487324465</v>
      </c>
      <c r="L23" s="16">
        <v>0.12092622507353774</v>
      </c>
      <c r="M23" s="16">
        <v>0.12094213928601524</v>
      </c>
      <c r="N23" s="16">
        <v>0.12316697268276827</v>
      </c>
      <c r="O23" s="16">
        <v>0.12418367821156645</v>
      </c>
      <c r="P23" s="16">
        <v>0.12436607335289097</v>
      </c>
    </row>
    <row r="24" spans="6:16">
      <c r="F24" s="43">
        <v>23</v>
      </c>
      <c r="G24" s="43" t="s">
        <v>40</v>
      </c>
      <c r="H24" s="16">
        <v>0.12307741014215572</v>
      </c>
      <c r="I24" s="16">
        <v>0.12675686848128659</v>
      </c>
      <c r="J24" s="16">
        <v>0.12070911753766631</v>
      </c>
      <c r="K24" s="16">
        <v>0.12220130681465345</v>
      </c>
      <c r="L24" s="16">
        <v>0.1208144404956376</v>
      </c>
      <c r="M24" s="16">
        <v>0.12083224059719035</v>
      </c>
      <c r="N24" s="16">
        <v>0.12307741014215572</v>
      </c>
      <c r="O24" s="16">
        <v>0.12406766017354665</v>
      </c>
      <c r="P24" s="16">
        <v>0.12423763275049368</v>
      </c>
    </row>
    <row r="25" spans="6:16">
      <c r="F25" s="43">
        <v>24</v>
      </c>
      <c r="G25" s="43" t="s">
        <v>41</v>
      </c>
      <c r="H25" s="16">
        <v>0.12299303963288304</v>
      </c>
      <c r="I25" s="16">
        <v>0.12600223089651877</v>
      </c>
      <c r="J25" s="16">
        <v>0.11978738234242403</v>
      </c>
      <c r="K25" s="16">
        <v>0.12121839122516392</v>
      </c>
      <c r="L25" s="16">
        <v>0.11997189193755847</v>
      </c>
      <c r="M25" s="16">
        <v>0.12005328993704613</v>
      </c>
      <c r="N25" s="16">
        <v>0.12299303963288304</v>
      </c>
      <c r="O25" s="16">
        <v>0.12309643451295497</v>
      </c>
      <c r="P25" s="16">
        <v>0.12284870927775034</v>
      </c>
    </row>
    <row r="26" spans="6:16">
      <c r="F26" s="43">
        <v>25</v>
      </c>
      <c r="G26" s="43" t="s">
        <v>42</v>
      </c>
      <c r="H26" s="16">
        <v>0.14244636389937027</v>
      </c>
      <c r="I26" s="16">
        <v>0.14708656055841612</v>
      </c>
      <c r="J26" s="16">
        <v>0.13934497495277026</v>
      </c>
      <c r="K26" s="16">
        <v>0.14070150895337807</v>
      </c>
      <c r="L26" s="16">
        <v>0.1311213795409833</v>
      </c>
      <c r="M26" s="16">
        <v>0.14262756091513432</v>
      </c>
      <c r="N26" s="16">
        <v>0.13625964208915101</v>
      </c>
      <c r="O26" s="16">
        <v>0.13951058028495467</v>
      </c>
      <c r="P26" s="16">
        <v>0.13760829392673801</v>
      </c>
    </row>
    <row r="27" spans="6:16">
      <c r="F27" s="43">
        <v>26</v>
      </c>
      <c r="G27" s="43" t="s">
        <v>43</v>
      </c>
      <c r="H27" s="16">
        <v>0.14225318476900925</v>
      </c>
      <c r="I27" s="16">
        <v>0.14664382413675672</v>
      </c>
      <c r="J27" s="16">
        <v>0.13884490090040813</v>
      </c>
      <c r="K27" s="16">
        <v>0.14012645475911426</v>
      </c>
      <c r="L27" s="16">
        <v>0.13047851494934878</v>
      </c>
      <c r="M27" s="16">
        <v>0.14198805128046932</v>
      </c>
      <c r="N27" s="16">
        <v>0.13586178656700951</v>
      </c>
      <c r="O27" s="16">
        <v>0.13889605669803989</v>
      </c>
      <c r="P27" s="16">
        <v>0.13665131672157682</v>
      </c>
    </row>
    <row r="28" spans="6:16">
      <c r="F28" s="43">
        <v>27</v>
      </c>
      <c r="G28" s="43" t="s">
        <v>44</v>
      </c>
      <c r="H28" s="16">
        <v>0.14262480565920943</v>
      </c>
      <c r="I28" s="16">
        <v>0.1476262352042903</v>
      </c>
      <c r="J28" s="16">
        <v>0.13996895112285368</v>
      </c>
      <c r="K28" s="16">
        <v>0.14143402406768096</v>
      </c>
      <c r="L28" s="16">
        <v>0.13195365685482649</v>
      </c>
      <c r="M28" s="16">
        <v>0.14345326709248873</v>
      </c>
      <c r="N28" s="16">
        <v>0.13673583308076398</v>
      </c>
      <c r="O28" s="16">
        <v>0.1403005124629656</v>
      </c>
      <c r="P28" s="16">
        <v>0.13889515180341772</v>
      </c>
    </row>
    <row r="29" spans="6:16">
      <c r="F29" s="43">
        <v>28</v>
      </c>
      <c r="G29" s="43" t="s">
        <v>45</v>
      </c>
      <c r="H29" s="16">
        <v>0.14246600281924751</v>
      </c>
      <c r="I29" s="16">
        <v>0.1472981217319719</v>
      </c>
      <c r="J29" s="16">
        <v>0.13960229523899978</v>
      </c>
      <c r="K29" s="16">
        <v>0.14101649988995463</v>
      </c>
      <c r="L29" s="16">
        <v>0.13149056771527395</v>
      </c>
      <c r="M29" s="16">
        <v>0.14299198394167548</v>
      </c>
      <c r="N29" s="16">
        <v>0.13643857488765102</v>
      </c>
      <c r="O29" s="16">
        <v>0.13985628874176045</v>
      </c>
      <c r="P29" s="16">
        <v>0.13821892859392634</v>
      </c>
    </row>
    <row r="30" spans="6:16">
      <c r="F30" s="43">
        <v>29</v>
      </c>
      <c r="G30" s="43" t="s">
        <v>46</v>
      </c>
      <c r="H30" s="16">
        <v>0.14260114813181407</v>
      </c>
      <c r="I30" s="16">
        <v>0.14769015615772332</v>
      </c>
      <c r="J30" s="16">
        <v>0.14005417389130992</v>
      </c>
      <c r="K30" s="16">
        <v>0.14154556506096103</v>
      </c>
      <c r="L30" s="16">
        <v>0.13209044733493072</v>
      </c>
      <c r="M30" s="16">
        <v>0.14358733030138293</v>
      </c>
      <c r="N30" s="16">
        <v>0.1367853424729373</v>
      </c>
      <c r="O30" s="16">
        <v>0.14042616253881474</v>
      </c>
      <c r="P30" s="16">
        <v>0.13914208890964946</v>
      </c>
    </row>
    <row r="31" spans="6:16">
      <c r="F31" s="43">
        <v>30</v>
      </c>
      <c r="G31" s="43" t="s">
        <v>47</v>
      </c>
      <c r="H31" s="16">
        <v>0.1425585139565422</v>
      </c>
      <c r="I31" s="16">
        <v>0.1476710287362116</v>
      </c>
      <c r="J31" s="16">
        <v>0.14004123222945941</v>
      </c>
      <c r="K31" s="16">
        <v>0.14153968941787445</v>
      </c>
      <c r="L31" s="16">
        <v>0.13209192511883353</v>
      </c>
      <c r="M31" s="16">
        <v>0.14358746112252257</v>
      </c>
      <c r="N31" s="16">
        <v>0.13676287803453741</v>
      </c>
      <c r="O31" s="16">
        <v>0.14042417620036715</v>
      </c>
      <c r="P31" s="16">
        <v>0.13917309655526061</v>
      </c>
    </row>
    <row r="32" spans="6:16">
      <c r="F32" s="43">
        <v>31</v>
      </c>
      <c r="G32" s="43" t="s">
        <v>48</v>
      </c>
      <c r="H32" s="16">
        <v>0.14269834738138801</v>
      </c>
      <c r="I32" s="16">
        <v>0.14811135752335244</v>
      </c>
      <c r="J32" s="16">
        <v>0.14055179915824997</v>
      </c>
      <c r="K32" s="16">
        <v>0.14214054607932627</v>
      </c>
      <c r="L32" s="16">
        <v>0.13277590667938269</v>
      </c>
      <c r="M32" s="16">
        <v>0.14426583057411746</v>
      </c>
      <c r="N32" s="16">
        <v>0.13715052324886631</v>
      </c>
      <c r="O32" s="16">
        <v>0.14107282011336503</v>
      </c>
      <c r="P32" s="16">
        <v>0.14023521757258459</v>
      </c>
    </row>
    <row r="33" spans="6:16">
      <c r="F33" s="43">
        <v>32</v>
      </c>
      <c r="G33" s="43" t="s">
        <v>49</v>
      </c>
      <c r="H33" s="16">
        <v>0.14251986917989065</v>
      </c>
      <c r="I33" s="16">
        <v>0.14778897537997018</v>
      </c>
      <c r="J33" s="16">
        <v>0.1401972196216166</v>
      </c>
      <c r="K33" s="16">
        <v>0.14174273392410675</v>
      </c>
      <c r="L33" s="16">
        <v>0.13234005797229062</v>
      </c>
      <c r="M33" s="16">
        <v>0.14383077952839096</v>
      </c>
      <c r="N33" s="16">
        <v>0.13685500311878024</v>
      </c>
      <c r="O33" s="16">
        <v>0.14065243761590801</v>
      </c>
      <c r="P33" s="16">
        <v>0.13961817641685115</v>
      </c>
    </row>
    <row r="34" spans="6:16">
      <c r="F34" s="43">
        <v>33</v>
      </c>
      <c r="G34" s="43" t="s">
        <v>50</v>
      </c>
      <c r="H34" s="16">
        <v>0.14252268313256772</v>
      </c>
      <c r="I34" s="16">
        <v>0.14799951258426375</v>
      </c>
      <c r="J34" s="16">
        <v>0.14045752125493699</v>
      </c>
      <c r="K34" s="16">
        <v>0.14206545526060194</v>
      </c>
      <c r="L34" s="16">
        <v>0.13272173150865429</v>
      </c>
      <c r="M34" s="16">
        <v>0.14420698305148677</v>
      </c>
      <c r="N34" s="16">
        <v>0.13703049561420891</v>
      </c>
      <c r="O34" s="16">
        <v>0.14100845745525425</v>
      </c>
      <c r="P34" s="16">
        <v>0.14026115732091621</v>
      </c>
    </row>
    <row r="35" spans="6:16">
      <c r="F35" s="43">
        <v>34</v>
      </c>
      <c r="G35" s="43" t="s">
        <v>51</v>
      </c>
      <c r="H35" s="16">
        <v>0.14249257191993356</v>
      </c>
      <c r="I35" s="16">
        <v>0.14813136620641018</v>
      </c>
      <c r="J35" s="16">
        <v>0.14062859376745554</v>
      </c>
      <c r="K35" s="16">
        <v>0.14228519910251711</v>
      </c>
      <c r="L35" s="16">
        <v>0.1329879543079687</v>
      </c>
      <c r="M35" s="16">
        <v>0.14446839329619549</v>
      </c>
      <c r="N35" s="16">
        <v>0.13713549727960961</v>
      </c>
      <c r="O35" s="16">
        <v>0.14125425571885661</v>
      </c>
      <c r="P35" s="16">
        <v>0.14073109467625258</v>
      </c>
    </row>
    <row r="36" spans="6:16">
      <c r="F36" s="43">
        <v>35</v>
      </c>
      <c r="G36" s="43" t="s">
        <v>52</v>
      </c>
      <c r="H36" s="16">
        <v>0.14213540788149068</v>
      </c>
      <c r="I36" s="16">
        <v>0.14745788793600287</v>
      </c>
      <c r="J36" s="16">
        <v>0.13988388911781732</v>
      </c>
      <c r="K36" s="16">
        <v>0.14144546320384596</v>
      </c>
      <c r="L36" s="16">
        <v>0.13206405232172641</v>
      </c>
      <c r="M36" s="16">
        <v>0.14354684032111356</v>
      </c>
      <c r="N36" s="16">
        <v>0.13652054968978058</v>
      </c>
      <c r="O36" s="16">
        <v>0.14036480900077247</v>
      </c>
      <c r="P36" s="16">
        <v>0.13940894813987903</v>
      </c>
    </row>
    <row r="37" spans="6:16">
      <c r="F37" s="43">
        <v>36</v>
      </c>
      <c r="G37" s="43" t="s">
        <v>53</v>
      </c>
      <c r="H37" s="16">
        <v>0.14185552157328268</v>
      </c>
      <c r="I37" s="16">
        <v>0.14694098894843252</v>
      </c>
      <c r="J37" s="16">
        <v>0.13931377881791665</v>
      </c>
      <c r="K37" s="16">
        <v>0.14080414713818107</v>
      </c>
      <c r="L37" s="16">
        <v>0.13135986581901829</v>
      </c>
      <c r="M37" s="16">
        <v>0.14284420605394105</v>
      </c>
      <c r="N37" s="16">
        <v>0.13604768699603101</v>
      </c>
      <c r="O37" s="16">
        <v>0.13968627945107862</v>
      </c>
      <c r="P37" s="16">
        <v>0.13840634736368437</v>
      </c>
    </row>
    <row r="38" spans="6:16">
      <c r="F38" s="43">
        <v>37</v>
      </c>
      <c r="G38" s="43" t="s">
        <v>54</v>
      </c>
      <c r="H38" s="16">
        <v>0.16227125998653319</v>
      </c>
      <c r="I38" s="16">
        <v>0.16092497599968456</v>
      </c>
      <c r="J38" s="16">
        <v>0.16008415622657596</v>
      </c>
      <c r="K38" s="16">
        <v>0.16348634593324757</v>
      </c>
      <c r="L38" s="16">
        <v>0.15357420443581332</v>
      </c>
      <c r="M38" s="16">
        <v>0.15310913957784283</v>
      </c>
      <c r="N38" s="16">
        <v>0.1622578842336562</v>
      </c>
      <c r="O38" s="16">
        <v>0.15430279615176951</v>
      </c>
      <c r="P38" s="16">
        <v>0.15455483436840872</v>
      </c>
    </row>
    <row r="39" spans="6:16">
      <c r="F39" s="43">
        <v>38</v>
      </c>
      <c r="G39" s="43" t="s">
        <v>55</v>
      </c>
      <c r="H39" s="16">
        <v>0.16243863399308289</v>
      </c>
      <c r="I39" s="16">
        <v>0.16139698023043028</v>
      </c>
      <c r="J39" s="16">
        <v>0.16036348173733753</v>
      </c>
      <c r="K39" s="16">
        <v>0.16408511401868506</v>
      </c>
      <c r="L39" s="16">
        <v>0.15433404496942499</v>
      </c>
      <c r="M39" s="16">
        <v>0.15384766265637223</v>
      </c>
      <c r="N39" s="16">
        <v>0.16231603149326743</v>
      </c>
      <c r="O39" s="16">
        <v>0.15503205874521392</v>
      </c>
      <c r="P39" s="16">
        <v>0.15566881309370942</v>
      </c>
    </row>
    <row r="40" spans="6:16">
      <c r="F40" s="43">
        <v>39</v>
      </c>
      <c r="G40" s="43" t="s">
        <v>56</v>
      </c>
      <c r="H40" s="16">
        <v>0.16271312960661666</v>
      </c>
      <c r="I40" s="16">
        <v>0.16211672902250612</v>
      </c>
      <c r="J40" s="16">
        <v>0.16080153497918831</v>
      </c>
      <c r="K40" s="16">
        <v>0.16499027742468159</v>
      </c>
      <c r="L40" s="16">
        <v>0.15547423927372819</v>
      </c>
      <c r="M40" s="16">
        <v>0.15495667492687362</v>
      </c>
      <c r="N40" s="16">
        <v>0.16243085794021284</v>
      </c>
      <c r="O40" s="16">
        <v>0.15612758528193948</v>
      </c>
      <c r="P40" s="16">
        <v>0.15732673179413226</v>
      </c>
    </row>
    <row r="41" spans="6:16">
      <c r="F41" s="43">
        <v>40</v>
      </c>
      <c r="G41" s="43" t="s">
        <v>57</v>
      </c>
      <c r="H41" s="16">
        <v>0.16271741608644319</v>
      </c>
      <c r="I41" s="16">
        <v>0.16224426502874953</v>
      </c>
      <c r="J41" s="16">
        <v>0.16085127019602607</v>
      </c>
      <c r="K41" s="16">
        <v>0.16516881535506431</v>
      </c>
      <c r="L41" s="16">
        <v>0.15571878542429099</v>
      </c>
      <c r="M41" s="16">
        <v>0.15519264738926816</v>
      </c>
      <c r="N41" s="16">
        <v>0.16239099797590759</v>
      </c>
      <c r="O41" s="16">
        <v>0.15635970577971986</v>
      </c>
      <c r="P41" s="16">
        <v>0.15771432524342421</v>
      </c>
    </row>
    <row r="42" spans="6:16">
      <c r="F42" s="43">
        <v>41</v>
      </c>
      <c r="G42" s="43" t="s">
        <v>58</v>
      </c>
      <c r="H42" s="16">
        <v>0.16244233097164001</v>
      </c>
      <c r="I42" s="16">
        <v>0.1617519652403473</v>
      </c>
      <c r="J42" s="16">
        <v>0.16049673829269734</v>
      </c>
      <c r="K42" s="16">
        <v>0.16458542733645126</v>
      </c>
      <c r="L42" s="16">
        <v>0.15502260899214096</v>
      </c>
      <c r="M42" s="16">
        <v>0.15451179665975823</v>
      </c>
      <c r="N42" s="16">
        <v>0.1621939075642774</v>
      </c>
      <c r="O42" s="16">
        <v>0.15568519966616967</v>
      </c>
      <c r="P42" s="16">
        <v>0.156765061882848</v>
      </c>
    </row>
    <row r="43" spans="6:16">
      <c r="F43" s="43">
        <v>42</v>
      </c>
      <c r="G43" s="43" t="s">
        <v>59</v>
      </c>
      <c r="H43" s="16">
        <v>0.16204522927306853</v>
      </c>
      <c r="I43" s="16">
        <v>0.16103819851146572</v>
      </c>
      <c r="J43" s="16">
        <v>0.15998380602308934</v>
      </c>
      <c r="K43" s="16">
        <v>0.16373888587325802</v>
      </c>
      <c r="L43" s="16">
        <v>0.15401158760010222</v>
      </c>
      <c r="M43" s="16">
        <v>0.15352311458131576</v>
      </c>
      <c r="N43" s="16">
        <v>0.16191050714062399</v>
      </c>
      <c r="O43" s="16">
        <v>0.15470577356818532</v>
      </c>
      <c r="P43" s="16">
        <v>0.15538509372622145</v>
      </c>
    </row>
    <row r="44" spans="6:16">
      <c r="F44" s="43">
        <v>43</v>
      </c>
      <c r="G44" s="43" t="s">
        <v>60</v>
      </c>
      <c r="H44" s="16">
        <v>0.16212512432656195</v>
      </c>
      <c r="I44" s="16">
        <v>0.16148384436313673</v>
      </c>
      <c r="J44" s="16">
        <v>0.16019840938939295</v>
      </c>
      <c r="K44" s="16">
        <v>0.16433618512682516</v>
      </c>
      <c r="L44" s="16">
        <v>0.15480388049196941</v>
      </c>
      <c r="M44" s="16">
        <v>0.15428991041007881</v>
      </c>
      <c r="N44" s="16">
        <v>0.16185934682984751</v>
      </c>
      <c r="O44" s="16">
        <v>0.15546124995131153</v>
      </c>
      <c r="P44" s="16">
        <v>0.15660213481044122</v>
      </c>
    </row>
    <row r="45" spans="6:16">
      <c r="F45" s="43">
        <v>44</v>
      </c>
      <c r="G45" s="43" t="s">
        <v>61</v>
      </c>
      <c r="H45" s="16">
        <v>0.16208440977608324</v>
      </c>
      <c r="I45" s="16">
        <v>0.16162353438343904</v>
      </c>
      <c r="J45" s="16">
        <v>0.16022433422767621</v>
      </c>
      <c r="K45" s="16">
        <v>0.16455031720118454</v>
      </c>
      <c r="L45" s="16">
        <v>0.15511525358889766</v>
      </c>
      <c r="M45" s="16">
        <v>0.1545887717470466</v>
      </c>
      <c r="N45" s="16">
        <v>0.16175404717791941</v>
      </c>
      <c r="O45" s="16">
        <v>0.15575439503787916</v>
      </c>
      <c r="P45" s="16">
        <v>0.15712271890784354</v>
      </c>
    </row>
    <row r="46" spans="6:16">
      <c r="F46" s="43">
        <v>45</v>
      </c>
      <c r="G46" s="43" t="s">
        <v>62</v>
      </c>
      <c r="H46" s="16">
        <v>0.16164031337060378</v>
      </c>
      <c r="I46" s="16">
        <v>0.16088781062674101</v>
      </c>
      <c r="J46" s="16">
        <v>0.1596737566373104</v>
      </c>
      <c r="K46" s="16">
        <v>0.16369196440270084</v>
      </c>
      <c r="L46" s="16">
        <v>0.15410646431877595</v>
      </c>
      <c r="M46" s="16">
        <v>0.1536006186262352</v>
      </c>
      <c r="N46" s="16">
        <v>0.16141471805622051</v>
      </c>
      <c r="O46" s="16">
        <v>0.15477463593285096</v>
      </c>
      <c r="P46" s="16">
        <v>0.15577386693119435</v>
      </c>
    </row>
    <row r="47" spans="6:16">
      <c r="F47" s="43">
        <v>46</v>
      </c>
      <c r="G47" s="43" t="s">
        <v>63</v>
      </c>
      <c r="H47" s="16">
        <v>0.16134772005349249</v>
      </c>
      <c r="I47" s="16">
        <v>0.16056561731698882</v>
      </c>
      <c r="J47" s="16">
        <v>0.15937095873474597</v>
      </c>
      <c r="K47" s="16">
        <v>0.1633562117208863</v>
      </c>
      <c r="L47" s="16">
        <v>0.15375872161198842</v>
      </c>
      <c r="M47" s="16">
        <v>0.15325516981326603</v>
      </c>
      <c r="N47" s="16">
        <v>0.16113293537056625</v>
      </c>
      <c r="O47" s="16">
        <v>0.15442962824937015</v>
      </c>
      <c r="P47" s="16">
        <v>0.15539070072846123</v>
      </c>
    </row>
    <row r="48" spans="6:16">
      <c r="F48" s="43">
        <v>47</v>
      </c>
      <c r="G48" s="43" t="s">
        <v>64</v>
      </c>
      <c r="H48" s="16">
        <v>0.16121160163696555</v>
      </c>
      <c r="I48" s="16">
        <v>0.1606158643603057</v>
      </c>
      <c r="J48" s="16">
        <v>0.15930391080713879</v>
      </c>
      <c r="K48" s="16">
        <v>0.16348293771988548</v>
      </c>
      <c r="L48" s="16">
        <v>0.15398714776384126</v>
      </c>
      <c r="M48" s="16">
        <v>0.15347074654404352</v>
      </c>
      <c r="N48" s="16">
        <v>0.16093016503771312</v>
      </c>
      <c r="O48" s="16">
        <v>0.15463914372563919</v>
      </c>
      <c r="P48" s="16">
        <v>0.15583490578786946</v>
      </c>
    </row>
    <row r="49" spans="6:16">
      <c r="F49" s="43">
        <v>48</v>
      </c>
      <c r="G49" s="43" t="s">
        <v>65</v>
      </c>
      <c r="H49" s="16">
        <v>0.16068629619170649</v>
      </c>
      <c r="I49" s="16">
        <v>0.159724278300137</v>
      </c>
      <c r="J49" s="16">
        <v>0.15864478707376317</v>
      </c>
      <c r="K49" s="16">
        <v>0.16243747696125518</v>
      </c>
      <c r="L49" s="16">
        <v>0.15275231028724132</v>
      </c>
      <c r="M49" s="16">
        <v>0.15226180168148151</v>
      </c>
      <c r="N49" s="16">
        <v>0.16053642290293607</v>
      </c>
      <c r="O49" s="16">
        <v>0.15344079555572773</v>
      </c>
      <c r="P49" s="16">
        <v>0.15417307248902312</v>
      </c>
    </row>
    <row r="50" spans="6:16">
      <c r="F50" s="43">
        <v>49</v>
      </c>
      <c r="G50" s="43" t="s">
        <v>66</v>
      </c>
      <c r="H50" s="16">
        <v>0.14440958321898958</v>
      </c>
      <c r="I50" s="16">
        <v>0.1466198439642882</v>
      </c>
      <c r="J50" s="16">
        <v>0.14435217921488144</v>
      </c>
      <c r="K50" s="16">
        <v>0.13903869541333752</v>
      </c>
      <c r="L50" s="16">
        <v>0.13642712016145353</v>
      </c>
      <c r="M50" s="16">
        <v>0.13759204162244509</v>
      </c>
      <c r="N50" s="16">
        <v>0.14753031790467919</v>
      </c>
      <c r="O50" s="16">
        <v>0.14147608426880831</v>
      </c>
      <c r="P50" s="16">
        <v>0.1367387912916436</v>
      </c>
    </row>
    <row r="51" spans="6:16">
      <c r="F51" s="43">
        <v>50</v>
      </c>
      <c r="G51" s="43" t="s">
        <v>67</v>
      </c>
      <c r="H51" s="16">
        <v>0.14431000119266069</v>
      </c>
      <c r="I51" s="16">
        <v>0.14649964626480855</v>
      </c>
      <c r="J51" s="16">
        <v>0.14414236398157454</v>
      </c>
      <c r="K51" s="16">
        <v>0.13890941665385564</v>
      </c>
      <c r="L51" s="16">
        <v>0.13640631113006479</v>
      </c>
      <c r="M51" s="16">
        <v>0.13754072126439412</v>
      </c>
      <c r="N51" s="16">
        <v>0.14723826614181218</v>
      </c>
      <c r="O51" s="16">
        <v>0.14141687219725815</v>
      </c>
      <c r="P51" s="16">
        <v>0.13684723257434872</v>
      </c>
    </row>
    <row r="52" spans="6:16">
      <c r="F52" s="43">
        <v>51</v>
      </c>
      <c r="G52" s="43" t="s">
        <v>68</v>
      </c>
      <c r="H52" s="16">
        <v>0.14498651114290059</v>
      </c>
      <c r="I52" s="16">
        <v>0.14707658226522696</v>
      </c>
      <c r="J52" s="16">
        <v>0.14426620993550496</v>
      </c>
      <c r="K52" s="16">
        <v>0.13942791378392619</v>
      </c>
      <c r="L52" s="16">
        <v>0.13746408454033943</v>
      </c>
      <c r="M52" s="16">
        <v>0.13844753551494829</v>
      </c>
      <c r="N52" s="16">
        <v>0.14695530043378993</v>
      </c>
      <c r="O52" s="16">
        <v>0.14229074602474925</v>
      </c>
      <c r="P52" s="16">
        <v>0.13855343033491566</v>
      </c>
    </row>
    <row r="53" spans="6:16">
      <c r="F53" s="43">
        <v>52</v>
      </c>
      <c r="G53" s="43" t="s">
        <v>69</v>
      </c>
      <c r="H53" s="16">
        <v>0.14466602956683169</v>
      </c>
      <c r="I53" s="16">
        <v>0.14676344595692659</v>
      </c>
      <c r="J53" s="16">
        <v>0.14399122717216048</v>
      </c>
      <c r="K53" s="16">
        <v>0.13912249593566309</v>
      </c>
      <c r="L53" s="16">
        <v>0.13711529389192972</v>
      </c>
      <c r="M53" s="16">
        <v>0.13811071965590327</v>
      </c>
      <c r="N53" s="16">
        <v>0.14671257296865156</v>
      </c>
      <c r="O53" s="16">
        <v>0.14195514997802297</v>
      </c>
      <c r="P53" s="16">
        <v>0.13815116349977158</v>
      </c>
    </row>
    <row r="54" spans="6:16">
      <c r="F54" s="43">
        <v>53</v>
      </c>
      <c r="G54" s="43" t="s">
        <v>70</v>
      </c>
      <c r="H54" s="16">
        <v>0.14365296015964965</v>
      </c>
      <c r="I54" s="16">
        <v>0.14582547437115953</v>
      </c>
      <c r="J54" s="16">
        <v>0.14340376350570785</v>
      </c>
      <c r="K54" s="16">
        <v>0.13823493126207639</v>
      </c>
      <c r="L54" s="16">
        <v>0.13581433610098698</v>
      </c>
      <c r="M54" s="16">
        <v>0.13692517318424899</v>
      </c>
      <c r="N54" s="16">
        <v>0.14643609729980414</v>
      </c>
      <c r="O54" s="16">
        <v>0.14079219799152748</v>
      </c>
      <c r="P54" s="16">
        <v>0.13635068078724216</v>
      </c>
    </row>
    <row r="55" spans="6:16">
      <c r="F55" s="43">
        <v>54</v>
      </c>
      <c r="G55" s="43" t="s">
        <v>71</v>
      </c>
      <c r="H55" s="16">
        <v>0.14394583346564258</v>
      </c>
      <c r="I55" s="16">
        <v>0.14605457458796714</v>
      </c>
      <c r="J55" s="16">
        <v>0.14334513252877193</v>
      </c>
      <c r="K55" s="16">
        <v>0.13842837196623142</v>
      </c>
      <c r="L55" s="16">
        <v>0.1363512975399109</v>
      </c>
      <c r="M55" s="16">
        <v>0.13736588674086059</v>
      </c>
      <c r="N55" s="16">
        <v>0.14611808538023785</v>
      </c>
      <c r="O55" s="16">
        <v>0.14121118661082835</v>
      </c>
      <c r="P55" s="16">
        <v>0.13730000316440066</v>
      </c>
    </row>
    <row r="56" spans="6:16">
      <c r="F56" s="43">
        <v>55</v>
      </c>
      <c r="G56" s="43" t="s">
        <v>72</v>
      </c>
      <c r="H56" s="16">
        <v>0.14382648470112147</v>
      </c>
      <c r="I56" s="16">
        <v>0.14590662997734344</v>
      </c>
      <c r="J56" s="16">
        <v>0.14307255176625036</v>
      </c>
      <c r="K56" s="16">
        <v>0.13826759456431326</v>
      </c>
      <c r="L56" s="16">
        <v>0.13634122700866555</v>
      </c>
      <c r="M56" s="16">
        <v>0.1373134359423567</v>
      </c>
      <c r="N56" s="16">
        <v>0.14573127904541841</v>
      </c>
      <c r="O56" s="16">
        <v>0.14114787326846506</v>
      </c>
      <c r="P56" s="16">
        <v>0.13746960651877979</v>
      </c>
    </row>
    <row r="57" spans="6:16">
      <c r="F57" s="43">
        <v>56</v>
      </c>
      <c r="G57" s="43" t="s">
        <v>73</v>
      </c>
      <c r="H57" s="16">
        <v>0.14431338821333803</v>
      </c>
      <c r="I57" s="16">
        <v>0.1463026455381719</v>
      </c>
      <c r="J57" s="16">
        <v>0.14305728421182987</v>
      </c>
      <c r="K57" s="16">
        <v>0.13861191364135284</v>
      </c>
      <c r="L57" s="16">
        <v>0.1371760467337492</v>
      </c>
      <c r="M57" s="16">
        <v>0.13801086985825792</v>
      </c>
      <c r="N57" s="16">
        <v>0.14534577071843396</v>
      </c>
      <c r="O57" s="16">
        <v>0.14181465615606811</v>
      </c>
      <c r="P57" s="16">
        <v>0.1388935634712343</v>
      </c>
    </row>
    <row r="58" spans="6:16">
      <c r="F58" s="43">
        <v>57</v>
      </c>
      <c r="G58" s="43" t="s">
        <v>74</v>
      </c>
      <c r="H58" s="16">
        <v>0.14361214740436826</v>
      </c>
      <c r="I58" s="16">
        <v>0.14563794331080129</v>
      </c>
      <c r="J58" s="16">
        <v>0.14256676268278737</v>
      </c>
      <c r="K58" s="16">
        <v>0.13797436045772388</v>
      </c>
      <c r="L58" s="16">
        <v>0.13633459284034116</v>
      </c>
      <c r="M58" s="16">
        <v>0.13722621493172207</v>
      </c>
      <c r="N58" s="16">
        <v>0.14500828868134322</v>
      </c>
      <c r="O58" s="16">
        <v>0.14104006275928505</v>
      </c>
      <c r="P58" s="16">
        <v>0.13780472187468915</v>
      </c>
    </row>
    <row r="59" spans="6:16">
      <c r="F59" s="43">
        <v>58</v>
      </c>
      <c r="G59" s="43" t="s">
        <v>75</v>
      </c>
      <c r="H59" s="16">
        <v>0.14318652415436492</v>
      </c>
      <c r="I59" s="16">
        <v>0.14522390673036592</v>
      </c>
      <c r="J59" s="16">
        <v>0.14221151362897103</v>
      </c>
      <c r="K59" s="16">
        <v>0.13757149279771616</v>
      </c>
      <c r="L59" s="16">
        <v>0.1358643683884718</v>
      </c>
      <c r="M59" s="16">
        <v>0.1367746321148301</v>
      </c>
      <c r="N59" s="16">
        <v>0.14470325684012658</v>
      </c>
      <c r="O59" s="16">
        <v>0.14059076151861477</v>
      </c>
      <c r="P59" s="16">
        <v>0.13725180923126423</v>
      </c>
    </row>
    <row r="60" spans="6:16">
      <c r="F60" s="43">
        <v>59</v>
      </c>
      <c r="G60" s="43" t="s">
        <v>76</v>
      </c>
      <c r="H60" s="16">
        <v>0.14272007199989584</v>
      </c>
      <c r="I60" s="16">
        <v>0.14477365723690644</v>
      </c>
      <c r="J60" s="16">
        <v>0.14184122126942672</v>
      </c>
      <c r="K60" s="16">
        <v>0.13713524053374346</v>
      </c>
      <c r="L60" s="16">
        <v>0.13533563418854486</v>
      </c>
      <c r="M60" s="16">
        <v>0.13627156698382129</v>
      </c>
      <c r="N60" s="16">
        <v>0.14440211902241479</v>
      </c>
      <c r="O60" s="16">
        <v>0.14009146265473893</v>
      </c>
      <c r="P60" s="16">
        <v>0.13661013007689571</v>
      </c>
    </row>
    <row r="61" spans="6:16">
      <c r="F61" s="43">
        <v>60</v>
      </c>
      <c r="G61" s="43" t="s">
        <v>77</v>
      </c>
      <c r="H61" s="16">
        <v>0.14239139319960115</v>
      </c>
      <c r="I61" s="16">
        <v>0.14444905179189754</v>
      </c>
      <c r="J61" s="16">
        <v>0.1415404131752217</v>
      </c>
      <c r="K61" s="16">
        <v>0.13681681648758176</v>
      </c>
      <c r="L61" s="16">
        <v>0.13499115355931918</v>
      </c>
      <c r="M61" s="16">
        <v>0.1359341951041052</v>
      </c>
      <c r="N61" s="16">
        <v>0.14412045132222751</v>
      </c>
      <c r="O61" s="16">
        <v>0.13975409211657361</v>
      </c>
      <c r="P61" s="16">
        <v>0.13623284525312065</v>
      </c>
    </row>
    <row r="62" spans="6:16">
      <c r="F62" s="43"/>
    </row>
    <row r="63" spans="6:16">
      <c r="F63" s="43"/>
      <c r="H63" s="19" t="s">
        <v>10</v>
      </c>
      <c r="I63" s="19" t="s">
        <v>11</v>
      </c>
      <c r="J63" s="19" t="s">
        <v>14</v>
      </c>
      <c r="K63" s="19" t="s">
        <v>13</v>
      </c>
      <c r="L63" s="19" t="s">
        <v>16</v>
      </c>
      <c r="M63" s="19" t="s">
        <v>15</v>
      </c>
      <c r="N63" s="19" t="s">
        <v>12</v>
      </c>
      <c r="O63" s="19" t="s">
        <v>1</v>
      </c>
      <c r="P63" s="19" t="s">
        <v>17</v>
      </c>
    </row>
    <row r="64" spans="6:16">
      <c r="F64" s="43"/>
      <c r="G64" s="37" t="s">
        <v>8</v>
      </c>
      <c r="H64" s="16">
        <f>AVERAGE(H$2:H62)</f>
        <v>0.14399168930663497</v>
      </c>
      <c r="I64" s="16">
        <f>AVERAGE(I$2:I62)</f>
        <v>0.14578107603569193</v>
      </c>
      <c r="J64" s="16">
        <f>AVERAGE(J$2:J62)</f>
        <v>0.1415898295407613</v>
      </c>
      <c r="K64" s="16">
        <f>AVERAGE(K$2:K62)</f>
        <v>0.14113493890395587</v>
      </c>
      <c r="L64" s="16">
        <f>AVERAGE(L$2:L62)</f>
        <v>0.13750921894200852</v>
      </c>
      <c r="M64" s="16">
        <f>AVERAGE(M$2:M62)</f>
        <v>0.13926677133782248</v>
      </c>
      <c r="N64" s="16">
        <f>AVERAGE(N$2:N62)</f>
        <v>0.14319768793343299</v>
      </c>
      <c r="O64" s="16">
        <f>AVERAGE(O$2:O62)</f>
        <v>0.14077747573771879</v>
      </c>
      <c r="P64" s="16">
        <f>AVERAGE(P$2:P62)</f>
        <v>0.14133982488894004</v>
      </c>
    </row>
    <row r="65" spans="1:23" s="3" customFormat="1">
      <c r="A65" s="13"/>
      <c r="B65" s="13"/>
      <c r="C65" s="13"/>
      <c r="D65" s="13"/>
      <c r="E65" s="13"/>
      <c r="F65" s="43"/>
      <c r="G65" s="37" t="s">
        <v>0</v>
      </c>
      <c r="H65" s="3">
        <f>COUNTA(H$2:H62)</f>
        <v>60</v>
      </c>
      <c r="I65" s="3">
        <f>COUNTA(I$2:I62)</f>
        <v>60</v>
      </c>
      <c r="J65" s="3">
        <f>COUNTA(J$2:J62)</f>
        <v>60</v>
      </c>
      <c r="K65" s="3">
        <f>COUNTA(K$2:K62)</f>
        <v>60</v>
      </c>
      <c r="L65" s="3">
        <f>COUNTA(L$2:L62)</f>
        <v>60</v>
      </c>
      <c r="M65" s="3">
        <f>COUNTA(M$2:M62)</f>
        <v>60</v>
      </c>
      <c r="N65" s="3">
        <f>COUNTA(N$2:N62)</f>
        <v>60</v>
      </c>
      <c r="O65" s="3">
        <f>COUNTA(O$2:O62)</f>
        <v>60</v>
      </c>
      <c r="P65" s="3">
        <f>COUNTA(P$2:P62)</f>
        <v>60</v>
      </c>
    </row>
    <row r="66" spans="1:23">
      <c r="F66" s="43"/>
      <c r="G66" s="37" t="s">
        <v>5</v>
      </c>
      <c r="H66" s="16">
        <f>STDEV(H$2:H62)</f>
        <v>1.2431052052714454E-2</v>
      </c>
      <c r="I66" s="16">
        <f>STDEV(I$2:I62)</f>
        <v>1.117392520332423E-2</v>
      </c>
      <c r="J66" s="16">
        <f>STDEV(J$2:J62)</f>
        <v>1.2802261438602575E-2</v>
      </c>
      <c r="K66" s="16">
        <f>STDEV(K$2:K62)</f>
        <v>1.3594274654318474E-2</v>
      </c>
      <c r="L66" s="16">
        <f>STDEV(L$2:L62)</f>
        <v>1.1517825487646051E-2</v>
      </c>
      <c r="M66" s="16">
        <f>STDEV(M$2:M62)</f>
        <v>1.094144232960932E-2</v>
      </c>
      <c r="N66" s="16">
        <f>STDEV(N$2:N62)</f>
        <v>1.2795824001510497E-2</v>
      </c>
      <c r="O66" s="16">
        <f>STDEV(O$2:O62)</f>
        <v>1.0183768420764789E-2</v>
      </c>
      <c r="P66" s="16">
        <f>STDEV(P$2:P62)</f>
        <v>1.1567058494097039E-2</v>
      </c>
    </row>
    <row r="67" spans="1:23">
      <c r="F67" s="43"/>
      <c r="G67" s="37" t="s">
        <v>6</v>
      </c>
      <c r="H67" s="16">
        <f>VAR(H$2:H62)</f>
        <v>1.5453105513729625E-4</v>
      </c>
      <c r="I67" s="16">
        <f>VAR(I$2:I62)</f>
        <v>1.2485660444948443E-4</v>
      </c>
      <c r="J67" s="16">
        <f>VAR(J$2:J62)</f>
        <v>1.6389789794233047E-4</v>
      </c>
      <c r="K67" s="16">
        <f>VAR(K$2:K62)</f>
        <v>1.8480430337704568E-4</v>
      </c>
      <c r="L67" s="16">
        <f>VAR(L$2:L62)</f>
        <v>1.3266030396386899E-4</v>
      </c>
      <c r="M67" s="16">
        <f>VAR(M$2:M62)</f>
        <v>1.1971516025216661E-4</v>
      </c>
      <c r="N67" s="16">
        <f>VAR(N$2:N62)</f>
        <v>1.6373311187763213E-4</v>
      </c>
      <c r="O67" s="16">
        <f>VAR(O$2:O62)</f>
        <v>1.0370913924776616E-4</v>
      </c>
      <c r="P67" s="16">
        <f>VAR(P$2:P62)</f>
        <v>1.3379684220586247E-4</v>
      </c>
    </row>
    <row r="68" spans="1:23">
      <c r="F68" s="43"/>
      <c r="G68" s="37" t="s">
        <v>4</v>
      </c>
      <c r="H68" s="16">
        <f>H97</f>
        <v>-0.11636751255891035</v>
      </c>
      <c r="I68" s="16">
        <f t="shared" ref="I68:P68" si="0">I97</f>
        <v>-0.169955746129235</v>
      </c>
      <c r="J68" s="16">
        <f t="shared" si="0"/>
        <v>1.6795844546381233E-2</v>
      </c>
      <c r="K68" s="16">
        <f t="shared" si="0"/>
        <v>1.520725358774629E-2</v>
      </c>
      <c r="L68" s="16">
        <f t="shared" si="0"/>
        <v>0.42900748495048308</v>
      </c>
      <c r="M68" s="16">
        <f t="shared" si="0"/>
        <v>0.39220024558593103</v>
      </c>
      <c r="N68" s="16">
        <f t="shared" si="0"/>
        <v>-6.0113272831531686E-2</v>
      </c>
      <c r="O68" s="16">
        <f t="shared" si="0"/>
        <v>0.35600928204309085</v>
      </c>
      <c r="P68" s="16">
        <f t="shared" si="0"/>
        <v>0.13721642080604174</v>
      </c>
    </row>
    <row r="69" spans="1:23">
      <c r="F69" s="43"/>
      <c r="G69" s="37" t="s">
        <v>2</v>
      </c>
      <c r="H69" s="10">
        <f>(H64-$B$97)/H66</f>
        <v>7.9632591744331949</v>
      </c>
      <c r="I69" s="10">
        <f t="shared" ref="I69:P69" si="1">(I64-$B$97)/I66</f>
        <v>9.0193082736682069</v>
      </c>
      <c r="J69" s="10">
        <f t="shared" si="1"/>
        <v>7.5447474654372098</v>
      </c>
      <c r="K69" s="10">
        <f t="shared" si="1"/>
        <v>7.0717225706056199</v>
      </c>
      <c r="L69" s="10">
        <f t="shared" si="1"/>
        <v>8.0318302305616047</v>
      </c>
      <c r="M69" s="10">
        <f t="shared" si="1"/>
        <v>8.6155708267749382</v>
      </c>
      <c r="N69" s="10">
        <f t="shared" si="1"/>
        <v>7.6741980760161388</v>
      </c>
      <c r="O69" s="10">
        <f t="shared" si="1"/>
        <v>9.4049149372277281</v>
      </c>
      <c r="P69" s="10">
        <f t="shared" si="1"/>
        <v>8.3288093457904342</v>
      </c>
    </row>
    <row r="70" spans="1:23">
      <c r="F70" s="43"/>
      <c r="H70" s="13"/>
      <c r="I70" s="13"/>
      <c r="J70" s="13"/>
      <c r="K70" s="13"/>
      <c r="L70" s="13"/>
      <c r="M70" s="13"/>
      <c r="N70" s="13"/>
      <c r="O70" s="13"/>
      <c r="P70" s="13"/>
    </row>
    <row r="71" spans="1:23">
      <c r="F71" s="43"/>
      <c r="H71" s="13">
        <v>1</v>
      </c>
      <c r="I71" s="13">
        <v>2</v>
      </c>
      <c r="J71" s="13">
        <v>3</v>
      </c>
      <c r="K71" s="13">
        <v>4</v>
      </c>
      <c r="L71" s="13">
        <v>5</v>
      </c>
      <c r="M71" s="13">
        <v>6</v>
      </c>
      <c r="N71" s="13">
        <v>7</v>
      </c>
      <c r="O71" s="13">
        <v>8</v>
      </c>
      <c r="P71" s="13">
        <v>9</v>
      </c>
    </row>
    <row r="72" spans="1:23">
      <c r="F72" s="43"/>
      <c r="G72" s="37" t="s">
        <v>7</v>
      </c>
      <c r="H72" s="19" t="s">
        <v>10</v>
      </c>
      <c r="I72" s="19" t="s">
        <v>11</v>
      </c>
      <c r="J72" s="19" t="s">
        <v>14</v>
      </c>
      <c r="K72" s="19" t="s">
        <v>13</v>
      </c>
      <c r="L72" s="19" t="s">
        <v>16</v>
      </c>
      <c r="M72" s="19" t="s">
        <v>15</v>
      </c>
      <c r="N72" s="19" t="s">
        <v>12</v>
      </c>
      <c r="O72" s="19" t="s">
        <v>1</v>
      </c>
      <c r="P72" s="19" t="s">
        <v>17</v>
      </c>
      <c r="Q72" s="1">
        <v>1</v>
      </c>
    </row>
    <row r="73" spans="1:23">
      <c r="F73" s="43"/>
      <c r="G73" s="45" t="s">
        <v>10</v>
      </c>
      <c r="H73" s="14">
        <f t="shared" ref="H73:P73" si="2">CORREL($H$2:$H$62,H$2:H$62)</f>
        <v>1</v>
      </c>
      <c r="I73" s="14">
        <f t="shared" si="2"/>
        <v>0.98643981516474999</v>
      </c>
      <c r="J73" s="14">
        <f t="shared" si="2"/>
        <v>0.9947576780986277</v>
      </c>
      <c r="K73" s="14">
        <f t="shared" si="2"/>
        <v>0.96456469887182772</v>
      </c>
      <c r="L73" s="14">
        <f t="shared" si="2"/>
        <v>0.97492962280900197</v>
      </c>
      <c r="M73" s="14">
        <f t="shared" si="2"/>
        <v>0.96322877282621977</v>
      </c>
      <c r="N73" s="14">
        <f t="shared" si="2"/>
        <v>0.97798946279199106</v>
      </c>
      <c r="O73" s="14">
        <f t="shared" si="2"/>
        <v>0.99344359464977683</v>
      </c>
      <c r="P73" s="14">
        <f t="shared" si="2"/>
        <v>0.95108342246102229</v>
      </c>
      <c r="Q73" s="1">
        <v>2</v>
      </c>
      <c r="T73" s="10"/>
      <c r="U73" s="10"/>
      <c r="V73" s="10"/>
      <c r="W73" s="10"/>
    </row>
    <row r="74" spans="1:23">
      <c r="F74" s="43"/>
      <c r="G74" s="45" t="s">
        <v>11</v>
      </c>
      <c r="H74" s="12">
        <f t="shared" ref="H74:P74" si="3">CORREL($I$2:$I$62,H$2:H$62)</f>
        <v>0.98643981516474999</v>
      </c>
      <c r="I74" s="14">
        <f t="shared" si="3"/>
        <v>1</v>
      </c>
      <c r="J74" s="14">
        <f t="shared" si="3"/>
        <v>0.98907529010207107</v>
      </c>
      <c r="K74" s="14">
        <f t="shared" si="3"/>
        <v>0.96914032916358261</v>
      </c>
      <c r="L74" s="14">
        <f t="shared" si="3"/>
        <v>0.93140571619048873</v>
      </c>
      <c r="M74" s="14">
        <f t="shared" si="3"/>
        <v>0.9904231530191584</v>
      </c>
      <c r="N74" s="14">
        <f t="shared" si="3"/>
        <v>0.93994805585942731</v>
      </c>
      <c r="O74" s="14">
        <f t="shared" si="3"/>
        <v>0.99277805408568032</v>
      </c>
      <c r="P74" s="14">
        <f t="shared" si="3"/>
        <v>0.92289158231254886</v>
      </c>
      <c r="Q74" s="1">
        <v>3</v>
      </c>
      <c r="T74" s="10"/>
      <c r="U74" s="10"/>
      <c r="V74" s="10"/>
      <c r="W74" s="10"/>
    </row>
    <row r="75" spans="1:23">
      <c r="F75" s="43"/>
      <c r="G75" s="45" t="s">
        <v>14</v>
      </c>
      <c r="H75" s="12">
        <f t="shared" ref="H75:P75" si="4">CORREL($J$2:$J$62,H$2:H$62)</f>
        <v>0.9947576780986277</v>
      </c>
      <c r="I75" s="12">
        <f t="shared" si="4"/>
        <v>0.98907529010207107</v>
      </c>
      <c r="J75" s="14">
        <f t="shared" si="4"/>
        <v>1</v>
      </c>
      <c r="K75" s="14">
        <f t="shared" si="4"/>
        <v>0.96570522633514322</v>
      </c>
      <c r="L75" s="14">
        <f t="shared" si="4"/>
        <v>0.96443989908894723</v>
      </c>
      <c r="M75" s="14">
        <f t="shared" si="4"/>
        <v>0.9617643348364513</v>
      </c>
      <c r="N75" s="14">
        <f t="shared" si="4"/>
        <v>0.97816299252972838</v>
      </c>
      <c r="O75" s="14">
        <f t="shared" si="4"/>
        <v>0.99706867551507772</v>
      </c>
      <c r="P75" s="14">
        <f t="shared" si="4"/>
        <v>0.93450416628112143</v>
      </c>
      <c r="Q75" s="1">
        <v>4</v>
      </c>
      <c r="T75" s="10"/>
      <c r="U75" s="10"/>
      <c r="V75" s="10"/>
      <c r="W75" s="10"/>
    </row>
    <row r="76" spans="1:23">
      <c r="F76" s="43"/>
      <c r="G76" s="45" t="s">
        <v>13</v>
      </c>
      <c r="H76" s="12">
        <f t="shared" ref="H76:P76" si="5">CORREL($K$2:$K$62,H$2:H$62)</f>
        <v>0.96456469887182772</v>
      </c>
      <c r="I76" s="12">
        <f t="shared" si="5"/>
        <v>0.96914032916358261</v>
      </c>
      <c r="J76" s="12">
        <f t="shared" si="5"/>
        <v>0.96570522633514322</v>
      </c>
      <c r="K76" s="14">
        <f t="shared" si="5"/>
        <v>1</v>
      </c>
      <c r="L76" s="14">
        <f t="shared" si="5"/>
        <v>0.92312347243999859</v>
      </c>
      <c r="M76" s="14">
        <f t="shared" si="5"/>
        <v>0.96060593691465623</v>
      </c>
      <c r="N76" s="14">
        <f t="shared" si="5"/>
        <v>0.92310406854582616</v>
      </c>
      <c r="O76" s="14">
        <f t="shared" si="5"/>
        <v>0.96506053454878371</v>
      </c>
      <c r="P76" s="14">
        <f t="shared" si="5"/>
        <v>0.8909047360615544</v>
      </c>
      <c r="Q76" s="1">
        <v>5</v>
      </c>
      <c r="T76" s="10"/>
      <c r="U76" s="10"/>
      <c r="V76" s="10"/>
      <c r="W76" s="10"/>
    </row>
    <row r="77" spans="1:23">
      <c r="F77" s="43"/>
      <c r="G77" s="45" t="s">
        <v>16</v>
      </c>
      <c r="H77" s="12">
        <f t="shared" ref="H77:P77" si="6">CORREL($L$2:$L$62,H$2:H$62)</f>
        <v>0.97492962280900197</v>
      </c>
      <c r="I77" s="12">
        <f t="shared" si="6"/>
        <v>0.93140571619048873</v>
      </c>
      <c r="J77" s="12">
        <f t="shared" si="6"/>
        <v>0.96443989908894723</v>
      </c>
      <c r="K77" s="12">
        <f t="shared" si="6"/>
        <v>0.92312347243999859</v>
      </c>
      <c r="L77" s="14">
        <f t="shared" si="6"/>
        <v>1</v>
      </c>
      <c r="M77" s="14">
        <f t="shared" si="6"/>
        <v>0.89694201859349776</v>
      </c>
      <c r="N77" s="14">
        <f t="shared" si="6"/>
        <v>0.98355567321134518</v>
      </c>
      <c r="O77" s="14">
        <f t="shared" si="6"/>
        <v>0.96295781302069938</v>
      </c>
      <c r="P77" s="14">
        <f t="shared" si="6"/>
        <v>0.97260284866923108</v>
      </c>
      <c r="Q77" s="1">
        <v>6</v>
      </c>
      <c r="T77" s="10"/>
      <c r="U77" s="10"/>
      <c r="V77" s="10"/>
      <c r="W77" s="10"/>
    </row>
    <row r="78" spans="1:23">
      <c r="F78" s="43"/>
      <c r="G78" s="45" t="s">
        <v>15</v>
      </c>
      <c r="H78" s="12">
        <f t="shared" ref="H78:P78" si="7">CORREL($M$2:$M$62,H$2:H$62)</f>
        <v>0.96322877282621977</v>
      </c>
      <c r="I78" s="12">
        <f t="shared" si="7"/>
        <v>0.9904231530191584</v>
      </c>
      <c r="J78" s="12">
        <f t="shared" si="7"/>
        <v>0.9617643348364513</v>
      </c>
      <c r="K78" s="12">
        <f t="shared" si="7"/>
        <v>0.96060593691465623</v>
      </c>
      <c r="L78" s="12">
        <f t="shared" si="7"/>
        <v>0.89694201859349776</v>
      </c>
      <c r="M78" s="14">
        <f t="shared" si="7"/>
        <v>1</v>
      </c>
      <c r="N78" s="14">
        <f t="shared" si="7"/>
        <v>0.89047036993723738</v>
      </c>
      <c r="O78" s="14">
        <f t="shared" si="7"/>
        <v>0.97408453621018565</v>
      </c>
      <c r="P78" s="14">
        <f t="shared" si="7"/>
        <v>0.91439815134628866</v>
      </c>
      <c r="Q78" s="1">
        <v>7</v>
      </c>
      <c r="T78" s="10"/>
      <c r="U78" s="10"/>
      <c r="V78" s="10"/>
      <c r="W78" s="10"/>
    </row>
    <row r="79" spans="1:23">
      <c r="F79" s="43"/>
      <c r="G79" s="45" t="s">
        <v>12</v>
      </c>
      <c r="H79" s="12">
        <f t="shared" ref="H79:P79" si="8">CORREL($N$2:$N$62,H$2:H$62)</f>
        <v>0.97798946279199106</v>
      </c>
      <c r="I79" s="12">
        <f t="shared" si="8"/>
        <v>0.93994805585942731</v>
      </c>
      <c r="J79" s="12">
        <f t="shared" si="8"/>
        <v>0.97816299252972838</v>
      </c>
      <c r="K79" s="12">
        <f t="shared" si="8"/>
        <v>0.92310406854582616</v>
      </c>
      <c r="L79" s="12">
        <f t="shared" si="8"/>
        <v>0.98355567321134518</v>
      </c>
      <c r="M79" s="12">
        <f t="shared" si="8"/>
        <v>0.89047036993723738</v>
      </c>
      <c r="N79" s="14">
        <f t="shared" si="8"/>
        <v>1</v>
      </c>
      <c r="O79" s="14">
        <f t="shared" si="8"/>
        <v>0.96626842195412943</v>
      </c>
      <c r="P79" s="14">
        <f t="shared" si="8"/>
        <v>0.92719506244591288</v>
      </c>
      <c r="Q79" s="1">
        <v>8</v>
      </c>
      <c r="T79" s="10"/>
      <c r="U79" s="10"/>
      <c r="V79" s="10"/>
      <c r="W79" s="10"/>
    </row>
    <row r="80" spans="1:23">
      <c r="F80" s="43"/>
      <c r="G80" s="45" t="s">
        <v>1</v>
      </c>
      <c r="H80" s="12">
        <f t="shared" ref="H80:P80" si="9">CORREL($O$2:$O$62,H$2:H$62)</f>
        <v>0.99344359464977683</v>
      </c>
      <c r="I80" s="12">
        <f t="shared" si="9"/>
        <v>0.99277805408568032</v>
      </c>
      <c r="J80" s="12">
        <f t="shared" si="9"/>
        <v>0.99706867551507772</v>
      </c>
      <c r="K80" s="12">
        <f t="shared" si="9"/>
        <v>0.96506053454878371</v>
      </c>
      <c r="L80" s="12">
        <f t="shared" si="9"/>
        <v>0.96295781302069938</v>
      </c>
      <c r="M80" s="12">
        <f t="shared" si="9"/>
        <v>0.97408453621018565</v>
      </c>
      <c r="N80" s="12">
        <f t="shared" si="9"/>
        <v>0.96626842195412943</v>
      </c>
      <c r="O80" s="14">
        <f t="shared" si="9"/>
        <v>0.99999999999999989</v>
      </c>
      <c r="P80" s="14">
        <f t="shared" si="9"/>
        <v>0.94984372538854522</v>
      </c>
      <c r="Q80" s="1">
        <v>9</v>
      </c>
      <c r="T80" s="10"/>
      <c r="U80" s="10"/>
      <c r="V80" s="10"/>
      <c r="W80" s="10"/>
    </row>
    <row r="81" spans="2:23">
      <c r="F81" s="43"/>
      <c r="G81" s="45" t="s">
        <v>17</v>
      </c>
      <c r="H81" s="12">
        <f t="shared" ref="H81:P81" si="10">CORREL($P$2:$P$62,H$2:H$62)</f>
        <v>0.95108342246102229</v>
      </c>
      <c r="I81" s="12">
        <f t="shared" si="10"/>
        <v>0.92289158231254886</v>
      </c>
      <c r="J81" s="12">
        <f t="shared" si="10"/>
        <v>0.93450416628112143</v>
      </c>
      <c r="K81" s="12">
        <f t="shared" si="10"/>
        <v>0.8909047360615544</v>
      </c>
      <c r="L81" s="12">
        <f t="shared" si="10"/>
        <v>0.97260284866923108</v>
      </c>
      <c r="M81" s="12">
        <f t="shared" si="10"/>
        <v>0.91439815134628866</v>
      </c>
      <c r="N81" s="12">
        <f t="shared" si="10"/>
        <v>0.92719506244591288</v>
      </c>
      <c r="O81" s="12">
        <f t="shared" si="10"/>
        <v>0.94984372538854522</v>
      </c>
      <c r="P81" s="14">
        <f t="shared" si="10"/>
        <v>0.99999999999999978</v>
      </c>
      <c r="Q81" s="1">
        <v>10</v>
      </c>
      <c r="T81" s="10"/>
      <c r="U81" s="10"/>
      <c r="V81" s="10"/>
      <c r="W81" s="10"/>
    </row>
    <row r="82" spans="2:23">
      <c r="F82" s="43"/>
      <c r="G82" s="45"/>
      <c r="H82" s="12"/>
      <c r="I82" s="12"/>
      <c r="J82" s="12"/>
      <c r="K82" s="12"/>
      <c r="L82" s="12"/>
      <c r="M82" s="12"/>
      <c r="N82" s="12"/>
      <c r="O82" s="12"/>
      <c r="P82" s="12"/>
    </row>
    <row r="83" spans="2:23">
      <c r="F83" s="43"/>
      <c r="H83" s="13">
        <v>1</v>
      </c>
      <c r="I83" s="13">
        <v>2</v>
      </c>
      <c r="J83" s="13">
        <v>3</v>
      </c>
      <c r="K83" s="13">
        <v>4</v>
      </c>
      <c r="L83" s="13">
        <v>5</v>
      </c>
      <c r="M83" s="13">
        <v>6</v>
      </c>
      <c r="N83" s="13">
        <v>7</v>
      </c>
      <c r="O83" s="13">
        <v>8</v>
      </c>
      <c r="P83" s="13">
        <v>9</v>
      </c>
    </row>
    <row r="84" spans="2:23" ht="14.25">
      <c r="F84" s="43"/>
      <c r="G84" s="37" t="s">
        <v>3</v>
      </c>
      <c r="H84" s="11" t="str">
        <f>H$1</f>
        <v>CENS</v>
      </c>
      <c r="I84" s="11" t="str">
        <f t="shared" ref="I84:P84" si="11">I$1</f>
        <v>DISTASA</v>
      </c>
      <c r="J84" s="11" t="str">
        <f t="shared" si="11"/>
        <v>EBSA</v>
      </c>
      <c r="K84" s="11" t="str">
        <f t="shared" si="11"/>
        <v>EEB</v>
      </c>
      <c r="L84" s="11" t="str">
        <f t="shared" si="11"/>
        <v>EPM</v>
      </c>
      <c r="M84" s="11" t="str">
        <f t="shared" si="11"/>
        <v>EPSA</v>
      </c>
      <c r="N84" s="11" t="str">
        <f t="shared" si="11"/>
        <v>ESSA</v>
      </c>
      <c r="O84" s="11" t="str">
        <f t="shared" si="11"/>
        <v>ISA</v>
      </c>
      <c r="P84" s="11" t="str">
        <f t="shared" si="11"/>
        <v>TRANSELCA</v>
      </c>
    </row>
    <row r="85" spans="2:23">
      <c r="F85" s="43"/>
      <c r="G85" s="45" t="s">
        <v>10</v>
      </c>
      <c r="H85" s="29">
        <f t="shared" ref="H85:P85" si="12">HLOOKUP($G85,$H$63:$P$68,6,FALSE)*HLOOKUP(H$84,$H$63:$P$68,6,FALSE)*HLOOKUP($G85,$H$63:$P$68,4,FALSE)*HLOOKUP(H$84,$H$63:$P$68,4,FALSE)*HLOOKUP(H$72,$H$72:$P$81,$Q73,0)</f>
        <v>2.0925665177518159E-6</v>
      </c>
      <c r="I85" s="29">
        <f t="shared" si="12"/>
        <v>2.7098911185491419E-6</v>
      </c>
      <c r="J85" s="29">
        <f t="shared" si="12"/>
        <v>-3.0941792843514277E-7</v>
      </c>
      <c r="K85" s="29">
        <f t="shared" si="12"/>
        <v>-2.8845483819585259E-7</v>
      </c>
      <c r="L85" s="29">
        <f t="shared" si="12"/>
        <v>-6.9686437950201952E-6</v>
      </c>
      <c r="M85" s="29">
        <f t="shared" si="12"/>
        <v>-5.979316192056486E-6</v>
      </c>
      <c r="N85" s="29">
        <f t="shared" si="12"/>
        <v>1.0882093250634265E-6</v>
      </c>
      <c r="O85" s="29">
        <f t="shared" si="12"/>
        <v>-5.2101795041466137E-6</v>
      </c>
      <c r="P85" s="29">
        <f t="shared" si="12"/>
        <v>-2.1836713021189626E-6</v>
      </c>
      <c r="Q85" s="4"/>
    </row>
    <row r="86" spans="2:23">
      <c r="F86" s="43"/>
      <c r="G86" s="45" t="s">
        <v>11</v>
      </c>
      <c r="H86" s="30"/>
      <c r="I86" s="29">
        <f t="shared" ref="I86:P86" si="13">HLOOKUP($G86,$H$63:$P$68,6,FALSE)*HLOOKUP(I$84,$H$63:$P$68,6,FALSE)*HLOOKUP($G86,$H$63:$P$68,4,FALSE)*HLOOKUP(I$84,$H$63:$P$68,4,FALSE)*HLOOKUP(I$72,$H$72:$P$81,$Q74,0)</f>
        <v>3.6064774811771706E-6</v>
      </c>
      <c r="J86" s="29">
        <f t="shared" si="13"/>
        <v>-4.0388665405870207E-7</v>
      </c>
      <c r="K86" s="29">
        <f t="shared" si="13"/>
        <v>-3.8048286825981741E-7</v>
      </c>
      <c r="L86" s="29">
        <f t="shared" si="13"/>
        <v>-8.7400893975843612E-6</v>
      </c>
      <c r="M86" s="29">
        <f t="shared" si="13"/>
        <v>-8.0713249734824191E-6</v>
      </c>
      <c r="N86" s="29">
        <f t="shared" si="13"/>
        <v>1.3730428719217057E-6</v>
      </c>
      <c r="O86" s="29">
        <f t="shared" si="13"/>
        <v>-6.8353950065813794E-6</v>
      </c>
      <c r="P86" s="29">
        <f t="shared" si="13"/>
        <v>-2.7817706194663891E-6</v>
      </c>
      <c r="Q86" s="4"/>
      <c r="R86" s="4"/>
    </row>
    <row r="87" spans="2:23">
      <c r="F87" s="43"/>
      <c r="G87" s="45" t="s">
        <v>14</v>
      </c>
      <c r="H87" s="30"/>
      <c r="I87" s="29"/>
      <c r="J87" s="29">
        <f t="shared" ref="J87:P87" si="14">HLOOKUP($G87,$H$63:$P$68,6,FALSE)*HLOOKUP(J$84,$H$63:$P$68,6,FALSE)*HLOOKUP($G87,$H$63:$P$68,4,FALSE)*HLOOKUP(J$84,$H$63:$P$68,4,FALSE)*HLOOKUP(J$72,$H$72:$P$81,$Q75,0)</f>
        <v>4.6235661589598034E-8</v>
      </c>
      <c r="K87" s="29">
        <f t="shared" si="14"/>
        <v>4.2927930088364161E-8</v>
      </c>
      <c r="L87" s="29">
        <f t="shared" si="14"/>
        <v>1.0247055078964453E-6</v>
      </c>
      <c r="M87" s="29">
        <f t="shared" si="14"/>
        <v>8.8744131422365271E-7</v>
      </c>
      <c r="N87" s="29">
        <f t="shared" si="14"/>
        <v>-1.6178505375796131E-7</v>
      </c>
      <c r="O87" s="29">
        <f t="shared" si="14"/>
        <v>7.7729065558315374E-7</v>
      </c>
      <c r="P87" s="29">
        <f t="shared" si="14"/>
        <v>3.1893251586825099E-7</v>
      </c>
      <c r="Q87" s="4"/>
      <c r="R87" s="4"/>
    </row>
    <row r="88" spans="2:23">
      <c r="F88" s="43"/>
      <c r="G88" s="45" t="s">
        <v>13</v>
      </c>
      <c r="H88" s="30"/>
      <c r="I88" s="29"/>
      <c r="J88" s="29"/>
      <c r="K88" s="29">
        <f t="shared" ref="K88:P88" si="15">HLOOKUP($G88,$H$63:$P$68,6,FALSE)*HLOOKUP(K$84,$H$63:$P$68,6,FALSE)*HLOOKUP($G88,$H$63:$P$68,4,FALSE)*HLOOKUP(K$84,$H$63:$P$68,4,FALSE)*HLOOKUP(K$72,$H$72:$P$81,$Q76,0)</f>
        <v>4.2737947000230454E-8</v>
      </c>
      <c r="L88" s="29">
        <f t="shared" si="15"/>
        <v>9.4297892265295123E-7</v>
      </c>
      <c r="M88" s="29">
        <f t="shared" si="15"/>
        <v>8.5218626724439761E-7</v>
      </c>
      <c r="N88" s="29">
        <f t="shared" si="15"/>
        <v>-1.4678988313112018E-7</v>
      </c>
      <c r="O88" s="29">
        <f t="shared" si="15"/>
        <v>7.2332124316268486E-7</v>
      </c>
      <c r="P88" s="29">
        <f t="shared" si="15"/>
        <v>2.9232577814052812E-7</v>
      </c>
      <c r="Q88" s="4"/>
      <c r="R88" s="4"/>
    </row>
    <row r="89" spans="2:23">
      <c r="F89" s="43"/>
      <c r="G89" s="45" t="s">
        <v>16</v>
      </c>
      <c r="H89" s="30"/>
      <c r="I89" s="29"/>
      <c r="J89" s="29"/>
      <c r="K89" s="29"/>
      <c r="L89" s="29">
        <f>HLOOKUP($G89,$H$63:$P$68,6,FALSE)*HLOOKUP(L$84,$H$63:$P$68,6,FALSE)*HLOOKUP($G89,$H$63:$P$68,4,FALSE)*HLOOKUP(L$84,$H$63:$P$68,4,FALSE)*HLOOKUP(L$72,$H$72:$P$81,$Q77,0)</f>
        <v>2.4415786965328396E-5</v>
      </c>
      <c r="M89" s="29">
        <f>HLOOKUP($G89,$H$63:$P$68,6,FALSE)*HLOOKUP(M$84,$H$63:$P$68,6,FALSE)*HLOOKUP($G89,$H$63:$P$68,4,FALSE)*HLOOKUP(M$84,$H$63:$P$68,4,FALSE)*HLOOKUP(M$72,$H$72:$P$81,$Q77,0)</f>
        <v>1.9018758772647524E-5</v>
      </c>
      <c r="N89" s="29">
        <f>HLOOKUP($G89,$H$63:$P$68,6,FALSE)*HLOOKUP(N$84,$H$63:$P$68,6,FALSE)*HLOOKUP($G89,$H$63:$P$68,4,FALSE)*HLOOKUP(N$84,$H$63:$P$68,4,FALSE)*HLOOKUP(N$72,$H$72:$P$81,$Q77,0)</f>
        <v>-3.7382896020828682E-6</v>
      </c>
      <c r="O89" s="29">
        <f>HLOOKUP($G89,$H$63:$P$68,6,FALSE)*HLOOKUP(O$84,$H$63:$P$68,6,FALSE)*HLOOKUP($G89,$H$63:$P$68,4,FALSE)*HLOOKUP(O$84,$H$63:$P$68,4,FALSE)*HLOOKUP(O$72,$H$72:$P$81,$Q77,0)</f>
        <v>1.7250927930083659E-5</v>
      </c>
      <c r="P89" s="29">
        <f>HLOOKUP($G89,$H$63:$P$68,6,FALSE)*HLOOKUP(P$84,$H$63:$P$68,6,FALSE)*HLOOKUP($G89,$H$63:$P$68,4,FALSE)*HLOOKUP(P$84,$H$63:$P$68,4,FALSE)*HLOOKUP(P$72,$H$72:$P$81,$Q77,0)</f>
        <v>7.627810924814159E-6</v>
      </c>
      <c r="Q89" s="4"/>
      <c r="R89" s="4"/>
    </row>
    <row r="90" spans="2:23">
      <c r="F90" s="43"/>
      <c r="G90" s="45" t="s">
        <v>15</v>
      </c>
      <c r="H90" s="30"/>
      <c r="I90" s="29"/>
      <c r="J90" s="29"/>
      <c r="K90" s="29"/>
      <c r="L90" s="29"/>
      <c r="M90" s="29">
        <f>HLOOKUP($G90,$H$63:$P$68,6,FALSE)*HLOOKUP(M$84,$H$63:$P$68,6,FALSE)*HLOOKUP($G90,$H$63:$P$68,4,FALSE)*HLOOKUP(M$84,$H$63:$P$68,4,FALSE)*HLOOKUP(M$72,$H$72:$P$81,$Q78,0)</f>
        <v>1.841470957237177E-5</v>
      </c>
      <c r="N90" s="29">
        <f>HLOOKUP($G90,$H$63:$P$68,6,FALSE)*HLOOKUP(N$84,$H$63:$P$68,6,FALSE)*HLOOKUP($G90,$H$63:$P$68,4,FALSE)*HLOOKUP(N$84,$H$63:$P$68,4,FALSE)*HLOOKUP(N$72,$H$72:$P$81,$Q78,0)</f>
        <v>-2.9392771703964745E-6</v>
      </c>
      <c r="O90" s="29">
        <f>HLOOKUP($G90,$H$63:$P$68,6,FALSE)*HLOOKUP(O$84,$H$63:$P$68,6,FALSE)*HLOOKUP($G90,$H$63:$P$68,4,FALSE)*HLOOKUP(O$84,$H$63:$P$68,4,FALSE)*HLOOKUP(O$72,$H$72:$P$81,$Q78,0)</f>
        <v>1.5154755076455463E-5</v>
      </c>
      <c r="P90" s="29">
        <f>HLOOKUP($G90,$H$63:$P$68,6,FALSE)*HLOOKUP(P$84,$H$63:$P$68,6,FALSE)*HLOOKUP($G90,$H$63:$P$68,4,FALSE)*HLOOKUP(P$84,$H$63:$P$68,4,FALSE)*HLOOKUP(P$72,$H$72:$P$81,$Q78,0)</f>
        <v>6.2279740584197049E-6</v>
      </c>
      <c r="Q90" s="4"/>
      <c r="R90" s="4"/>
    </row>
    <row r="91" spans="2:23">
      <c r="F91" s="43"/>
      <c r="G91" s="45" t="s">
        <v>12</v>
      </c>
      <c r="H91" s="30"/>
      <c r="I91" s="29"/>
      <c r="J91" s="29"/>
      <c r="K91" s="29"/>
      <c r="L91" s="29"/>
      <c r="M91" s="29"/>
      <c r="N91" s="29">
        <f>HLOOKUP($G91,$H$63:$P$68,6,FALSE)*HLOOKUP(N$84,$H$63:$P$68,6,FALSE)*HLOOKUP($G91,$H$63:$P$68,4,FALSE)*HLOOKUP(N$84,$H$63:$P$68,4,FALSE)*HLOOKUP(N$72,$H$72:$P$81,$Q79,0)</f>
        <v>5.9166688515928543E-7</v>
      </c>
      <c r="O91" s="29">
        <f>HLOOKUP($G91,$H$63:$P$68,6,FALSE)*HLOOKUP(O$84,$H$63:$P$68,6,FALSE)*HLOOKUP($G91,$H$63:$P$68,4,FALSE)*HLOOKUP(O$84,$H$63:$P$68,4,FALSE)*HLOOKUP(O$72,$H$72:$P$81,$Q79,0)</f>
        <v>-2.6946741395600375E-6</v>
      </c>
      <c r="P91" s="29">
        <f>HLOOKUP($G91,$H$63:$P$68,6,FALSE)*HLOOKUP(P$84,$H$63:$P$68,6,FALSE)*HLOOKUP($G91,$H$63:$P$68,4,FALSE)*HLOOKUP(P$84,$H$63:$P$68,4,FALSE)*HLOOKUP(P$72,$H$72:$P$81,$Q79,0)</f>
        <v>-1.1319800174253136E-6</v>
      </c>
      <c r="Q91" s="4"/>
      <c r="R91" s="4"/>
    </row>
    <row r="92" spans="2:23">
      <c r="F92" s="43"/>
      <c r="G92" s="45" t="s">
        <v>1</v>
      </c>
      <c r="H92" s="30"/>
      <c r="I92" s="29"/>
      <c r="J92" s="29"/>
      <c r="K92" s="29"/>
      <c r="L92" s="29"/>
      <c r="M92" s="29"/>
      <c r="N92" s="29"/>
      <c r="O92" s="29">
        <f>HLOOKUP($G92,$H$63:$P$68,6,FALSE)*HLOOKUP(O$84,$H$63:$P$68,6,FALSE)*HLOOKUP($G92,$H$63:$P$68,4,FALSE)*HLOOKUP(O$84,$H$63:$P$68,4,FALSE)*HLOOKUP(O$72,$H$72:$P$81,$Q80,0)</f>
        <v>1.3144366875122067E-5</v>
      </c>
      <c r="P92" s="29">
        <f>HLOOKUP($G92,$H$63:$P$68,6,FALSE)*HLOOKUP(P$84,$H$63:$P$68,6,FALSE)*HLOOKUP($G92,$H$63:$P$68,4,FALSE)*HLOOKUP(P$84,$H$63:$P$68,4,FALSE)*HLOOKUP(P$72,$H$72:$P$81,$Q80,0)</f>
        <v>5.465765725446656E-6</v>
      </c>
      <c r="Q92" s="4"/>
      <c r="R92" s="4"/>
    </row>
    <row r="93" spans="2:23">
      <c r="F93" s="43"/>
      <c r="G93" s="45" t="s">
        <v>17</v>
      </c>
      <c r="H93" s="30"/>
      <c r="I93" s="29"/>
      <c r="J93" s="29"/>
      <c r="K93" s="29"/>
      <c r="L93" s="29"/>
      <c r="M93" s="29"/>
      <c r="N93" s="29"/>
      <c r="O93" s="29"/>
      <c r="P93" s="29">
        <f>HLOOKUP($G93,$H$63:$P$68,6,FALSE)*HLOOKUP(P$84,$H$63:$P$68,6,FALSE)*HLOOKUP($G93,$H$63:$P$68,4,FALSE)*HLOOKUP(P$84,$H$63:$P$68,4,FALSE)*HLOOKUP(P$72,$H$72:$P$81,$Q81,0)</f>
        <v>2.5191732573331561E-6</v>
      </c>
      <c r="Q93" s="4"/>
      <c r="R93" s="4"/>
    </row>
    <row r="94" spans="2:23">
      <c r="F94" s="43"/>
      <c r="G94" s="45"/>
      <c r="H94" s="12"/>
      <c r="I94" s="12"/>
      <c r="J94" s="12"/>
      <c r="K94" s="12"/>
      <c r="L94" s="12"/>
      <c r="M94" s="12"/>
      <c r="N94" s="12"/>
      <c r="O94" s="12"/>
      <c r="P94" s="12"/>
      <c r="Q94" s="4"/>
    </row>
    <row r="95" spans="2:23">
      <c r="F95" s="43"/>
    </row>
    <row r="96" spans="2:23" ht="38.25">
      <c r="B96" s="31" t="s">
        <v>85</v>
      </c>
      <c r="C96" s="31" t="s">
        <v>86</v>
      </c>
      <c r="D96" s="31" t="s">
        <v>87</v>
      </c>
      <c r="E96" s="31" t="s">
        <v>2</v>
      </c>
      <c r="F96" s="37">
        <v>1</v>
      </c>
      <c r="G96" s="37" t="s">
        <v>82</v>
      </c>
      <c r="H96" s="32" t="s">
        <v>88</v>
      </c>
      <c r="I96" s="32" t="s">
        <v>89</v>
      </c>
      <c r="J96" s="32" t="s">
        <v>90</v>
      </c>
      <c r="K96" s="32" t="s">
        <v>91</v>
      </c>
      <c r="L96" s="32" t="s">
        <v>92</v>
      </c>
      <c r="M96" s="32" t="s">
        <v>93</v>
      </c>
      <c r="N96" s="32" t="s">
        <v>94</v>
      </c>
      <c r="O96" s="32" t="s">
        <v>95</v>
      </c>
      <c r="P96" s="32" t="s">
        <v>96</v>
      </c>
      <c r="Q96" s="33"/>
      <c r="R96" s="34" t="s">
        <v>97</v>
      </c>
      <c r="S96" s="9" t="s">
        <v>98</v>
      </c>
      <c r="T96" s="9" t="s">
        <v>78</v>
      </c>
      <c r="U96" s="9" t="s">
        <v>79</v>
      </c>
      <c r="V96" s="9" t="s">
        <v>80</v>
      </c>
      <c r="W96" s="9" t="s">
        <v>81</v>
      </c>
    </row>
    <row r="97" spans="1:24">
      <c r="B97" s="40">
        <v>4.4999999999999998E-2</v>
      </c>
      <c r="C97" s="41">
        <f>SQRT(SUM(H85:P93))</f>
        <v>9.3641624374705967E-3</v>
      </c>
      <c r="D97" s="41">
        <f>SUMPRODUCT($H$68:$P$68,$H$64:$P$64)</f>
        <v>0.1375092066761015</v>
      </c>
      <c r="E97" s="40">
        <f>(D97-B97)/C97</f>
        <v>9.8790689817518427</v>
      </c>
      <c r="F97" s="42">
        <f>VLOOKUP($F$96,$A$98:$F$114,6,0)</f>
        <v>0.13750921894200852</v>
      </c>
      <c r="G97" s="42"/>
      <c r="H97" s="39">
        <v>-0.11636751255891035</v>
      </c>
      <c r="I97" s="39">
        <v>-0.169955746129235</v>
      </c>
      <c r="J97" s="39">
        <v>1.6795844546381233E-2</v>
      </c>
      <c r="K97" s="39">
        <v>1.520725358774629E-2</v>
      </c>
      <c r="L97" s="39">
        <v>0.42900748495048308</v>
      </c>
      <c r="M97" s="39">
        <v>0.39220024558593103</v>
      </c>
      <c r="N97" s="39">
        <v>-6.0113272831531686E-2</v>
      </c>
      <c r="O97" s="39">
        <v>0.35600928204309085</v>
      </c>
      <c r="P97" s="39">
        <v>0.13721642080604174</v>
      </c>
      <c r="R97" s="18">
        <f>SUM(H97:P97)</f>
        <v>0.99999999999999734</v>
      </c>
      <c r="T97" s="18">
        <f>MAX($H$64:$P$64)</f>
        <v>0.14578107603569193</v>
      </c>
      <c r="U97" s="18">
        <f>MIN($H$64:$P$64)</f>
        <v>0.13750921894200852</v>
      </c>
      <c r="V97" s="18">
        <f>T97-U97</f>
        <v>8.2718570936834157E-3</v>
      </c>
      <c r="W97" s="18">
        <f>V97/10</f>
        <v>8.2718570936834155E-4</v>
      </c>
    </row>
    <row r="98" spans="1:24">
      <c r="A98" s="9">
        <v>1</v>
      </c>
      <c r="B98" s="26">
        <f>$B$97</f>
        <v>4.4999999999999998E-2</v>
      </c>
      <c r="C98" s="27">
        <v>9.3641498586123448E-3</v>
      </c>
      <c r="D98" s="27">
        <v>0.13750922905983243</v>
      </c>
      <c r="E98" s="26">
        <f t="shared" ref="E98:E106" si="16">(D98-B98)/C98</f>
        <v>9.8790846426651697</v>
      </c>
      <c r="F98" s="26">
        <f>U97</f>
        <v>0.13750921894200852</v>
      </c>
      <c r="G98" s="27">
        <f>B98+$E$110*C98</f>
        <v>0.15291657128897479</v>
      </c>
      <c r="H98" s="18">
        <v>-0.11638609386399755</v>
      </c>
      <c r="I98" s="18">
        <v>-0.16974705461372847</v>
      </c>
      <c r="J98" s="18">
        <v>1.6848072521656619E-2</v>
      </c>
      <c r="K98" s="18">
        <v>1.4627078940949612E-2</v>
      </c>
      <c r="L98" s="18">
        <v>0.42889426545413428</v>
      </c>
      <c r="M98" s="18">
        <v>0.39205016035612755</v>
      </c>
      <c r="N98" s="18">
        <v>-6.0687022916888683E-2</v>
      </c>
      <c r="O98" s="18">
        <v>0.35719360748116025</v>
      </c>
      <c r="P98" s="18">
        <v>0.1372069866405837</v>
      </c>
      <c r="R98" s="18">
        <f t="shared" ref="R98:R109" si="17">SUM(H98:P98)</f>
        <v>0.99999999999999734</v>
      </c>
      <c r="S98" s="47">
        <f t="shared" ref="S98:S109" si="18">G98-D98</f>
        <v>1.5407342229142362E-2</v>
      </c>
    </row>
    <row r="99" spans="1:24">
      <c r="A99" s="9">
        <v>2</v>
      </c>
      <c r="B99" s="26">
        <f t="shared" ref="B99:B109" si="19">$B$97</f>
        <v>4.4999999999999998E-2</v>
      </c>
      <c r="C99" s="27">
        <v>8.9696597277198337E-3</v>
      </c>
      <c r="D99" s="27">
        <v>0.13833640576897974</v>
      </c>
      <c r="E99" s="26">
        <f t="shared" si="16"/>
        <v>10.40579114506796</v>
      </c>
      <c r="F99" s="26">
        <f>F98+$W$97</f>
        <v>0.13833640465137687</v>
      </c>
      <c r="G99" s="27">
        <f t="shared" ref="G99:G110" si="20">B99+$E$110*C99</f>
        <v>0.14837029394655221</v>
      </c>
      <c r="H99" s="18">
        <v>-8.11654683381135E-2</v>
      </c>
      <c r="I99" s="18">
        <v>-9.4042661084451459E-2</v>
      </c>
      <c r="J99" s="18">
        <v>1.5677903389655693E-2</v>
      </c>
      <c r="K99" s="18">
        <v>8.9368022960071708E-3</v>
      </c>
      <c r="L99" s="18">
        <v>0.36250137112844344</v>
      </c>
      <c r="M99" s="18">
        <v>0.34816691812693956</v>
      </c>
      <c r="N99" s="18">
        <v>-3.8034125727704468E-2</v>
      </c>
      <c r="O99" s="18">
        <v>0.34066020785467305</v>
      </c>
      <c r="P99" s="18">
        <v>0.13729905235455056</v>
      </c>
      <c r="R99" s="18">
        <f t="shared" si="17"/>
        <v>1</v>
      </c>
      <c r="S99" s="47">
        <f t="shared" si="18"/>
        <v>1.0033888177572475E-2</v>
      </c>
    </row>
    <row r="100" spans="1:24">
      <c r="A100" s="9">
        <v>3</v>
      </c>
      <c r="B100" s="26">
        <f t="shared" si="19"/>
        <v>4.4999999999999998E-2</v>
      </c>
      <c r="C100" s="27">
        <v>8.6661672358882176E-3</v>
      </c>
      <c r="D100" s="27">
        <v>0.13916359147581031</v>
      </c>
      <c r="E100" s="26">
        <f t="shared" si="16"/>
        <v>10.865655936786137</v>
      </c>
      <c r="F100" s="26">
        <f t="shared" ref="F100:F106" si="21">F99+$W$97</f>
        <v>0.13916359036074522</v>
      </c>
      <c r="G100" s="27">
        <f t="shared" si="20"/>
        <v>0.14487271331991447</v>
      </c>
      <c r="H100" s="18">
        <v>-4.6011993720110389E-2</v>
      </c>
      <c r="I100" s="18">
        <v>-1.8329770109682862E-2</v>
      </c>
      <c r="J100" s="18">
        <v>1.4703268849006614E-2</v>
      </c>
      <c r="K100" s="18">
        <v>2.8542081059287749E-3</v>
      </c>
      <c r="L100" s="18">
        <v>0.29597147615435632</v>
      </c>
      <c r="M100" s="18">
        <v>0.3042703409700136</v>
      </c>
      <c r="N100" s="18">
        <v>-1.5597810249081133E-2</v>
      </c>
      <c r="O100" s="18">
        <v>0.32435796673183248</v>
      </c>
      <c r="P100" s="18">
        <v>0.13778231326773635</v>
      </c>
      <c r="R100" s="18">
        <f t="shared" si="17"/>
        <v>0.99999999999999978</v>
      </c>
      <c r="S100" s="47">
        <f t="shared" si="18"/>
        <v>5.7091218441041591E-3</v>
      </c>
    </row>
    <row r="101" spans="1:24">
      <c r="A101" s="9">
        <v>4</v>
      </c>
      <c r="B101" s="26">
        <f t="shared" si="19"/>
        <v>4.4999999999999998E-2</v>
      </c>
      <c r="C101" s="27">
        <v>8.4634721640018794E-3</v>
      </c>
      <c r="D101" s="27">
        <v>0.13999077718555464</v>
      </c>
      <c r="E101" s="26">
        <f t="shared" si="16"/>
        <v>11.22361784204641</v>
      </c>
      <c r="F101" s="26">
        <f t="shared" si="21"/>
        <v>0.13999077607011357</v>
      </c>
      <c r="G101" s="27">
        <f t="shared" si="20"/>
        <v>0.14253676638341517</v>
      </c>
      <c r="H101" s="18">
        <v>-1.0857617335813818E-2</v>
      </c>
      <c r="I101" s="18">
        <v>5.7380153164040201E-2</v>
      </c>
      <c r="J101" s="18">
        <v>1.3721594173506399E-2</v>
      </c>
      <c r="K101" s="18">
        <v>-3.227174026867979E-3</v>
      </c>
      <c r="L101" s="18">
        <v>0.22945972978393589</v>
      </c>
      <c r="M101" s="18">
        <v>0.26034115902308358</v>
      </c>
      <c r="N101" s="18">
        <v>6.8511480639728223E-3</v>
      </c>
      <c r="O101" s="18">
        <v>0.30807130262903337</v>
      </c>
      <c r="P101" s="18">
        <v>0.13825970452510941</v>
      </c>
      <c r="R101" s="18">
        <f t="shared" si="17"/>
        <v>0.99999999999999989</v>
      </c>
      <c r="S101" s="47">
        <f t="shared" si="18"/>
        <v>2.545989197860532E-3</v>
      </c>
    </row>
    <row r="102" spans="1:24">
      <c r="A102" s="9">
        <v>5</v>
      </c>
      <c r="B102" s="26">
        <f t="shared" si="19"/>
        <v>4.4999999999999998E-2</v>
      </c>
      <c r="C102" s="27">
        <v>8.3689016239708071E-3</v>
      </c>
      <c r="D102" s="27">
        <v>0.14081796289491075</v>
      </c>
      <c r="E102" s="26">
        <f t="shared" si="16"/>
        <v>11.449287756049381</v>
      </c>
      <c r="F102" s="26">
        <f t="shared" si="21"/>
        <v>0.14081796177948191</v>
      </c>
      <c r="G102" s="27">
        <f t="shared" si="20"/>
        <v>0.14144689398931698</v>
      </c>
      <c r="H102" s="18">
        <v>2.4298836146866721E-2</v>
      </c>
      <c r="I102" s="18">
        <v>0.13308715892657985</v>
      </c>
      <c r="J102" s="18">
        <v>1.273996340927077E-2</v>
      </c>
      <c r="K102" s="18">
        <v>-9.3076097111335025E-3</v>
      </c>
      <c r="L102" s="18">
        <v>0.16294455478856062</v>
      </c>
      <c r="M102" s="18">
        <v>0.21641198087661906</v>
      </c>
      <c r="N102" s="18">
        <v>2.9298760565799897E-2</v>
      </c>
      <c r="O102" s="18">
        <v>0.29178996214977937</v>
      </c>
      <c r="P102" s="18">
        <v>0.13873639284765682</v>
      </c>
      <c r="R102" s="18">
        <f t="shared" si="17"/>
        <v>0.99999999999999967</v>
      </c>
      <c r="S102" s="47">
        <f t="shared" si="18"/>
        <v>6.2893109440623207E-4</v>
      </c>
    </row>
    <row r="103" spans="1:24">
      <c r="A103" s="9">
        <v>6</v>
      </c>
      <c r="B103" s="26">
        <f t="shared" si="19"/>
        <v>4.4999999999999998E-2</v>
      </c>
      <c r="C103" s="49">
        <v>8.3861143822414139E-3</v>
      </c>
      <c r="D103" s="49">
        <v>0.14164514860421823</v>
      </c>
      <c r="E103" s="26">
        <f t="shared" si="16"/>
        <v>11.524425281972748</v>
      </c>
      <c r="F103" s="26">
        <f t="shared" si="21"/>
        <v>0.14164514748885026</v>
      </c>
      <c r="G103" s="27">
        <f t="shared" si="20"/>
        <v>0.14164526136735306</v>
      </c>
      <c r="H103" s="18">
        <v>5.9463803026929732E-2</v>
      </c>
      <c r="I103" s="18">
        <v>0.20879036645219565</v>
      </c>
      <c r="J103" s="18">
        <v>1.1757108640692883E-2</v>
      </c>
      <c r="K103" s="18">
        <v>-1.5388674915011689E-2</v>
      </c>
      <c r="L103" s="18">
        <v>9.6429640653813695E-2</v>
      </c>
      <c r="M103" s="18">
        <v>0.17248296499510649</v>
      </c>
      <c r="N103" s="18">
        <v>5.1744266392086631E-2</v>
      </c>
      <c r="O103" s="18">
        <v>0.27550912121850202</v>
      </c>
      <c r="P103" s="18">
        <v>0.13921140353568481</v>
      </c>
      <c r="R103" s="18">
        <f t="shared" si="17"/>
        <v>1.0000000000000002</v>
      </c>
      <c r="S103" s="48">
        <f t="shared" si="18"/>
        <v>1.1276313482966316E-7</v>
      </c>
      <c r="T103" s="24" t="s">
        <v>100</v>
      </c>
      <c r="X103" s="24"/>
    </row>
    <row r="104" spans="1:24">
      <c r="A104" s="9">
        <v>7</v>
      </c>
      <c r="B104" s="26">
        <f t="shared" si="19"/>
        <v>4.4999999999999998E-2</v>
      </c>
      <c r="C104" s="27">
        <v>8.5144325219982074E-3</v>
      </c>
      <c r="D104" s="27">
        <v>0.1424723343135722</v>
      </c>
      <c r="E104" s="26">
        <f t="shared" si="16"/>
        <v>11.447895565763076</v>
      </c>
      <c r="F104" s="26">
        <f t="shared" si="21"/>
        <v>0.14247233319821861</v>
      </c>
      <c r="G104" s="27">
        <f t="shared" si="20"/>
        <v>0.14312405590672034</v>
      </c>
      <c r="H104" s="18">
        <v>9.462858936011645E-2</v>
      </c>
      <c r="I104" s="18">
        <v>0.28449254171177629</v>
      </c>
      <c r="J104" s="18">
        <v>1.0774536981247957E-2</v>
      </c>
      <c r="K104" s="18">
        <v>-2.1468702854465966E-2</v>
      </c>
      <c r="L104" s="18">
        <v>2.9912363077272037E-2</v>
      </c>
      <c r="M104" s="18">
        <v>0.12855545422774306</v>
      </c>
      <c r="N104" s="18">
        <v>7.4189700231676634E-2</v>
      </c>
      <c r="O104" s="18">
        <v>0.2592293372159713</v>
      </c>
      <c r="P104" s="18">
        <v>0.13968618004866193</v>
      </c>
      <c r="R104" s="18">
        <f t="shared" si="17"/>
        <v>0.99999999999999967</v>
      </c>
      <c r="S104" s="47">
        <f t="shared" si="18"/>
        <v>6.5172159314813571E-4</v>
      </c>
    </row>
    <row r="105" spans="1:24">
      <c r="A105" s="9">
        <v>8</v>
      </c>
      <c r="B105" s="26">
        <f t="shared" si="19"/>
        <v>4.4999999999999998E-2</v>
      </c>
      <c r="C105" s="27">
        <v>8.5144325219982074E-3</v>
      </c>
      <c r="D105" s="27">
        <v>0.1424723343135722</v>
      </c>
      <c r="E105" s="26">
        <f t="shared" si="16"/>
        <v>11.447895565763076</v>
      </c>
      <c r="F105" s="26">
        <f t="shared" si="21"/>
        <v>0.14329951890758696</v>
      </c>
      <c r="G105" s="27">
        <f t="shared" si="20"/>
        <v>0.14312405590672034</v>
      </c>
      <c r="H105" s="18">
        <v>9.462858936011645E-2</v>
      </c>
      <c r="I105" s="18">
        <v>0.28449254171177629</v>
      </c>
      <c r="J105" s="18">
        <v>1.0774536981247957E-2</v>
      </c>
      <c r="K105" s="18">
        <v>-2.1468702854465966E-2</v>
      </c>
      <c r="L105" s="18">
        <v>2.9912363077272037E-2</v>
      </c>
      <c r="M105" s="18">
        <v>0.12855545422774306</v>
      </c>
      <c r="N105" s="18">
        <v>7.4189700231676634E-2</v>
      </c>
      <c r="O105" s="18">
        <v>0.2592293372159713</v>
      </c>
      <c r="P105" s="18">
        <v>0.13968618004866193</v>
      </c>
      <c r="R105" s="18">
        <f t="shared" si="17"/>
        <v>0.99999999999999967</v>
      </c>
      <c r="S105" s="47">
        <f t="shared" si="18"/>
        <v>6.5172159314813571E-4</v>
      </c>
    </row>
    <row r="106" spans="1:24">
      <c r="A106" s="9">
        <v>9</v>
      </c>
      <c r="B106" s="26">
        <f t="shared" si="19"/>
        <v>4.4999999999999998E-2</v>
      </c>
      <c r="C106" s="27">
        <v>9.0814969536461652E-3</v>
      </c>
      <c r="D106" s="27">
        <v>0.14412670684247544</v>
      </c>
      <c r="E106" s="26">
        <f t="shared" si="16"/>
        <v>10.915238682393291</v>
      </c>
      <c r="F106" s="26">
        <f t="shared" si="21"/>
        <v>0.14412670461695531</v>
      </c>
      <c r="G106" s="27">
        <f t="shared" si="20"/>
        <v>0.14965915520429257</v>
      </c>
      <c r="H106" s="18">
        <v>0.16494010042517313</v>
      </c>
      <c r="I106" s="18">
        <v>0.43578104647172616</v>
      </c>
      <c r="J106" s="18">
        <v>8.9750446245387624E-3</v>
      </c>
      <c r="K106" s="18">
        <v>-3.3824604654347716E-2</v>
      </c>
      <c r="L106" s="18">
        <v>-0.103216894680783</v>
      </c>
      <c r="M106" s="18">
        <v>4.0682841208475533E-2</v>
      </c>
      <c r="N106" s="18">
        <v>0.1190924615479179</v>
      </c>
      <c r="O106" s="18">
        <v>0.22656194575628019</v>
      </c>
      <c r="P106" s="18">
        <v>0.14100805930101956</v>
      </c>
      <c r="R106" s="18">
        <f t="shared" si="17"/>
        <v>1.0000000000000004</v>
      </c>
      <c r="S106" s="47">
        <f t="shared" si="18"/>
        <v>5.5324483618171272E-3</v>
      </c>
    </row>
    <row r="107" spans="1:24">
      <c r="A107" s="9">
        <v>10</v>
      </c>
      <c r="B107" s="26">
        <f t="shared" si="19"/>
        <v>4.4999999999999998E-2</v>
      </c>
      <c r="C107" s="27">
        <v>9.5017356501322457E-3</v>
      </c>
      <c r="D107" s="27">
        <v>0.14495389144536841</v>
      </c>
      <c r="E107" s="26">
        <f t="shared" ref="E107:E109" si="22">(D107-B107)/C107</f>
        <v>10.51954033724115</v>
      </c>
      <c r="F107" s="26">
        <f t="shared" ref="F107:F109" si="23">F106+$W$97</f>
        <v>0.14495389032632366</v>
      </c>
      <c r="G107" s="27">
        <f t="shared" si="20"/>
        <v>0.15450217031324198</v>
      </c>
      <c r="H107" s="38">
        <v>0.20010732352557564</v>
      </c>
      <c r="I107" s="38">
        <v>0.51159947436559583</v>
      </c>
      <c r="J107" s="38">
        <v>7.8302172009161314E-3</v>
      </c>
      <c r="K107" s="38">
        <v>-3.9708612159808733E-2</v>
      </c>
      <c r="L107" s="38">
        <v>-0.16963338498577107</v>
      </c>
      <c r="M107" s="38">
        <v>-3.2298831913303116E-3</v>
      </c>
      <c r="N107" s="38">
        <v>0.14154998096515511</v>
      </c>
      <c r="O107" s="38">
        <v>0.21036907064566943</v>
      </c>
      <c r="P107" s="38">
        <v>0.14111581363399794</v>
      </c>
      <c r="Q107" s="4"/>
      <c r="R107" s="18">
        <f t="shared" si="17"/>
        <v>1</v>
      </c>
      <c r="S107" s="47">
        <f t="shared" si="18"/>
        <v>9.5482788678735719E-3</v>
      </c>
    </row>
    <row r="108" spans="1:24">
      <c r="A108" s="9">
        <v>11</v>
      </c>
      <c r="B108" s="26">
        <f t="shared" si="19"/>
        <v>4.4999999999999998E-2</v>
      </c>
      <c r="C108" s="27">
        <v>9.9986306319152559E-3</v>
      </c>
      <c r="D108" s="27">
        <v>0.14578107715099417</v>
      </c>
      <c r="E108" s="26">
        <f t="shared" si="22"/>
        <v>10.079487968012813</v>
      </c>
      <c r="F108" s="26">
        <f t="shared" si="23"/>
        <v>0.14578107603569201</v>
      </c>
      <c r="G108" s="27">
        <f t="shared" si="20"/>
        <v>0.16022860608524128</v>
      </c>
      <c r="H108" s="18">
        <v>0.23529505350465302</v>
      </c>
      <c r="I108" s="18">
        <v>0.58730241155230878</v>
      </c>
      <c r="J108" s="18">
        <v>6.8431549236299509E-3</v>
      </c>
      <c r="K108" s="18">
        <v>-4.5795068444527971E-2</v>
      </c>
      <c r="L108" s="18">
        <v>-0.23614634264348863</v>
      </c>
      <c r="M108" s="18">
        <v>-4.7159712213551329E-2</v>
      </c>
      <c r="N108" s="18">
        <v>0.16397092371161701</v>
      </c>
      <c r="O108" s="18">
        <v>0.19410205867544103</v>
      </c>
      <c r="P108" s="18">
        <v>0.1415875209339178</v>
      </c>
      <c r="R108" s="18">
        <f t="shared" si="17"/>
        <v>0.99999999999999978</v>
      </c>
      <c r="S108" s="47">
        <f t="shared" si="18"/>
        <v>1.4447528934247111E-2</v>
      </c>
    </row>
    <row r="109" spans="1:24">
      <c r="A109" s="9">
        <v>12</v>
      </c>
      <c r="B109" s="26">
        <f t="shared" si="19"/>
        <v>4.4999999999999998E-2</v>
      </c>
      <c r="C109" s="27">
        <v>1.0561368033976466E-2</v>
      </c>
      <c r="D109" s="27">
        <v>0.14660826286073161</v>
      </c>
      <c r="E109" s="26">
        <f t="shared" si="22"/>
        <v>9.6207482339269497</v>
      </c>
      <c r="F109" s="26">
        <f t="shared" si="23"/>
        <v>0.14660826174506036</v>
      </c>
      <c r="G109" s="27">
        <f t="shared" si="20"/>
        <v>0.16671383879546514</v>
      </c>
      <c r="H109" s="18">
        <v>0.27042861988993266</v>
      </c>
      <c r="I109" s="18">
        <v>0.66302057564456474</v>
      </c>
      <c r="J109" s="18">
        <v>5.8629678163489218E-3</v>
      </c>
      <c r="K109" s="18">
        <v>-5.1871969120161544E-2</v>
      </c>
      <c r="L109" s="18">
        <v>-0.30266161979526657</v>
      </c>
      <c r="M109" s="18">
        <v>-9.1092086416764348E-2</v>
      </c>
      <c r="N109" s="18">
        <v>0.18642259327364427</v>
      </c>
      <c r="O109" s="18">
        <v>0.17782614918392267</v>
      </c>
      <c r="P109" s="18">
        <v>0.14206476952377914</v>
      </c>
      <c r="R109" s="18">
        <f t="shared" si="17"/>
        <v>0.99999999999999989</v>
      </c>
      <c r="S109" s="47">
        <f t="shared" si="18"/>
        <v>2.0105575934733527E-2</v>
      </c>
    </row>
    <row r="110" spans="1:24">
      <c r="B110" s="26">
        <v>4.4999999999999998E-2</v>
      </c>
      <c r="C110" s="27">
        <v>0</v>
      </c>
      <c r="E110" s="26">
        <v>11.524438728383052</v>
      </c>
      <c r="G110" s="27">
        <f t="shared" si="20"/>
        <v>4.4999999999999998E-2</v>
      </c>
    </row>
    <row r="112" spans="1:24">
      <c r="C112" s="44"/>
      <c r="D112" s="44"/>
      <c r="E112" s="44"/>
    </row>
    <row r="113" spans="2:7">
      <c r="B113" s="26"/>
      <c r="C113" s="27"/>
      <c r="E113" s="26"/>
      <c r="F113" s="26"/>
    </row>
    <row r="114" spans="2:7">
      <c r="B114" s="26"/>
      <c r="C114" s="27"/>
      <c r="D114" s="27"/>
      <c r="F114" s="26"/>
      <c r="G114" s="46"/>
    </row>
    <row r="115" spans="2:7">
      <c r="B115" s="26"/>
      <c r="C115" s="27"/>
      <c r="D115" s="27"/>
      <c r="E115" s="26"/>
      <c r="F115" s="26"/>
      <c r="G115" s="46"/>
    </row>
    <row r="116" spans="2:7">
      <c r="B116" s="26"/>
      <c r="C116" s="27"/>
      <c r="D116" s="27"/>
      <c r="E116" s="26"/>
      <c r="F116" s="26"/>
      <c r="G116" s="46"/>
    </row>
    <row r="117" spans="2:7">
      <c r="B117" s="26"/>
      <c r="C117" s="27"/>
      <c r="D117" s="27"/>
      <c r="E117" s="26"/>
      <c r="F117" s="26"/>
      <c r="G117" s="46"/>
    </row>
    <row r="118" spans="2:7">
      <c r="C118" s="27"/>
      <c r="D118" s="27"/>
      <c r="G118" s="46"/>
    </row>
    <row r="119" spans="2:7">
      <c r="C119" s="27"/>
      <c r="D119" s="27"/>
      <c r="G119" s="46"/>
    </row>
    <row r="120" spans="2:7">
      <c r="C120" s="27"/>
      <c r="D120" s="27"/>
      <c r="G120" s="46"/>
    </row>
    <row r="121" spans="2:7">
      <c r="C121" s="27"/>
      <c r="D121" s="27"/>
      <c r="G121" s="46"/>
    </row>
  </sheetData>
  <dataConsolidate/>
  <printOptions horizontalCentered="1" gridLines="1"/>
  <pageMargins left="0" right="0" top="0.39370078740157483" bottom="0.39370078740157483" header="0" footer="0"/>
  <pageSetup fitToHeight="5" orientation="portrait" verticalDpi="90" r:id="rId1"/>
  <headerFooter alignWithMargins="0">
    <oddFooter>&amp;C&amp;8Hoja &amp;P de &amp;N</oddFooter>
  </headerFooter>
  <ignoredErrors>
    <ignoredError sqref="E101:E109" evalError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4">
    <pageSetUpPr fitToPage="1"/>
  </sheetPr>
  <dimension ref="A1:AA121"/>
  <sheetViews>
    <sheetView workbookViewId="0">
      <pane xSplit="6" ySplit="1" topLeftCell="G96" activePane="bottomRight" state="frozen"/>
      <selection activeCell="B96" sqref="B96"/>
      <selection pane="topRight" activeCell="B96" sqref="B96"/>
      <selection pane="bottomLeft" activeCell="B96" sqref="B96"/>
      <selection pane="bottomRight" activeCell="B96" sqref="B96"/>
    </sheetView>
  </sheetViews>
  <sheetFormatPr baseColWidth="10" defaultColWidth="9.140625" defaultRowHeight="12.75"/>
  <cols>
    <col min="1" max="1" width="3" style="9" bestFit="1" customWidth="1"/>
    <col min="2" max="2" width="9.28515625" style="13" bestFit="1" customWidth="1"/>
    <col min="3" max="3" width="12" style="13" bestFit="1" customWidth="1"/>
    <col min="4" max="4" width="9.28515625" style="13" bestFit="1" customWidth="1"/>
    <col min="5" max="5" width="11.28515625" style="13" bestFit="1" customWidth="1"/>
    <col min="6" max="6" width="9.140625" style="35"/>
    <col min="7" max="7" width="13.7109375" style="43" bestFit="1" customWidth="1"/>
    <col min="8" max="8" width="7.85546875" style="10" bestFit="1" customWidth="1"/>
    <col min="9" max="9" width="8.85546875" style="10" bestFit="1" customWidth="1"/>
    <col min="10" max="11" width="7.5703125" style="10" bestFit="1" customWidth="1"/>
    <col min="12" max="13" width="8.140625" style="10" bestFit="1" customWidth="1"/>
    <col min="14" max="14" width="7.5703125" style="10" bestFit="1" customWidth="1"/>
    <col min="15" max="15" width="8.140625" style="10" bestFit="1" customWidth="1"/>
    <col min="16" max="16" width="12" style="10" bestFit="1" customWidth="1"/>
    <col min="17" max="17" width="3" style="1" bestFit="1" customWidth="1"/>
    <col min="18" max="19" width="8.28515625" style="1" bestFit="1" customWidth="1"/>
    <col min="20" max="21" width="7.28515625" style="1" bestFit="1" customWidth="1"/>
    <col min="22" max="22" width="7.7109375" style="1" bestFit="1" customWidth="1"/>
    <col min="23" max="23" width="10.140625" style="1" bestFit="1" customWidth="1"/>
    <col min="24" max="16384" width="9.140625" style="1"/>
  </cols>
  <sheetData>
    <row r="1" spans="1:27" s="9" customFormat="1">
      <c r="A1" s="19"/>
      <c r="B1" s="13"/>
      <c r="C1" s="13"/>
      <c r="D1" s="28"/>
      <c r="E1" s="28"/>
      <c r="F1" s="36"/>
      <c r="G1" s="37" t="s">
        <v>9</v>
      </c>
      <c r="H1" s="19" t="s">
        <v>10</v>
      </c>
      <c r="I1" s="19" t="s">
        <v>11</v>
      </c>
      <c r="J1" s="19" t="s">
        <v>14</v>
      </c>
      <c r="K1" s="19" t="s">
        <v>13</v>
      </c>
      <c r="L1" s="19" t="s">
        <v>16</v>
      </c>
      <c r="M1" s="19" t="s">
        <v>15</v>
      </c>
      <c r="N1" s="19" t="s">
        <v>12</v>
      </c>
      <c r="O1" s="19" t="s">
        <v>1</v>
      </c>
      <c r="P1" s="19" t="s">
        <v>17</v>
      </c>
      <c r="R1" s="8"/>
      <c r="S1" s="7"/>
      <c r="T1" s="7"/>
      <c r="U1" s="7"/>
      <c r="V1" s="7"/>
      <c r="W1" s="7"/>
      <c r="X1" s="7"/>
      <c r="Y1" s="7"/>
      <c r="Z1" s="7"/>
      <c r="AA1" s="7"/>
    </row>
    <row r="2" spans="1:27">
      <c r="A2" s="35"/>
      <c r="F2" s="43">
        <v>1</v>
      </c>
      <c r="G2" s="43" t="s">
        <v>18</v>
      </c>
      <c r="H2" s="16">
        <v>0.148394317254984</v>
      </c>
      <c r="I2" s="16">
        <v>0.14768291679842871</v>
      </c>
      <c r="J2" s="16">
        <v>0.14444829658171907</v>
      </c>
      <c r="K2" s="16">
        <v>0.14010041922999408</v>
      </c>
      <c r="L2" s="16">
        <v>0.14444020645490743</v>
      </c>
      <c r="M2" s="16">
        <v>0.14099585686331326</v>
      </c>
      <c r="N2" s="16">
        <v>0.1484154362878598</v>
      </c>
      <c r="O2" s="16">
        <v>0.14357540521049017</v>
      </c>
      <c r="P2" s="16">
        <v>0.15054564061520265</v>
      </c>
      <c r="S2" s="18"/>
      <c r="T2" s="18"/>
      <c r="U2" s="18"/>
      <c r="V2" s="18"/>
      <c r="W2" s="18"/>
    </row>
    <row r="3" spans="1:27">
      <c r="A3" s="35"/>
      <c r="F3" s="43">
        <v>2</v>
      </c>
      <c r="G3" s="43" t="s">
        <v>19</v>
      </c>
      <c r="H3" s="16">
        <v>0.14830735073004184</v>
      </c>
      <c r="I3" s="16">
        <v>0.14674996600268542</v>
      </c>
      <c r="J3" s="16">
        <v>0.14311842301993619</v>
      </c>
      <c r="K3" s="16">
        <v>0.13875795016588249</v>
      </c>
      <c r="L3" s="16">
        <v>0.14377309998952678</v>
      </c>
      <c r="M3" s="16">
        <v>0.13965889074519344</v>
      </c>
      <c r="N3" s="16">
        <v>0.14832453810914067</v>
      </c>
      <c r="O3" s="16">
        <v>0.1419485234118823</v>
      </c>
      <c r="P3" s="16">
        <v>0.14829417299900616</v>
      </c>
      <c r="S3" s="18"/>
      <c r="T3" s="18"/>
      <c r="U3" s="18"/>
      <c r="V3" s="18"/>
      <c r="W3" s="18"/>
    </row>
    <row r="4" spans="1:27">
      <c r="A4" s="35"/>
      <c r="F4" s="43">
        <v>3</v>
      </c>
      <c r="G4" s="43" t="s">
        <v>20</v>
      </c>
      <c r="H4" s="16">
        <v>0.1482580264323132</v>
      </c>
      <c r="I4" s="16">
        <v>0.14799235222596402</v>
      </c>
      <c r="J4" s="16">
        <v>0.14496762193538834</v>
      </c>
      <c r="K4" s="16">
        <v>0.14062752021243938</v>
      </c>
      <c r="L4" s="16">
        <v>0.14461048627147319</v>
      </c>
      <c r="M4" s="16">
        <v>0.14151982447762976</v>
      </c>
      <c r="N4" s="16">
        <v>0.14828121053084226</v>
      </c>
      <c r="O4" s="16">
        <v>0.14425137987386255</v>
      </c>
      <c r="P4" s="16">
        <v>0.15154872362018856</v>
      </c>
      <c r="S4" s="18"/>
      <c r="T4" s="18"/>
      <c r="U4" s="18"/>
      <c r="V4" s="18"/>
      <c r="W4" s="18"/>
    </row>
    <row r="5" spans="1:27">
      <c r="A5" s="35"/>
      <c r="F5" s="43">
        <v>4</v>
      </c>
      <c r="G5" s="43" t="s">
        <v>21</v>
      </c>
      <c r="H5" s="16">
        <v>0.14819831807190481</v>
      </c>
      <c r="I5" s="16">
        <v>0.14790381145370521</v>
      </c>
      <c r="J5" s="16">
        <v>0.14486579088836748</v>
      </c>
      <c r="K5" s="16">
        <v>0.14052561491966939</v>
      </c>
      <c r="L5" s="16">
        <v>0.14453128960282283</v>
      </c>
      <c r="M5" s="16">
        <v>0.14141803381638057</v>
      </c>
      <c r="N5" s="16">
        <v>0.1482213661744583</v>
      </c>
      <c r="O5" s="16">
        <v>0.14413947734743807</v>
      </c>
      <c r="P5" s="16">
        <v>0.15141492073339591</v>
      </c>
      <c r="S5" s="18"/>
      <c r="T5" s="18"/>
      <c r="U5" s="18"/>
      <c r="V5" s="18"/>
      <c r="W5" s="18"/>
    </row>
    <row r="6" spans="1:27">
      <c r="A6" s="35"/>
      <c r="F6" s="43">
        <v>5</v>
      </c>
      <c r="G6" s="43" t="s">
        <v>22</v>
      </c>
      <c r="H6" s="16">
        <v>0.14813731170366148</v>
      </c>
      <c r="I6" s="16">
        <v>0.14808076944010504</v>
      </c>
      <c r="J6" s="16">
        <v>0.14515475572428882</v>
      </c>
      <c r="K6" s="16">
        <v>0.14081865745230407</v>
      </c>
      <c r="L6" s="16">
        <v>0.14463389639944133</v>
      </c>
      <c r="M6" s="16">
        <v>0.1417094186135941</v>
      </c>
      <c r="N6" s="16">
        <v>0.14816146271780756</v>
      </c>
      <c r="O6" s="16">
        <v>0.14451206355755949</v>
      </c>
      <c r="P6" s="16">
        <v>0.15196227067881324</v>
      </c>
      <c r="S6" s="18"/>
      <c r="T6" s="18"/>
      <c r="U6" s="18"/>
      <c r="V6" s="18"/>
      <c r="W6" s="18"/>
    </row>
    <row r="7" spans="1:27">
      <c r="F7" s="43">
        <v>6</v>
      </c>
      <c r="G7" s="43" t="s">
        <v>23</v>
      </c>
      <c r="H7" s="16">
        <v>0.14814769576634124</v>
      </c>
      <c r="I7" s="16">
        <v>0.14892234951538019</v>
      </c>
      <c r="J7" s="16">
        <v>0.14638663424230716</v>
      </c>
      <c r="K7" s="16">
        <v>0.14206338093195309</v>
      </c>
      <c r="L7" s="16">
        <v>0.14521465456789304</v>
      </c>
      <c r="M7" s="16">
        <v>0.14294863888597736</v>
      </c>
      <c r="N7" s="16">
        <v>0.14817570706212022</v>
      </c>
      <c r="O7" s="16">
        <v>0.14603582592131228</v>
      </c>
      <c r="P7" s="16">
        <v>0.15409888916735776</v>
      </c>
    </row>
    <row r="8" spans="1:27">
      <c r="F8" s="43">
        <v>7</v>
      </c>
      <c r="G8" s="43" t="s">
        <v>24</v>
      </c>
      <c r="H8" s="16">
        <v>0.14819961607973983</v>
      </c>
      <c r="I8" s="16">
        <v>0.14903715891622354</v>
      </c>
      <c r="J8" s="16">
        <v>0.1465307600238101</v>
      </c>
      <c r="K8" s="16">
        <v>0.14220815864585956</v>
      </c>
      <c r="L8" s="16">
        <v>0.14530947425238572</v>
      </c>
      <c r="M8" s="16">
        <v>0.14309306593046642</v>
      </c>
      <c r="N8" s="16">
        <v>0.14822792124979817</v>
      </c>
      <c r="O8" s="16">
        <v>0.14620198995057176</v>
      </c>
      <c r="P8" s="16">
        <v>0.15431197536370933</v>
      </c>
    </row>
    <row r="9" spans="1:27">
      <c r="F9" s="43">
        <v>8</v>
      </c>
      <c r="G9" s="43" t="s">
        <v>25</v>
      </c>
      <c r="H9" s="16">
        <v>0.14816067584469089</v>
      </c>
      <c r="I9" s="16">
        <v>0.14809384845434256</v>
      </c>
      <c r="J9" s="16">
        <v>0.14516290692377673</v>
      </c>
      <c r="K9" s="16">
        <v>0.14082650272534863</v>
      </c>
      <c r="L9" s="16">
        <v>0.14465008532825868</v>
      </c>
      <c r="M9" s="16">
        <v>0.14171736217097536</v>
      </c>
      <c r="N9" s="16">
        <v>0.14818477991987758</v>
      </c>
      <c r="O9" s="16">
        <v>0.14451658190181355</v>
      </c>
      <c r="P9" s="16">
        <v>0.15195945961993138</v>
      </c>
    </row>
    <row r="10" spans="1:27">
      <c r="F10" s="43">
        <v>9</v>
      </c>
      <c r="G10" s="43" t="s">
        <v>26</v>
      </c>
      <c r="H10" s="16">
        <v>0.14804904717088394</v>
      </c>
      <c r="I10" s="16">
        <v>0.1489899938351292</v>
      </c>
      <c r="J10" s="16">
        <v>0.14653278496211372</v>
      </c>
      <c r="K10" s="16">
        <v>0.14221273167828569</v>
      </c>
      <c r="L10" s="16">
        <v>0.14523062129692513</v>
      </c>
      <c r="M10" s="16">
        <v>0.14309675920123213</v>
      </c>
      <c r="N10" s="16">
        <v>0.14807782722347992</v>
      </c>
      <c r="O10" s="16">
        <v>0.1462404628127856</v>
      </c>
      <c r="P10" s="16">
        <v>0.15442504780296307</v>
      </c>
    </row>
    <row r="11" spans="1:27">
      <c r="F11" s="43">
        <v>10</v>
      </c>
      <c r="G11" s="43" t="s">
        <v>27</v>
      </c>
      <c r="H11" s="16">
        <v>0.14793352447357211</v>
      </c>
      <c r="I11" s="16">
        <v>0.14653205789815135</v>
      </c>
      <c r="J11" s="16">
        <v>0.14297530065951522</v>
      </c>
      <c r="K11" s="16">
        <v>0.1386195883740024</v>
      </c>
      <c r="L11" s="16">
        <v>0.14350814508330742</v>
      </c>
      <c r="M11" s="16">
        <v>0.1395190137723275</v>
      </c>
      <c r="N11" s="16">
        <v>0.14795142273550535</v>
      </c>
      <c r="O11" s="16">
        <v>0.14186049124342096</v>
      </c>
      <c r="P11" s="16">
        <v>0.14831703915883968</v>
      </c>
    </row>
    <row r="12" spans="1:27">
      <c r="F12" s="43">
        <v>11</v>
      </c>
      <c r="G12" s="43" t="s">
        <v>28</v>
      </c>
      <c r="H12" s="16">
        <v>0.14783487587811478</v>
      </c>
      <c r="I12" s="16">
        <v>0.14511432841672076</v>
      </c>
      <c r="J12" s="16">
        <v>0.14093852415439717</v>
      </c>
      <c r="K12" s="16">
        <v>0.13656294143724837</v>
      </c>
      <c r="L12" s="16">
        <v>0.14250474229650023</v>
      </c>
      <c r="M12" s="16">
        <v>0.13747099465698773</v>
      </c>
      <c r="N12" s="16">
        <v>0.1478466451042123</v>
      </c>
      <c r="O12" s="16">
        <v>0.13936057848229108</v>
      </c>
      <c r="P12" s="16">
        <v>0.14484365532897989</v>
      </c>
    </row>
    <row r="13" spans="1:27">
      <c r="F13" s="43">
        <v>12</v>
      </c>
      <c r="G13" s="43" t="s">
        <v>29</v>
      </c>
      <c r="H13" s="16">
        <v>0.14771805517296799</v>
      </c>
      <c r="I13" s="16">
        <v>0.14628270766251927</v>
      </c>
      <c r="J13" s="16">
        <v>0.14271094107263904</v>
      </c>
      <c r="K13" s="16">
        <v>0.13835605066496651</v>
      </c>
      <c r="L13" s="16">
        <v>0.14327050164514735</v>
      </c>
      <c r="M13" s="16">
        <v>0.13925542404693142</v>
      </c>
      <c r="N13" s="16">
        <v>0.14773578850649369</v>
      </c>
      <c r="O13" s="16">
        <v>0.14158442728511342</v>
      </c>
      <c r="P13" s="16">
        <v>0.14801366901343632</v>
      </c>
    </row>
    <row r="14" spans="1:27">
      <c r="F14" s="43">
        <v>13</v>
      </c>
      <c r="G14" s="43" t="s">
        <v>30</v>
      </c>
      <c r="H14" s="16">
        <v>0.1243935900868097</v>
      </c>
      <c r="I14" s="16">
        <v>0.12659498720802981</v>
      </c>
      <c r="J14" s="16">
        <v>0.12016348074526785</v>
      </c>
      <c r="K14" s="16">
        <v>0.12152329201191306</v>
      </c>
      <c r="L14" s="16">
        <v>0.12044460899121372</v>
      </c>
      <c r="M14" s="16">
        <v>0.12060345875085632</v>
      </c>
      <c r="N14" s="16">
        <v>0.1243935900868097</v>
      </c>
      <c r="O14" s="16">
        <v>0.12341965756813575</v>
      </c>
      <c r="P14" s="16">
        <v>0.12266387437186635</v>
      </c>
    </row>
    <row r="15" spans="1:27">
      <c r="F15" s="43">
        <v>14</v>
      </c>
      <c r="G15" s="43" t="s">
        <v>31</v>
      </c>
      <c r="H15" s="16">
        <v>0.12419239887239018</v>
      </c>
      <c r="I15" s="16">
        <v>0.12622181114890021</v>
      </c>
      <c r="J15" s="16">
        <v>0.11974925445625312</v>
      </c>
      <c r="K15" s="16">
        <v>0.12109306426655461</v>
      </c>
      <c r="L15" s="16">
        <v>0.12005055977705203</v>
      </c>
      <c r="M15" s="16">
        <v>0.12022563204382303</v>
      </c>
      <c r="N15" s="16">
        <v>0.12419239887239018</v>
      </c>
      <c r="O15" s="16">
        <v>0.12299192335131644</v>
      </c>
      <c r="P15" s="16">
        <v>0.12212951889675214</v>
      </c>
    </row>
    <row r="16" spans="1:27">
      <c r="F16" s="43">
        <v>15</v>
      </c>
      <c r="G16" s="43" t="s">
        <v>32</v>
      </c>
      <c r="H16" s="16">
        <v>0.12404832000270913</v>
      </c>
      <c r="I16" s="16">
        <v>0.12591318622521316</v>
      </c>
      <c r="J16" s="16">
        <v>0.11940086259255311</v>
      </c>
      <c r="K16" s="16">
        <v>0.12072944477261423</v>
      </c>
      <c r="L16" s="16">
        <v>0.11972151044219909</v>
      </c>
      <c r="M16" s="16">
        <v>0.1199121294820899</v>
      </c>
      <c r="N16" s="16">
        <v>0.12404832000270913</v>
      </c>
      <c r="O16" s="16">
        <v>0.12263082597004386</v>
      </c>
      <c r="P16" s="16">
        <v>0.12166626186504281</v>
      </c>
    </row>
    <row r="17" spans="6:16">
      <c r="F17" s="43">
        <v>16</v>
      </c>
      <c r="G17" s="43" t="s">
        <v>33</v>
      </c>
      <c r="H17" s="16">
        <v>0.12392630726622249</v>
      </c>
      <c r="I17" s="16">
        <v>0.12641939597290891</v>
      </c>
      <c r="J17" s="16">
        <v>0.12006573293690699</v>
      </c>
      <c r="K17" s="16">
        <v>0.1214513183181382</v>
      </c>
      <c r="L17" s="16">
        <v>0.12031200284569818</v>
      </c>
      <c r="M17" s="16">
        <v>0.12044290564749993</v>
      </c>
      <c r="N17" s="16">
        <v>0.12392630726622249</v>
      </c>
      <c r="O17" s="16">
        <v>0.12334117613562398</v>
      </c>
      <c r="P17" s="16">
        <v>0.12276873168699846</v>
      </c>
    </row>
    <row r="18" spans="6:16">
      <c r="F18" s="43">
        <v>17</v>
      </c>
      <c r="G18" s="43" t="s">
        <v>34</v>
      </c>
      <c r="H18" s="16">
        <v>0.12375497023200716</v>
      </c>
      <c r="I18" s="16">
        <v>0.1268534036781277</v>
      </c>
      <c r="J18" s="16">
        <v>0.12065317006710329</v>
      </c>
      <c r="K18" s="16">
        <v>0.12209359201985007</v>
      </c>
      <c r="L18" s="16">
        <v>0.12082772824056603</v>
      </c>
      <c r="M18" s="16">
        <v>0.12090106066713012</v>
      </c>
      <c r="N18" s="16">
        <v>0.12375497023200716</v>
      </c>
      <c r="O18" s="16">
        <v>0.12397219456578194</v>
      </c>
      <c r="P18" s="16">
        <v>0.12377775673974188</v>
      </c>
    </row>
    <row r="19" spans="6:16">
      <c r="F19" s="43">
        <v>18</v>
      </c>
      <c r="G19" s="43" t="s">
        <v>35</v>
      </c>
      <c r="H19" s="16">
        <v>0.12359401726047158</v>
      </c>
      <c r="I19" s="16">
        <v>0.12792844986854071</v>
      </c>
      <c r="J19" s="16">
        <v>0.12203956945500742</v>
      </c>
      <c r="K19" s="16">
        <v>0.12359227614476455</v>
      </c>
      <c r="L19" s="16">
        <v>0.12206785477365298</v>
      </c>
      <c r="M19" s="16">
        <v>0.12202374058966949</v>
      </c>
      <c r="N19" s="16">
        <v>0.12359401726047158</v>
      </c>
      <c r="O19" s="16">
        <v>0.12544842989823216</v>
      </c>
      <c r="P19" s="16">
        <v>0.1260252245003563</v>
      </c>
    </row>
    <row r="20" spans="6:16">
      <c r="F20" s="43">
        <v>19</v>
      </c>
      <c r="G20" s="43" t="s">
        <v>36</v>
      </c>
      <c r="H20" s="16">
        <v>0.12347200452398492</v>
      </c>
      <c r="I20" s="16">
        <v>0.12643283787718068</v>
      </c>
      <c r="J20" s="16">
        <v>0.12020100165420602</v>
      </c>
      <c r="K20" s="16">
        <v>0.121628415359185</v>
      </c>
      <c r="L20" s="16">
        <v>0.12039160674196094</v>
      </c>
      <c r="M20" s="16">
        <v>0.12047785297680844</v>
      </c>
      <c r="N20" s="16">
        <v>0.12347200452398492</v>
      </c>
      <c r="O20" s="16">
        <v>0.12350866907446742</v>
      </c>
      <c r="P20" s="16">
        <v>0.12322930477788238</v>
      </c>
    </row>
    <row r="21" spans="6:16">
      <c r="F21" s="43">
        <v>20</v>
      </c>
      <c r="G21" s="43" t="s">
        <v>37</v>
      </c>
      <c r="H21" s="16">
        <v>0.12336037585017798</v>
      </c>
      <c r="I21" s="16">
        <v>0.12679958954037626</v>
      </c>
      <c r="J21" s="16">
        <v>0.12068876088938682</v>
      </c>
      <c r="K21" s="16">
        <v>0.12215954992812267</v>
      </c>
      <c r="L21" s="16">
        <v>0.12082271373089211</v>
      </c>
      <c r="M21" s="16">
        <v>0.12086347707753028</v>
      </c>
      <c r="N21" s="16">
        <v>0.12336037585017798</v>
      </c>
      <c r="O21" s="16">
        <v>0.12403097603923548</v>
      </c>
      <c r="P21" s="16">
        <v>0.12405026195534323</v>
      </c>
    </row>
    <row r="22" spans="6:16">
      <c r="F22" s="43">
        <v>21</v>
      </c>
      <c r="G22" s="43" t="s">
        <v>38</v>
      </c>
      <c r="H22" s="16">
        <v>0.12326432327039059</v>
      </c>
      <c r="I22" s="16">
        <v>0.12673926232902619</v>
      </c>
      <c r="J22" s="16">
        <v>0.12063836240813171</v>
      </c>
      <c r="K22" s="16">
        <v>0.12211224263600431</v>
      </c>
      <c r="L22" s="16">
        <v>0.12076801531672232</v>
      </c>
      <c r="M22" s="16">
        <v>0.12080533502228455</v>
      </c>
      <c r="N22" s="16">
        <v>0.12326432327039059</v>
      </c>
      <c r="O22" s="16">
        <v>0.12398276229082583</v>
      </c>
      <c r="P22" s="16">
        <v>0.12402462321683834</v>
      </c>
    </row>
    <row r="23" spans="6:16">
      <c r="F23" s="43">
        <v>22</v>
      </c>
      <c r="G23" s="43" t="s">
        <v>39</v>
      </c>
      <c r="H23" s="16">
        <v>0.12316697268276827</v>
      </c>
      <c r="I23" s="16">
        <v>0.12686679781245683</v>
      </c>
      <c r="J23" s="16">
        <v>0.12082323970068781</v>
      </c>
      <c r="K23" s="16">
        <v>0.12231743487324465</v>
      </c>
      <c r="L23" s="16">
        <v>0.12092622507353774</v>
      </c>
      <c r="M23" s="16">
        <v>0.12094213928601524</v>
      </c>
      <c r="N23" s="16">
        <v>0.12316697268276827</v>
      </c>
      <c r="O23" s="16">
        <v>0.12418367821156645</v>
      </c>
      <c r="P23" s="16">
        <v>0.12436607335289097</v>
      </c>
    </row>
    <row r="24" spans="6:16">
      <c r="F24" s="43">
        <v>23</v>
      </c>
      <c r="G24" s="43" t="s">
        <v>40</v>
      </c>
      <c r="H24" s="16">
        <v>0.12307741014215572</v>
      </c>
      <c r="I24" s="16">
        <v>0.12675686848128659</v>
      </c>
      <c r="J24" s="16">
        <v>0.12070911753766631</v>
      </c>
      <c r="K24" s="16">
        <v>0.12220130681465345</v>
      </c>
      <c r="L24" s="16">
        <v>0.1208144404956376</v>
      </c>
      <c r="M24" s="16">
        <v>0.12083224059719035</v>
      </c>
      <c r="N24" s="16">
        <v>0.12307741014215572</v>
      </c>
      <c r="O24" s="16">
        <v>0.12406766017354665</v>
      </c>
      <c r="P24" s="16">
        <v>0.12423763275049368</v>
      </c>
    </row>
    <row r="25" spans="6:16">
      <c r="F25" s="43">
        <v>24</v>
      </c>
      <c r="G25" s="43" t="s">
        <v>41</v>
      </c>
      <c r="H25" s="16">
        <v>0.12299303963288304</v>
      </c>
      <c r="I25" s="16">
        <v>0.12600223089651877</v>
      </c>
      <c r="J25" s="16">
        <v>0.11978738234242403</v>
      </c>
      <c r="K25" s="16">
        <v>0.12121839122516392</v>
      </c>
      <c r="L25" s="16">
        <v>0.11997189193755847</v>
      </c>
      <c r="M25" s="16">
        <v>0.12005328993704613</v>
      </c>
      <c r="N25" s="16">
        <v>0.12299303963288304</v>
      </c>
      <c r="O25" s="16">
        <v>0.12309643451295497</v>
      </c>
      <c r="P25" s="16">
        <v>0.12284870927775034</v>
      </c>
    </row>
    <row r="26" spans="6:16">
      <c r="F26" s="43">
        <v>25</v>
      </c>
      <c r="G26" s="43" t="s">
        <v>42</v>
      </c>
      <c r="H26" s="16">
        <v>0.14244636389937027</v>
      </c>
      <c r="I26" s="16">
        <v>0.14708656055841612</v>
      </c>
      <c r="J26" s="16">
        <v>0.13934497495277026</v>
      </c>
      <c r="K26" s="16">
        <v>0.14070150895337807</v>
      </c>
      <c r="L26" s="16">
        <v>0.1311213795409833</v>
      </c>
      <c r="M26" s="16">
        <v>0.14262756091513432</v>
      </c>
      <c r="N26" s="16">
        <v>0.13625964208915101</v>
      </c>
      <c r="O26" s="16">
        <v>0.13951058028495467</v>
      </c>
      <c r="P26" s="16">
        <v>0.13760829392673801</v>
      </c>
    </row>
    <row r="27" spans="6:16">
      <c r="F27" s="43">
        <v>26</v>
      </c>
      <c r="G27" s="43" t="s">
        <v>43</v>
      </c>
      <c r="H27" s="16">
        <v>0.14225318476900925</v>
      </c>
      <c r="I27" s="16">
        <v>0.14664382413675672</v>
      </c>
      <c r="J27" s="16">
        <v>0.13884490090040813</v>
      </c>
      <c r="K27" s="16">
        <v>0.14012645475911426</v>
      </c>
      <c r="L27" s="16">
        <v>0.13047851494934878</v>
      </c>
      <c r="M27" s="16">
        <v>0.14198805128046932</v>
      </c>
      <c r="N27" s="16">
        <v>0.13586178656700951</v>
      </c>
      <c r="O27" s="16">
        <v>0.13889605669803989</v>
      </c>
      <c r="P27" s="16">
        <v>0.13665131672157682</v>
      </c>
    </row>
    <row r="28" spans="6:16">
      <c r="F28" s="43">
        <v>27</v>
      </c>
      <c r="G28" s="43" t="s">
        <v>44</v>
      </c>
      <c r="H28" s="16">
        <v>0.14262480565920943</v>
      </c>
      <c r="I28" s="16">
        <v>0.1476262352042903</v>
      </c>
      <c r="J28" s="16">
        <v>0.13996895112285368</v>
      </c>
      <c r="K28" s="16">
        <v>0.14143402406768096</v>
      </c>
      <c r="L28" s="16">
        <v>0.13195365685482649</v>
      </c>
      <c r="M28" s="16">
        <v>0.14345326709248873</v>
      </c>
      <c r="N28" s="16">
        <v>0.13673583308076398</v>
      </c>
      <c r="O28" s="16">
        <v>0.1403005124629656</v>
      </c>
      <c r="P28" s="16">
        <v>0.13889515180341772</v>
      </c>
    </row>
    <row r="29" spans="6:16">
      <c r="F29" s="43">
        <v>28</v>
      </c>
      <c r="G29" s="43" t="s">
        <v>45</v>
      </c>
      <c r="H29" s="16">
        <v>0.14246600281924751</v>
      </c>
      <c r="I29" s="16">
        <v>0.1472981217319719</v>
      </c>
      <c r="J29" s="16">
        <v>0.13960229523899978</v>
      </c>
      <c r="K29" s="16">
        <v>0.14101649988995463</v>
      </c>
      <c r="L29" s="16">
        <v>0.13149056771527395</v>
      </c>
      <c r="M29" s="16">
        <v>0.14299198394167548</v>
      </c>
      <c r="N29" s="16">
        <v>0.13643857488765102</v>
      </c>
      <c r="O29" s="16">
        <v>0.13985628874176045</v>
      </c>
      <c r="P29" s="16">
        <v>0.13821892859392634</v>
      </c>
    </row>
    <row r="30" spans="6:16">
      <c r="F30" s="43">
        <v>29</v>
      </c>
      <c r="G30" s="43" t="s">
        <v>46</v>
      </c>
      <c r="H30" s="16">
        <v>0.14260114813181407</v>
      </c>
      <c r="I30" s="16">
        <v>0.14769015615772332</v>
      </c>
      <c r="J30" s="16">
        <v>0.14005417389130992</v>
      </c>
      <c r="K30" s="16">
        <v>0.14154556506096103</v>
      </c>
      <c r="L30" s="16">
        <v>0.13209044733493072</v>
      </c>
      <c r="M30" s="16">
        <v>0.14358733030138293</v>
      </c>
      <c r="N30" s="16">
        <v>0.1367853424729373</v>
      </c>
      <c r="O30" s="16">
        <v>0.14042616253881474</v>
      </c>
      <c r="P30" s="16">
        <v>0.13914208890964946</v>
      </c>
    </row>
    <row r="31" spans="6:16">
      <c r="F31" s="43">
        <v>30</v>
      </c>
      <c r="G31" s="43" t="s">
        <v>47</v>
      </c>
      <c r="H31" s="16">
        <v>0.1425585139565422</v>
      </c>
      <c r="I31" s="16">
        <v>0.1476710287362116</v>
      </c>
      <c r="J31" s="16">
        <v>0.14004123222945941</v>
      </c>
      <c r="K31" s="16">
        <v>0.14153968941787445</v>
      </c>
      <c r="L31" s="16">
        <v>0.13209192511883353</v>
      </c>
      <c r="M31" s="16">
        <v>0.14358746112252257</v>
      </c>
      <c r="N31" s="16">
        <v>0.13676287803453741</v>
      </c>
      <c r="O31" s="16">
        <v>0.14042417620036715</v>
      </c>
      <c r="P31" s="16">
        <v>0.13917309655526061</v>
      </c>
    </row>
    <row r="32" spans="6:16">
      <c r="F32" s="43">
        <v>31</v>
      </c>
      <c r="G32" s="43" t="s">
        <v>48</v>
      </c>
      <c r="H32" s="16">
        <v>0.14269834738138801</v>
      </c>
      <c r="I32" s="16">
        <v>0.14811135752335244</v>
      </c>
      <c r="J32" s="16">
        <v>0.14055179915824997</v>
      </c>
      <c r="K32" s="16">
        <v>0.14214054607932627</v>
      </c>
      <c r="L32" s="16">
        <v>0.13277590667938269</v>
      </c>
      <c r="M32" s="16">
        <v>0.14426583057411746</v>
      </c>
      <c r="N32" s="16">
        <v>0.13715052324886631</v>
      </c>
      <c r="O32" s="16">
        <v>0.14107282011336503</v>
      </c>
      <c r="P32" s="16">
        <v>0.14023521757258459</v>
      </c>
    </row>
    <row r="33" spans="6:16">
      <c r="F33" s="43">
        <v>32</v>
      </c>
      <c r="G33" s="43" t="s">
        <v>49</v>
      </c>
      <c r="H33" s="16">
        <v>0.14251986917989065</v>
      </c>
      <c r="I33" s="16">
        <v>0.14778897537997018</v>
      </c>
      <c r="J33" s="16">
        <v>0.1401972196216166</v>
      </c>
      <c r="K33" s="16">
        <v>0.14174273392410675</v>
      </c>
      <c r="L33" s="16">
        <v>0.13234005797229062</v>
      </c>
      <c r="M33" s="16">
        <v>0.14383077952839096</v>
      </c>
      <c r="N33" s="16">
        <v>0.13685500311878024</v>
      </c>
      <c r="O33" s="16">
        <v>0.14065243761590801</v>
      </c>
      <c r="P33" s="16">
        <v>0.13961817641685115</v>
      </c>
    </row>
    <row r="34" spans="6:16">
      <c r="F34" s="43">
        <v>33</v>
      </c>
      <c r="G34" s="43" t="s">
        <v>50</v>
      </c>
      <c r="H34" s="16">
        <v>0.14252268313256772</v>
      </c>
      <c r="I34" s="16">
        <v>0.14799951258426375</v>
      </c>
      <c r="J34" s="16">
        <v>0.14045752125493699</v>
      </c>
      <c r="K34" s="16">
        <v>0.14206545526060194</v>
      </c>
      <c r="L34" s="16">
        <v>0.13272173150865429</v>
      </c>
      <c r="M34" s="16">
        <v>0.14420698305148677</v>
      </c>
      <c r="N34" s="16">
        <v>0.13703049561420891</v>
      </c>
      <c r="O34" s="16">
        <v>0.14100845745525425</v>
      </c>
      <c r="P34" s="16">
        <v>0.14026115732091621</v>
      </c>
    </row>
    <row r="35" spans="6:16">
      <c r="F35" s="43">
        <v>34</v>
      </c>
      <c r="G35" s="43" t="s">
        <v>51</v>
      </c>
      <c r="H35" s="16">
        <v>0.14249257191993356</v>
      </c>
      <c r="I35" s="16">
        <v>0.14813136620641018</v>
      </c>
      <c r="J35" s="16">
        <v>0.14062859376745554</v>
      </c>
      <c r="K35" s="16">
        <v>0.14228519910251711</v>
      </c>
      <c r="L35" s="16">
        <v>0.1329879543079687</v>
      </c>
      <c r="M35" s="16">
        <v>0.14446839329619549</v>
      </c>
      <c r="N35" s="16">
        <v>0.13713549727960961</v>
      </c>
      <c r="O35" s="16">
        <v>0.14125425571885661</v>
      </c>
      <c r="P35" s="16">
        <v>0.14073109467625258</v>
      </c>
    </row>
    <row r="36" spans="6:16">
      <c r="F36" s="43">
        <v>35</v>
      </c>
      <c r="G36" s="43" t="s">
        <v>52</v>
      </c>
      <c r="H36" s="16">
        <v>0.14213540788149068</v>
      </c>
      <c r="I36" s="16">
        <v>0.14745788793600287</v>
      </c>
      <c r="J36" s="16">
        <v>0.13988388911781732</v>
      </c>
      <c r="K36" s="16">
        <v>0.14144546320384596</v>
      </c>
      <c r="L36" s="16">
        <v>0.13206405232172641</v>
      </c>
      <c r="M36" s="16">
        <v>0.14354684032111356</v>
      </c>
      <c r="N36" s="16">
        <v>0.13652054968978058</v>
      </c>
      <c r="O36" s="16">
        <v>0.14036480900077247</v>
      </c>
      <c r="P36" s="16">
        <v>0.13940894813987903</v>
      </c>
    </row>
    <row r="37" spans="6:16">
      <c r="F37" s="43">
        <v>36</v>
      </c>
      <c r="G37" s="43" t="s">
        <v>53</v>
      </c>
      <c r="H37" s="16">
        <v>0.14185552157328268</v>
      </c>
      <c r="I37" s="16">
        <v>0.14694098894843252</v>
      </c>
      <c r="J37" s="16">
        <v>0.13931377881791665</v>
      </c>
      <c r="K37" s="16">
        <v>0.14080414713818107</v>
      </c>
      <c r="L37" s="16">
        <v>0.13135986581901829</v>
      </c>
      <c r="M37" s="16">
        <v>0.14284420605394105</v>
      </c>
      <c r="N37" s="16">
        <v>0.13604768699603101</v>
      </c>
      <c r="O37" s="16">
        <v>0.13968627945107862</v>
      </c>
      <c r="P37" s="16">
        <v>0.13840634736368437</v>
      </c>
    </row>
    <row r="38" spans="6:16">
      <c r="F38" s="43">
        <v>37</v>
      </c>
      <c r="G38" s="43" t="s">
        <v>54</v>
      </c>
      <c r="H38" s="16">
        <v>0.16227125998653319</v>
      </c>
      <c r="I38" s="16">
        <v>0.16092497599968456</v>
      </c>
      <c r="J38" s="16">
        <v>0.16008415622657596</v>
      </c>
      <c r="K38" s="16">
        <v>0.16348634593324757</v>
      </c>
      <c r="L38" s="16">
        <v>0.15357420443581332</v>
      </c>
      <c r="M38" s="16">
        <v>0.15310913957784283</v>
      </c>
      <c r="N38" s="16">
        <v>0.1622578842336562</v>
      </c>
      <c r="O38" s="16">
        <v>0.15430279615176951</v>
      </c>
      <c r="P38" s="16">
        <v>0.15455483436840872</v>
      </c>
    </row>
    <row r="39" spans="6:16">
      <c r="F39" s="43">
        <v>38</v>
      </c>
      <c r="G39" s="43" t="s">
        <v>55</v>
      </c>
      <c r="H39" s="16">
        <v>0.16243863399308289</v>
      </c>
      <c r="I39" s="16">
        <v>0.16139698023043028</v>
      </c>
      <c r="J39" s="16">
        <v>0.16036348173733753</v>
      </c>
      <c r="K39" s="16">
        <v>0.16408511401868506</v>
      </c>
      <c r="L39" s="16">
        <v>0.15433404496942499</v>
      </c>
      <c r="M39" s="16">
        <v>0.15384766265637223</v>
      </c>
      <c r="N39" s="16">
        <v>0.16231603149326743</v>
      </c>
      <c r="O39" s="16">
        <v>0.15503205874521392</v>
      </c>
      <c r="P39" s="16">
        <v>0.15566881309370942</v>
      </c>
    </row>
    <row r="40" spans="6:16">
      <c r="F40" s="43">
        <v>39</v>
      </c>
      <c r="G40" s="43" t="s">
        <v>56</v>
      </c>
      <c r="H40" s="16">
        <v>0.16271312960661666</v>
      </c>
      <c r="I40" s="16">
        <v>0.16211672902250612</v>
      </c>
      <c r="J40" s="16">
        <v>0.16080153497918831</v>
      </c>
      <c r="K40" s="16">
        <v>0.16499027742468159</v>
      </c>
      <c r="L40" s="16">
        <v>0.15547423927372819</v>
      </c>
      <c r="M40" s="16">
        <v>0.15495667492687362</v>
      </c>
      <c r="N40" s="16">
        <v>0.16243085794021284</v>
      </c>
      <c r="O40" s="16">
        <v>0.15612758528193948</v>
      </c>
      <c r="P40" s="16">
        <v>0.15732673179413226</v>
      </c>
    </row>
    <row r="41" spans="6:16">
      <c r="F41" s="43">
        <v>40</v>
      </c>
      <c r="G41" s="43" t="s">
        <v>57</v>
      </c>
      <c r="H41" s="16">
        <v>0.16271741608644319</v>
      </c>
      <c r="I41" s="16">
        <v>0.16224426502874953</v>
      </c>
      <c r="J41" s="16">
        <v>0.16085127019602607</v>
      </c>
      <c r="K41" s="16">
        <v>0.16516881535506431</v>
      </c>
      <c r="L41" s="16">
        <v>0.15571878542429099</v>
      </c>
      <c r="M41" s="16">
        <v>0.15519264738926816</v>
      </c>
      <c r="N41" s="16">
        <v>0.16239099797590759</v>
      </c>
      <c r="O41" s="16">
        <v>0.15635970577971986</v>
      </c>
      <c r="P41" s="16">
        <v>0.15771432524342421</v>
      </c>
    </row>
    <row r="42" spans="6:16">
      <c r="F42" s="43">
        <v>41</v>
      </c>
      <c r="G42" s="43" t="s">
        <v>58</v>
      </c>
      <c r="H42" s="16">
        <v>0.16244233097164001</v>
      </c>
      <c r="I42" s="16">
        <v>0.1617519652403473</v>
      </c>
      <c r="J42" s="16">
        <v>0.16049673829269734</v>
      </c>
      <c r="K42" s="16">
        <v>0.16458542733645126</v>
      </c>
      <c r="L42" s="16">
        <v>0.15502260899214096</v>
      </c>
      <c r="M42" s="16">
        <v>0.15451179665975823</v>
      </c>
      <c r="N42" s="16">
        <v>0.1621939075642774</v>
      </c>
      <c r="O42" s="16">
        <v>0.15568519966616967</v>
      </c>
      <c r="P42" s="16">
        <v>0.156765061882848</v>
      </c>
    </row>
    <row r="43" spans="6:16">
      <c r="F43" s="43">
        <v>42</v>
      </c>
      <c r="G43" s="43" t="s">
        <v>59</v>
      </c>
      <c r="H43" s="16">
        <v>0.16204522927306853</v>
      </c>
      <c r="I43" s="16">
        <v>0.16103819851146572</v>
      </c>
      <c r="J43" s="16">
        <v>0.15998380602308934</v>
      </c>
      <c r="K43" s="16">
        <v>0.16373888587325802</v>
      </c>
      <c r="L43" s="16">
        <v>0.15401158760010222</v>
      </c>
      <c r="M43" s="16">
        <v>0.15352311458131576</v>
      </c>
      <c r="N43" s="16">
        <v>0.16191050714062399</v>
      </c>
      <c r="O43" s="16">
        <v>0.15470577356818532</v>
      </c>
      <c r="P43" s="16">
        <v>0.15538509372622145</v>
      </c>
    </row>
    <row r="44" spans="6:16">
      <c r="F44" s="43">
        <v>43</v>
      </c>
      <c r="G44" s="43" t="s">
        <v>60</v>
      </c>
      <c r="H44" s="16">
        <v>0.16212512432656195</v>
      </c>
      <c r="I44" s="16">
        <v>0.16148384436313673</v>
      </c>
      <c r="J44" s="16">
        <v>0.16019840938939295</v>
      </c>
      <c r="K44" s="16">
        <v>0.16433618512682516</v>
      </c>
      <c r="L44" s="16">
        <v>0.15480388049196941</v>
      </c>
      <c r="M44" s="16">
        <v>0.15428991041007881</v>
      </c>
      <c r="N44" s="16">
        <v>0.16185934682984751</v>
      </c>
      <c r="O44" s="16">
        <v>0.15546124995131153</v>
      </c>
      <c r="P44" s="16">
        <v>0.15660213481044122</v>
      </c>
    </row>
    <row r="45" spans="6:16">
      <c r="F45" s="43">
        <v>44</v>
      </c>
      <c r="G45" s="43" t="s">
        <v>61</v>
      </c>
      <c r="H45" s="16">
        <v>0.16208440977608324</v>
      </c>
      <c r="I45" s="16">
        <v>0.16162353438343904</v>
      </c>
      <c r="J45" s="16">
        <v>0.16022433422767621</v>
      </c>
      <c r="K45" s="16">
        <v>0.16455031720118454</v>
      </c>
      <c r="L45" s="16">
        <v>0.15511525358889766</v>
      </c>
      <c r="M45" s="16">
        <v>0.1545887717470466</v>
      </c>
      <c r="N45" s="16">
        <v>0.16175404717791941</v>
      </c>
      <c r="O45" s="16">
        <v>0.15575439503787916</v>
      </c>
      <c r="P45" s="16">
        <v>0.15712271890784354</v>
      </c>
    </row>
    <row r="46" spans="6:16">
      <c r="F46" s="43">
        <v>45</v>
      </c>
      <c r="G46" s="43" t="s">
        <v>62</v>
      </c>
      <c r="H46" s="16">
        <v>0.16164031337060378</v>
      </c>
      <c r="I46" s="16">
        <v>0.16088781062674101</v>
      </c>
      <c r="J46" s="16">
        <v>0.1596737566373104</v>
      </c>
      <c r="K46" s="16">
        <v>0.16369196440270084</v>
      </c>
      <c r="L46" s="16">
        <v>0.15410646431877595</v>
      </c>
      <c r="M46" s="16">
        <v>0.1536006186262352</v>
      </c>
      <c r="N46" s="16">
        <v>0.16141471805622051</v>
      </c>
      <c r="O46" s="16">
        <v>0.15477463593285096</v>
      </c>
      <c r="P46" s="16">
        <v>0.15577386693119435</v>
      </c>
    </row>
    <row r="47" spans="6:16">
      <c r="F47" s="43">
        <v>46</v>
      </c>
      <c r="G47" s="43" t="s">
        <v>63</v>
      </c>
      <c r="H47" s="16">
        <v>0.16134772005349249</v>
      </c>
      <c r="I47" s="16">
        <v>0.16056561731698882</v>
      </c>
      <c r="J47" s="16">
        <v>0.15937095873474597</v>
      </c>
      <c r="K47" s="16">
        <v>0.1633562117208863</v>
      </c>
      <c r="L47" s="16">
        <v>0.15375872161198842</v>
      </c>
      <c r="M47" s="16">
        <v>0.15325516981326603</v>
      </c>
      <c r="N47" s="16">
        <v>0.16113293537056625</v>
      </c>
      <c r="O47" s="16">
        <v>0.15442962824937015</v>
      </c>
      <c r="P47" s="16">
        <v>0.15539070072846123</v>
      </c>
    </row>
    <row r="48" spans="6:16">
      <c r="F48" s="43">
        <v>47</v>
      </c>
      <c r="G48" s="43" t="s">
        <v>64</v>
      </c>
      <c r="H48" s="16">
        <v>0.16121160163696555</v>
      </c>
      <c r="I48" s="16">
        <v>0.1606158643603057</v>
      </c>
      <c r="J48" s="16">
        <v>0.15930391080713879</v>
      </c>
      <c r="K48" s="16">
        <v>0.16348293771988548</v>
      </c>
      <c r="L48" s="16">
        <v>0.15398714776384126</v>
      </c>
      <c r="M48" s="16">
        <v>0.15347074654404352</v>
      </c>
      <c r="N48" s="16">
        <v>0.16093016503771312</v>
      </c>
      <c r="O48" s="16">
        <v>0.15463914372563919</v>
      </c>
      <c r="P48" s="16">
        <v>0.15583490578786946</v>
      </c>
    </row>
    <row r="49" spans="6:16">
      <c r="F49" s="43">
        <v>48</v>
      </c>
      <c r="G49" s="43" t="s">
        <v>65</v>
      </c>
      <c r="H49" s="16">
        <v>0.16068629619170649</v>
      </c>
      <c r="I49" s="16">
        <v>0.159724278300137</v>
      </c>
      <c r="J49" s="16">
        <v>0.15864478707376317</v>
      </c>
      <c r="K49" s="16">
        <v>0.16243747696125518</v>
      </c>
      <c r="L49" s="16">
        <v>0.15275231028724132</v>
      </c>
      <c r="M49" s="16">
        <v>0.15226180168148151</v>
      </c>
      <c r="N49" s="16">
        <v>0.16053642290293607</v>
      </c>
      <c r="O49" s="16">
        <v>0.15344079555572773</v>
      </c>
      <c r="P49" s="16">
        <v>0.15417307248902312</v>
      </c>
    </row>
    <row r="50" spans="6:16">
      <c r="F50" s="43">
        <v>49</v>
      </c>
      <c r="G50" s="43" t="s">
        <v>66</v>
      </c>
      <c r="H50" s="16">
        <v>0.14440958321898958</v>
      </c>
      <c r="I50" s="16">
        <v>0.1466198439642882</v>
      </c>
      <c r="J50" s="16">
        <v>0.14435217921488144</v>
      </c>
      <c r="K50" s="16">
        <v>0.13903869541333752</v>
      </c>
      <c r="L50" s="16">
        <v>0.13642712016145353</v>
      </c>
      <c r="M50" s="16">
        <v>0.13759204162244509</v>
      </c>
      <c r="N50" s="16">
        <v>0.14753031790467919</v>
      </c>
      <c r="O50" s="16">
        <v>0.14147608426880831</v>
      </c>
      <c r="P50" s="16">
        <v>0.1367387912916436</v>
      </c>
    </row>
    <row r="51" spans="6:16">
      <c r="F51" s="43">
        <v>50</v>
      </c>
      <c r="G51" s="43" t="s">
        <v>67</v>
      </c>
      <c r="H51" s="16">
        <v>0.14431000119266069</v>
      </c>
      <c r="I51" s="16">
        <v>0.14649964626480855</v>
      </c>
      <c r="J51" s="16">
        <v>0.14414236398157454</v>
      </c>
      <c r="K51" s="16">
        <v>0.13890941665385564</v>
      </c>
      <c r="L51" s="16">
        <v>0.13640631113006479</v>
      </c>
      <c r="M51" s="16">
        <v>0.13754072126439412</v>
      </c>
      <c r="N51" s="16">
        <v>0.14723826614181218</v>
      </c>
      <c r="O51" s="16">
        <v>0.14141687219725815</v>
      </c>
      <c r="P51" s="16">
        <v>0.13684723257434872</v>
      </c>
    </row>
    <row r="52" spans="6:16">
      <c r="F52" s="43">
        <v>51</v>
      </c>
      <c r="G52" s="43" t="s">
        <v>68</v>
      </c>
      <c r="H52" s="16">
        <v>0.14498651114290059</v>
      </c>
      <c r="I52" s="16">
        <v>0.14707658226522696</v>
      </c>
      <c r="J52" s="16">
        <v>0.14426620993550496</v>
      </c>
      <c r="K52" s="16">
        <v>0.13942791378392619</v>
      </c>
      <c r="L52" s="16">
        <v>0.13746408454033943</v>
      </c>
      <c r="M52" s="16">
        <v>0.13844753551494829</v>
      </c>
      <c r="N52" s="16">
        <v>0.14695530043378993</v>
      </c>
      <c r="O52" s="16">
        <v>0.14229074602474925</v>
      </c>
      <c r="P52" s="16">
        <v>0.13855343033491566</v>
      </c>
    </row>
    <row r="53" spans="6:16">
      <c r="F53" s="43">
        <v>52</v>
      </c>
      <c r="G53" s="43" t="s">
        <v>69</v>
      </c>
      <c r="H53" s="16">
        <v>0.14466602956683169</v>
      </c>
      <c r="I53" s="16">
        <v>0.14676344595692659</v>
      </c>
      <c r="J53" s="16">
        <v>0.14399122717216048</v>
      </c>
      <c r="K53" s="16">
        <v>0.13912249593566309</v>
      </c>
      <c r="L53" s="16">
        <v>0.13711529389192972</v>
      </c>
      <c r="M53" s="16">
        <v>0.13811071965590327</v>
      </c>
      <c r="N53" s="16">
        <v>0.14671257296865156</v>
      </c>
      <c r="O53" s="16">
        <v>0.14195514997802297</v>
      </c>
      <c r="P53" s="16">
        <v>0.13815116349977158</v>
      </c>
    </row>
    <row r="54" spans="6:16">
      <c r="F54" s="43">
        <v>53</v>
      </c>
      <c r="G54" s="43" t="s">
        <v>70</v>
      </c>
      <c r="H54" s="16">
        <v>0.14365296015964965</v>
      </c>
      <c r="I54" s="16">
        <v>0.14582547437115953</v>
      </c>
      <c r="J54" s="16">
        <v>0.14340376350570785</v>
      </c>
      <c r="K54" s="16">
        <v>0.13823493126207639</v>
      </c>
      <c r="L54" s="16">
        <v>0.13581433610098698</v>
      </c>
      <c r="M54" s="16">
        <v>0.13692517318424899</v>
      </c>
      <c r="N54" s="16">
        <v>0.14643609729980414</v>
      </c>
      <c r="O54" s="16">
        <v>0.14079219799152748</v>
      </c>
      <c r="P54" s="16">
        <v>0.13635068078724216</v>
      </c>
    </row>
    <row r="55" spans="6:16">
      <c r="F55" s="43">
        <v>54</v>
      </c>
      <c r="G55" s="43" t="s">
        <v>71</v>
      </c>
      <c r="H55" s="16">
        <v>0.14394583346564258</v>
      </c>
      <c r="I55" s="16">
        <v>0.14605457458796714</v>
      </c>
      <c r="J55" s="16">
        <v>0.14334513252877193</v>
      </c>
      <c r="K55" s="16">
        <v>0.13842837196623142</v>
      </c>
      <c r="L55" s="16">
        <v>0.1363512975399109</v>
      </c>
      <c r="M55" s="16">
        <v>0.13736588674086059</v>
      </c>
      <c r="N55" s="16">
        <v>0.14611808538023785</v>
      </c>
      <c r="O55" s="16">
        <v>0.14121118661082835</v>
      </c>
      <c r="P55" s="16">
        <v>0.13730000316440066</v>
      </c>
    </row>
    <row r="56" spans="6:16">
      <c r="F56" s="43">
        <v>55</v>
      </c>
      <c r="G56" s="43" t="s">
        <v>72</v>
      </c>
      <c r="H56" s="16">
        <v>0.14382648470112147</v>
      </c>
      <c r="I56" s="16">
        <v>0.14590662997734344</v>
      </c>
      <c r="J56" s="16">
        <v>0.14307255176625036</v>
      </c>
      <c r="K56" s="16">
        <v>0.13826759456431326</v>
      </c>
      <c r="L56" s="16">
        <v>0.13634122700866555</v>
      </c>
      <c r="M56" s="16">
        <v>0.1373134359423567</v>
      </c>
      <c r="N56" s="16">
        <v>0.14573127904541841</v>
      </c>
      <c r="O56" s="16">
        <v>0.14114787326846506</v>
      </c>
      <c r="P56" s="16">
        <v>0.13746960651877979</v>
      </c>
    </row>
    <row r="57" spans="6:16">
      <c r="F57" s="43">
        <v>56</v>
      </c>
      <c r="G57" s="43" t="s">
        <v>73</v>
      </c>
      <c r="H57" s="16">
        <v>0.14431338821333803</v>
      </c>
      <c r="I57" s="16">
        <v>0.1463026455381719</v>
      </c>
      <c r="J57" s="16">
        <v>0.14305728421182987</v>
      </c>
      <c r="K57" s="16">
        <v>0.13861191364135284</v>
      </c>
      <c r="L57" s="16">
        <v>0.1371760467337492</v>
      </c>
      <c r="M57" s="16">
        <v>0.13801086985825792</v>
      </c>
      <c r="N57" s="16">
        <v>0.14534577071843396</v>
      </c>
      <c r="O57" s="16">
        <v>0.14181465615606811</v>
      </c>
      <c r="P57" s="16">
        <v>0.1388935634712343</v>
      </c>
    </row>
    <row r="58" spans="6:16">
      <c r="F58" s="43">
        <v>57</v>
      </c>
      <c r="G58" s="43" t="s">
        <v>74</v>
      </c>
      <c r="H58" s="16">
        <v>0.14361214740436826</v>
      </c>
      <c r="I58" s="16">
        <v>0.14563794331080129</v>
      </c>
      <c r="J58" s="16">
        <v>0.14256676268278737</v>
      </c>
      <c r="K58" s="16">
        <v>0.13797436045772388</v>
      </c>
      <c r="L58" s="16">
        <v>0.13633459284034116</v>
      </c>
      <c r="M58" s="16">
        <v>0.13722621493172207</v>
      </c>
      <c r="N58" s="16">
        <v>0.14500828868134322</v>
      </c>
      <c r="O58" s="16">
        <v>0.14104006275928505</v>
      </c>
      <c r="P58" s="16">
        <v>0.13780472187468915</v>
      </c>
    </row>
    <row r="59" spans="6:16">
      <c r="F59" s="43">
        <v>58</v>
      </c>
      <c r="G59" s="43" t="s">
        <v>75</v>
      </c>
      <c r="H59" s="16">
        <v>0.14318652415436492</v>
      </c>
      <c r="I59" s="16">
        <v>0.14522390673036592</v>
      </c>
      <c r="J59" s="16">
        <v>0.14221151362897103</v>
      </c>
      <c r="K59" s="16">
        <v>0.13757149279771616</v>
      </c>
      <c r="L59" s="16">
        <v>0.1358643683884718</v>
      </c>
      <c r="M59" s="16">
        <v>0.1367746321148301</v>
      </c>
      <c r="N59" s="16">
        <v>0.14470325684012658</v>
      </c>
      <c r="O59" s="16">
        <v>0.14059076151861477</v>
      </c>
      <c r="P59" s="16">
        <v>0.13725180923126423</v>
      </c>
    </row>
    <row r="60" spans="6:16">
      <c r="F60" s="43">
        <v>59</v>
      </c>
      <c r="G60" s="43" t="s">
        <v>76</v>
      </c>
      <c r="H60" s="16">
        <v>0.14272007199989584</v>
      </c>
      <c r="I60" s="16">
        <v>0.14477365723690644</v>
      </c>
      <c r="J60" s="16">
        <v>0.14184122126942672</v>
      </c>
      <c r="K60" s="16">
        <v>0.13713524053374346</v>
      </c>
      <c r="L60" s="16">
        <v>0.13533563418854486</v>
      </c>
      <c r="M60" s="16">
        <v>0.13627156698382129</v>
      </c>
      <c r="N60" s="16">
        <v>0.14440211902241479</v>
      </c>
      <c r="O60" s="16">
        <v>0.14009146265473893</v>
      </c>
      <c r="P60" s="16">
        <v>0.13661013007689571</v>
      </c>
    </row>
    <row r="61" spans="6:16">
      <c r="F61" s="43">
        <v>60</v>
      </c>
      <c r="G61" s="43" t="s">
        <v>77</v>
      </c>
      <c r="H61" s="16">
        <v>0.14239139319960115</v>
      </c>
      <c r="I61" s="16">
        <v>0.14444905179189754</v>
      </c>
      <c r="J61" s="16">
        <v>0.1415404131752217</v>
      </c>
      <c r="K61" s="16">
        <v>0.13681681648758176</v>
      </c>
      <c r="L61" s="16">
        <v>0.13499115355931918</v>
      </c>
      <c r="M61" s="16">
        <v>0.1359341951041052</v>
      </c>
      <c r="N61" s="16">
        <v>0.14412045132222751</v>
      </c>
      <c r="O61" s="16">
        <v>0.13975409211657361</v>
      </c>
      <c r="P61" s="16">
        <v>0.13623284525312065</v>
      </c>
    </row>
    <row r="62" spans="6:16">
      <c r="F62" s="43"/>
    </row>
    <row r="63" spans="6:16">
      <c r="F63" s="43"/>
      <c r="H63" s="19" t="s">
        <v>10</v>
      </c>
      <c r="I63" s="19" t="s">
        <v>11</v>
      </c>
      <c r="J63" s="19" t="s">
        <v>14</v>
      </c>
      <c r="K63" s="19" t="s">
        <v>13</v>
      </c>
      <c r="L63" s="19" t="s">
        <v>16</v>
      </c>
      <c r="M63" s="19" t="s">
        <v>15</v>
      </c>
      <c r="N63" s="19" t="s">
        <v>12</v>
      </c>
      <c r="O63" s="19" t="s">
        <v>1</v>
      </c>
      <c r="P63" s="19" t="s">
        <v>17</v>
      </c>
    </row>
    <row r="64" spans="6:16">
      <c r="F64" s="43"/>
      <c r="G64" s="37" t="s">
        <v>8</v>
      </c>
      <c r="H64" s="16">
        <f>AVERAGE(H$2:H62)</f>
        <v>0.14399168930663497</v>
      </c>
      <c r="I64" s="16">
        <f>AVERAGE(I$2:I62)</f>
        <v>0.14578107603569193</v>
      </c>
      <c r="J64" s="16">
        <f>AVERAGE(J$2:J62)</f>
        <v>0.1415898295407613</v>
      </c>
      <c r="K64" s="16">
        <f>AVERAGE(K$2:K62)</f>
        <v>0.14113493890395587</v>
      </c>
      <c r="L64" s="16">
        <f>AVERAGE(L$2:L62)</f>
        <v>0.13750921894200852</v>
      </c>
      <c r="M64" s="16">
        <f>AVERAGE(M$2:M62)</f>
        <v>0.13926677133782248</v>
      </c>
      <c r="N64" s="16">
        <f>AVERAGE(N$2:N62)</f>
        <v>0.14319768793343299</v>
      </c>
      <c r="O64" s="16">
        <f>AVERAGE(O$2:O62)</f>
        <v>0.14077747573771879</v>
      </c>
      <c r="P64" s="16">
        <f>AVERAGE(P$2:P62)</f>
        <v>0.14133982488894004</v>
      </c>
    </row>
    <row r="65" spans="1:23" s="3" customFormat="1">
      <c r="A65" s="13"/>
      <c r="B65" s="13"/>
      <c r="C65" s="13"/>
      <c r="D65" s="13"/>
      <c r="E65" s="13"/>
      <c r="F65" s="43"/>
      <c r="G65" s="37" t="s">
        <v>0</v>
      </c>
      <c r="H65" s="3">
        <f>COUNTA(H$2:H62)</f>
        <v>60</v>
      </c>
      <c r="I65" s="3">
        <f>COUNTA(I$2:I62)</f>
        <v>60</v>
      </c>
      <c r="J65" s="3">
        <f>COUNTA(J$2:J62)</f>
        <v>60</v>
      </c>
      <c r="K65" s="3">
        <f>COUNTA(K$2:K62)</f>
        <v>60</v>
      </c>
      <c r="L65" s="3">
        <f>COUNTA(L$2:L62)</f>
        <v>60</v>
      </c>
      <c r="M65" s="3">
        <f>COUNTA(M$2:M62)</f>
        <v>60</v>
      </c>
      <c r="N65" s="3">
        <f>COUNTA(N$2:N62)</f>
        <v>60</v>
      </c>
      <c r="O65" s="3">
        <f>COUNTA(O$2:O62)</f>
        <v>60</v>
      </c>
      <c r="P65" s="3">
        <f>COUNTA(P$2:P62)</f>
        <v>60</v>
      </c>
    </row>
    <row r="66" spans="1:23">
      <c r="F66" s="43"/>
      <c r="G66" s="37" t="s">
        <v>5</v>
      </c>
      <c r="H66" s="16">
        <f>STDEV(H$2:H62)</f>
        <v>1.2431052052714454E-2</v>
      </c>
      <c r="I66" s="16">
        <f>STDEV(I$2:I62)</f>
        <v>1.117392520332423E-2</v>
      </c>
      <c r="J66" s="16">
        <f>STDEV(J$2:J62)</f>
        <v>1.2802261438602575E-2</v>
      </c>
      <c r="K66" s="16">
        <f>STDEV(K$2:K62)</f>
        <v>1.3594274654318474E-2</v>
      </c>
      <c r="L66" s="16">
        <f>STDEV(L$2:L62)</f>
        <v>1.1517825487646051E-2</v>
      </c>
      <c r="M66" s="16">
        <f>STDEV(M$2:M62)</f>
        <v>1.094144232960932E-2</v>
      </c>
      <c r="N66" s="16">
        <f>STDEV(N$2:N62)</f>
        <v>1.2795824001510497E-2</v>
      </c>
      <c r="O66" s="16">
        <f>STDEV(O$2:O62)</f>
        <v>1.0183768420764789E-2</v>
      </c>
      <c r="P66" s="16">
        <f>STDEV(P$2:P62)</f>
        <v>1.1567058494097039E-2</v>
      </c>
    </row>
    <row r="67" spans="1:23">
      <c r="F67" s="43"/>
      <c r="G67" s="37" t="s">
        <v>6</v>
      </c>
      <c r="H67" s="16">
        <f>VAR(H$2:H62)</f>
        <v>1.5453105513729625E-4</v>
      </c>
      <c r="I67" s="16">
        <f>VAR(I$2:I62)</f>
        <v>1.2485660444948443E-4</v>
      </c>
      <c r="J67" s="16">
        <f>VAR(J$2:J62)</f>
        <v>1.6389789794233047E-4</v>
      </c>
      <c r="K67" s="16">
        <f>VAR(K$2:K62)</f>
        <v>1.8480430337704568E-4</v>
      </c>
      <c r="L67" s="16">
        <f>VAR(L$2:L62)</f>
        <v>1.3266030396386899E-4</v>
      </c>
      <c r="M67" s="16">
        <f>VAR(M$2:M62)</f>
        <v>1.1971516025216661E-4</v>
      </c>
      <c r="N67" s="16">
        <f>VAR(N$2:N62)</f>
        <v>1.6373311187763213E-4</v>
      </c>
      <c r="O67" s="16">
        <f>VAR(O$2:O62)</f>
        <v>1.0370913924776616E-4</v>
      </c>
      <c r="P67" s="16">
        <f>VAR(P$2:P62)</f>
        <v>1.3379684220586247E-4</v>
      </c>
    </row>
    <row r="68" spans="1:23">
      <c r="F68" s="43"/>
      <c r="G68" s="37" t="s">
        <v>4</v>
      </c>
      <c r="H68" s="16">
        <f>H97</f>
        <v>6.0425181090029353E-2</v>
      </c>
      <c r="I68" s="16">
        <f t="shared" ref="I68:P68" si="0">I97</f>
        <v>0.21184956025881316</v>
      </c>
      <c r="J68" s="16">
        <f t="shared" si="0"/>
        <v>8.3426921370883377E-3</v>
      </c>
      <c r="K68" s="16">
        <f t="shared" si="0"/>
        <v>-1.5907800390013806E-2</v>
      </c>
      <c r="L68" s="16">
        <f t="shared" si="0"/>
        <v>9.818001052274096E-2</v>
      </c>
      <c r="M68" s="16">
        <f t="shared" si="0"/>
        <v>0.17493672462682078</v>
      </c>
      <c r="N68" s="16">
        <f t="shared" si="0"/>
        <v>5.1826389503621263E-2</v>
      </c>
      <c r="O68" s="16">
        <f t="shared" si="0"/>
        <v>0.26839264600980189</v>
      </c>
      <c r="P68" s="16">
        <f t="shared" si="0"/>
        <v>0.14195459624109777</v>
      </c>
    </row>
    <row r="69" spans="1:23">
      <c r="F69" s="43"/>
      <c r="G69" s="37" t="s">
        <v>2</v>
      </c>
      <c r="H69" s="10">
        <f>(H64-$B$97)/H66</f>
        <v>7.9632591744331949</v>
      </c>
      <c r="I69" s="10">
        <f t="shared" ref="I69:P69" si="1">(I64-$B$97)/I66</f>
        <v>9.0193082736682069</v>
      </c>
      <c r="J69" s="10">
        <f t="shared" si="1"/>
        <v>7.5447474654372098</v>
      </c>
      <c r="K69" s="10">
        <f t="shared" si="1"/>
        <v>7.0717225706056199</v>
      </c>
      <c r="L69" s="10">
        <f t="shared" si="1"/>
        <v>8.0318302305616047</v>
      </c>
      <c r="M69" s="10">
        <f t="shared" si="1"/>
        <v>8.6155708267749382</v>
      </c>
      <c r="N69" s="10">
        <f t="shared" si="1"/>
        <v>7.6741980760161388</v>
      </c>
      <c r="O69" s="10">
        <f t="shared" si="1"/>
        <v>9.4049149372277281</v>
      </c>
      <c r="P69" s="10">
        <f t="shared" si="1"/>
        <v>8.3288093457904342</v>
      </c>
    </row>
    <row r="70" spans="1:23">
      <c r="F70" s="43"/>
      <c r="H70" s="13"/>
      <c r="I70" s="13"/>
      <c r="J70" s="13"/>
      <c r="K70" s="13"/>
      <c r="L70" s="13"/>
      <c r="M70" s="13"/>
      <c r="N70" s="13"/>
      <c r="O70" s="13"/>
      <c r="P70" s="13"/>
    </row>
    <row r="71" spans="1:23">
      <c r="F71" s="43"/>
      <c r="H71" s="13">
        <v>1</v>
      </c>
      <c r="I71" s="13">
        <v>2</v>
      </c>
      <c r="J71" s="13">
        <v>3</v>
      </c>
      <c r="K71" s="13">
        <v>4</v>
      </c>
      <c r="L71" s="13">
        <v>5</v>
      </c>
      <c r="M71" s="13">
        <v>6</v>
      </c>
      <c r="N71" s="13">
        <v>7</v>
      </c>
      <c r="O71" s="13">
        <v>8</v>
      </c>
      <c r="P71" s="13">
        <v>9</v>
      </c>
    </row>
    <row r="72" spans="1:23">
      <c r="F72" s="43"/>
      <c r="G72" s="37" t="s">
        <v>7</v>
      </c>
      <c r="H72" s="19" t="s">
        <v>10</v>
      </c>
      <c r="I72" s="19" t="s">
        <v>11</v>
      </c>
      <c r="J72" s="19" t="s">
        <v>14</v>
      </c>
      <c r="K72" s="19" t="s">
        <v>13</v>
      </c>
      <c r="L72" s="19" t="s">
        <v>16</v>
      </c>
      <c r="M72" s="19" t="s">
        <v>15</v>
      </c>
      <c r="N72" s="19" t="s">
        <v>12</v>
      </c>
      <c r="O72" s="19" t="s">
        <v>1</v>
      </c>
      <c r="P72" s="19" t="s">
        <v>17</v>
      </c>
      <c r="Q72" s="1">
        <v>1</v>
      </c>
    </row>
    <row r="73" spans="1:23">
      <c r="F73" s="43"/>
      <c r="G73" s="45" t="s">
        <v>10</v>
      </c>
      <c r="H73" s="14">
        <f t="shared" ref="H73:P73" si="2">CORREL($H$2:$H$62,H$2:H$62)</f>
        <v>1</v>
      </c>
      <c r="I73" s="14">
        <f t="shared" si="2"/>
        <v>0.98643981516474999</v>
      </c>
      <c r="J73" s="14">
        <f t="shared" si="2"/>
        <v>0.9947576780986277</v>
      </c>
      <c r="K73" s="14">
        <f t="shared" si="2"/>
        <v>0.96456469887182772</v>
      </c>
      <c r="L73" s="14">
        <f t="shared" si="2"/>
        <v>0.97492962280900197</v>
      </c>
      <c r="M73" s="14">
        <f t="shared" si="2"/>
        <v>0.96322877282621977</v>
      </c>
      <c r="N73" s="14">
        <f t="shared" si="2"/>
        <v>0.97798946279199106</v>
      </c>
      <c r="O73" s="14">
        <f t="shared" si="2"/>
        <v>0.99344359464977683</v>
      </c>
      <c r="P73" s="14">
        <f t="shared" si="2"/>
        <v>0.95108342246102229</v>
      </c>
      <c r="Q73" s="1">
        <v>2</v>
      </c>
      <c r="T73" s="10"/>
      <c r="U73" s="10"/>
      <c r="V73" s="10"/>
      <c r="W73" s="10"/>
    </row>
    <row r="74" spans="1:23">
      <c r="F74" s="43"/>
      <c r="G74" s="45" t="s">
        <v>11</v>
      </c>
      <c r="H74" s="12">
        <f t="shared" ref="H74:P74" si="3">CORREL($I$2:$I$62,H$2:H$62)</f>
        <v>0.98643981516474999</v>
      </c>
      <c r="I74" s="14">
        <f t="shared" si="3"/>
        <v>1</v>
      </c>
      <c r="J74" s="14">
        <f t="shared" si="3"/>
        <v>0.98907529010207107</v>
      </c>
      <c r="K74" s="14">
        <f t="shared" si="3"/>
        <v>0.96914032916358261</v>
      </c>
      <c r="L74" s="14">
        <f t="shared" si="3"/>
        <v>0.93140571619048873</v>
      </c>
      <c r="M74" s="14">
        <f t="shared" si="3"/>
        <v>0.9904231530191584</v>
      </c>
      <c r="N74" s="14">
        <f t="shared" si="3"/>
        <v>0.93994805585942731</v>
      </c>
      <c r="O74" s="14">
        <f t="shared" si="3"/>
        <v>0.99277805408568032</v>
      </c>
      <c r="P74" s="14">
        <f t="shared" si="3"/>
        <v>0.92289158231254886</v>
      </c>
      <c r="Q74" s="1">
        <v>3</v>
      </c>
      <c r="T74" s="10"/>
      <c r="U74" s="10"/>
      <c r="V74" s="10"/>
      <c r="W74" s="10"/>
    </row>
    <row r="75" spans="1:23">
      <c r="F75" s="43"/>
      <c r="G75" s="45" t="s">
        <v>14</v>
      </c>
      <c r="H75" s="12">
        <f t="shared" ref="H75:P75" si="4">CORREL($J$2:$J$62,H$2:H$62)</f>
        <v>0.9947576780986277</v>
      </c>
      <c r="I75" s="12">
        <f t="shared" si="4"/>
        <v>0.98907529010207107</v>
      </c>
      <c r="J75" s="14">
        <f t="shared" si="4"/>
        <v>1</v>
      </c>
      <c r="K75" s="14">
        <f t="shared" si="4"/>
        <v>0.96570522633514322</v>
      </c>
      <c r="L75" s="14">
        <f t="shared" si="4"/>
        <v>0.96443989908894723</v>
      </c>
      <c r="M75" s="14">
        <f t="shared" si="4"/>
        <v>0.9617643348364513</v>
      </c>
      <c r="N75" s="14">
        <f t="shared" si="4"/>
        <v>0.97816299252972838</v>
      </c>
      <c r="O75" s="14">
        <f t="shared" si="4"/>
        <v>0.99706867551507772</v>
      </c>
      <c r="P75" s="14">
        <f t="shared" si="4"/>
        <v>0.93450416628112143</v>
      </c>
      <c r="Q75" s="1">
        <v>4</v>
      </c>
      <c r="T75" s="10"/>
      <c r="U75" s="10"/>
      <c r="V75" s="10"/>
      <c r="W75" s="10"/>
    </row>
    <row r="76" spans="1:23">
      <c r="F76" s="43"/>
      <c r="G76" s="45" t="s">
        <v>13</v>
      </c>
      <c r="H76" s="12">
        <f t="shared" ref="H76:P76" si="5">CORREL($K$2:$K$62,H$2:H$62)</f>
        <v>0.96456469887182772</v>
      </c>
      <c r="I76" s="12">
        <f t="shared" si="5"/>
        <v>0.96914032916358261</v>
      </c>
      <c r="J76" s="12">
        <f t="shared" si="5"/>
        <v>0.96570522633514322</v>
      </c>
      <c r="K76" s="14">
        <f t="shared" si="5"/>
        <v>1</v>
      </c>
      <c r="L76" s="14">
        <f t="shared" si="5"/>
        <v>0.92312347243999859</v>
      </c>
      <c r="M76" s="14">
        <f t="shared" si="5"/>
        <v>0.96060593691465623</v>
      </c>
      <c r="N76" s="14">
        <f t="shared" si="5"/>
        <v>0.92310406854582616</v>
      </c>
      <c r="O76" s="14">
        <f t="shared" si="5"/>
        <v>0.96506053454878371</v>
      </c>
      <c r="P76" s="14">
        <f t="shared" si="5"/>
        <v>0.8909047360615544</v>
      </c>
      <c r="Q76" s="1">
        <v>5</v>
      </c>
      <c r="T76" s="10"/>
      <c r="U76" s="10"/>
      <c r="V76" s="10"/>
      <c r="W76" s="10"/>
    </row>
    <row r="77" spans="1:23">
      <c r="F77" s="43"/>
      <c r="G77" s="45" t="s">
        <v>16</v>
      </c>
      <c r="H77" s="12">
        <f t="shared" ref="H77:P77" si="6">CORREL($L$2:$L$62,H$2:H$62)</f>
        <v>0.97492962280900197</v>
      </c>
      <c r="I77" s="12">
        <f t="shared" si="6"/>
        <v>0.93140571619048873</v>
      </c>
      <c r="J77" s="12">
        <f t="shared" si="6"/>
        <v>0.96443989908894723</v>
      </c>
      <c r="K77" s="12">
        <f t="shared" si="6"/>
        <v>0.92312347243999859</v>
      </c>
      <c r="L77" s="14">
        <f t="shared" si="6"/>
        <v>1</v>
      </c>
      <c r="M77" s="14">
        <f t="shared" si="6"/>
        <v>0.89694201859349776</v>
      </c>
      <c r="N77" s="14">
        <f t="shared" si="6"/>
        <v>0.98355567321134518</v>
      </c>
      <c r="O77" s="14">
        <f t="shared" si="6"/>
        <v>0.96295781302069938</v>
      </c>
      <c r="P77" s="14">
        <f t="shared" si="6"/>
        <v>0.97260284866923108</v>
      </c>
      <c r="Q77" s="1">
        <v>6</v>
      </c>
      <c r="T77" s="10"/>
      <c r="U77" s="10"/>
      <c r="V77" s="10"/>
      <c r="W77" s="10"/>
    </row>
    <row r="78" spans="1:23">
      <c r="F78" s="43"/>
      <c r="G78" s="45" t="s">
        <v>15</v>
      </c>
      <c r="H78" s="12">
        <f t="shared" ref="H78:P78" si="7">CORREL($M$2:$M$62,H$2:H$62)</f>
        <v>0.96322877282621977</v>
      </c>
      <c r="I78" s="12">
        <f t="shared" si="7"/>
        <v>0.9904231530191584</v>
      </c>
      <c r="J78" s="12">
        <f t="shared" si="7"/>
        <v>0.9617643348364513</v>
      </c>
      <c r="K78" s="12">
        <f t="shared" si="7"/>
        <v>0.96060593691465623</v>
      </c>
      <c r="L78" s="12">
        <f t="shared" si="7"/>
        <v>0.89694201859349776</v>
      </c>
      <c r="M78" s="14">
        <f t="shared" si="7"/>
        <v>1</v>
      </c>
      <c r="N78" s="14">
        <f t="shared" si="7"/>
        <v>0.89047036993723738</v>
      </c>
      <c r="O78" s="14">
        <f t="shared" si="7"/>
        <v>0.97408453621018565</v>
      </c>
      <c r="P78" s="14">
        <f t="shared" si="7"/>
        <v>0.91439815134628866</v>
      </c>
      <c r="Q78" s="1">
        <v>7</v>
      </c>
      <c r="T78" s="10"/>
      <c r="U78" s="10"/>
      <c r="V78" s="10"/>
      <c r="W78" s="10"/>
    </row>
    <row r="79" spans="1:23">
      <c r="F79" s="43"/>
      <c r="G79" s="45" t="s">
        <v>12</v>
      </c>
      <c r="H79" s="12">
        <f t="shared" ref="H79:P79" si="8">CORREL($N$2:$N$62,H$2:H$62)</f>
        <v>0.97798946279199106</v>
      </c>
      <c r="I79" s="12">
        <f t="shared" si="8"/>
        <v>0.93994805585942731</v>
      </c>
      <c r="J79" s="12">
        <f t="shared" si="8"/>
        <v>0.97816299252972838</v>
      </c>
      <c r="K79" s="12">
        <f t="shared" si="8"/>
        <v>0.92310406854582616</v>
      </c>
      <c r="L79" s="12">
        <f t="shared" si="8"/>
        <v>0.98355567321134518</v>
      </c>
      <c r="M79" s="12">
        <f t="shared" si="8"/>
        <v>0.89047036993723738</v>
      </c>
      <c r="N79" s="14">
        <f t="shared" si="8"/>
        <v>1</v>
      </c>
      <c r="O79" s="14">
        <f t="shared" si="8"/>
        <v>0.96626842195412943</v>
      </c>
      <c r="P79" s="14">
        <f t="shared" si="8"/>
        <v>0.92719506244591288</v>
      </c>
      <c r="Q79" s="1">
        <v>8</v>
      </c>
      <c r="T79" s="10"/>
      <c r="U79" s="10"/>
      <c r="V79" s="10"/>
      <c r="W79" s="10"/>
    </row>
    <row r="80" spans="1:23">
      <c r="F80" s="43"/>
      <c r="G80" s="45" t="s">
        <v>1</v>
      </c>
      <c r="H80" s="12">
        <f t="shared" ref="H80:P80" si="9">CORREL($O$2:$O$62,H$2:H$62)</f>
        <v>0.99344359464977683</v>
      </c>
      <c r="I80" s="12">
        <f t="shared" si="9"/>
        <v>0.99277805408568032</v>
      </c>
      <c r="J80" s="12">
        <f t="shared" si="9"/>
        <v>0.99706867551507772</v>
      </c>
      <c r="K80" s="12">
        <f t="shared" si="9"/>
        <v>0.96506053454878371</v>
      </c>
      <c r="L80" s="12">
        <f t="shared" si="9"/>
        <v>0.96295781302069938</v>
      </c>
      <c r="M80" s="12">
        <f t="shared" si="9"/>
        <v>0.97408453621018565</v>
      </c>
      <c r="N80" s="12">
        <f t="shared" si="9"/>
        <v>0.96626842195412943</v>
      </c>
      <c r="O80" s="14">
        <f t="shared" si="9"/>
        <v>0.99999999999999989</v>
      </c>
      <c r="P80" s="14">
        <f t="shared" si="9"/>
        <v>0.94984372538854522</v>
      </c>
      <c r="Q80" s="1">
        <v>9</v>
      </c>
      <c r="T80" s="10"/>
      <c r="U80" s="10"/>
      <c r="V80" s="10"/>
      <c r="W80" s="10"/>
    </row>
    <row r="81" spans="2:23">
      <c r="F81" s="43"/>
      <c r="G81" s="45" t="s">
        <v>17</v>
      </c>
      <c r="H81" s="12">
        <f t="shared" ref="H81:P81" si="10">CORREL($P$2:$P$62,H$2:H$62)</f>
        <v>0.95108342246102229</v>
      </c>
      <c r="I81" s="12">
        <f t="shared" si="10"/>
        <v>0.92289158231254886</v>
      </c>
      <c r="J81" s="12">
        <f t="shared" si="10"/>
        <v>0.93450416628112143</v>
      </c>
      <c r="K81" s="12">
        <f t="shared" si="10"/>
        <v>0.8909047360615544</v>
      </c>
      <c r="L81" s="12">
        <f t="shared" si="10"/>
        <v>0.97260284866923108</v>
      </c>
      <c r="M81" s="12">
        <f t="shared" si="10"/>
        <v>0.91439815134628866</v>
      </c>
      <c r="N81" s="12">
        <f t="shared" si="10"/>
        <v>0.92719506244591288</v>
      </c>
      <c r="O81" s="12">
        <f t="shared" si="10"/>
        <v>0.94984372538854522</v>
      </c>
      <c r="P81" s="14">
        <f t="shared" si="10"/>
        <v>0.99999999999999978</v>
      </c>
      <c r="Q81" s="1">
        <v>10</v>
      </c>
      <c r="T81" s="10"/>
      <c r="U81" s="10"/>
      <c r="V81" s="10"/>
      <c r="W81" s="10"/>
    </row>
    <row r="82" spans="2:23">
      <c r="F82" s="43"/>
      <c r="G82" s="45"/>
      <c r="H82" s="12"/>
      <c r="I82" s="12"/>
      <c r="J82" s="12"/>
      <c r="K82" s="12"/>
      <c r="L82" s="12"/>
      <c r="M82" s="12"/>
      <c r="N82" s="12"/>
      <c r="O82" s="12"/>
      <c r="P82" s="12"/>
    </row>
    <row r="83" spans="2:23">
      <c r="F83" s="43"/>
      <c r="H83" s="13">
        <v>1</v>
      </c>
      <c r="I83" s="13">
        <v>2</v>
      </c>
      <c r="J83" s="13">
        <v>3</v>
      </c>
      <c r="K83" s="13">
        <v>4</v>
      </c>
      <c r="L83" s="13">
        <v>5</v>
      </c>
      <c r="M83" s="13">
        <v>6</v>
      </c>
      <c r="N83" s="13">
        <v>7</v>
      </c>
      <c r="O83" s="13">
        <v>8</v>
      </c>
      <c r="P83" s="13">
        <v>9</v>
      </c>
    </row>
    <row r="84" spans="2:23" ht="14.25">
      <c r="F84" s="43"/>
      <c r="G84" s="37" t="s">
        <v>3</v>
      </c>
      <c r="H84" s="11" t="str">
        <f>H$1</f>
        <v>CENS</v>
      </c>
      <c r="I84" s="11" t="str">
        <f t="shared" ref="I84:P84" si="11">I$1</f>
        <v>DISTASA</v>
      </c>
      <c r="J84" s="11" t="str">
        <f t="shared" si="11"/>
        <v>EBSA</v>
      </c>
      <c r="K84" s="11" t="str">
        <f t="shared" si="11"/>
        <v>EEB</v>
      </c>
      <c r="L84" s="11" t="str">
        <f t="shared" si="11"/>
        <v>EPM</v>
      </c>
      <c r="M84" s="11" t="str">
        <f t="shared" si="11"/>
        <v>EPSA</v>
      </c>
      <c r="N84" s="11" t="str">
        <f t="shared" si="11"/>
        <v>ESSA</v>
      </c>
      <c r="O84" s="11" t="str">
        <f t="shared" si="11"/>
        <v>ISA</v>
      </c>
      <c r="P84" s="11" t="str">
        <f t="shared" si="11"/>
        <v>TRANSELCA</v>
      </c>
    </row>
    <row r="85" spans="2:23">
      <c r="F85" s="43"/>
      <c r="G85" s="45" t="s">
        <v>10</v>
      </c>
      <c r="H85" s="29">
        <f t="shared" ref="H85:P88" si="12">HLOOKUP($G85,$H$63:$P$68,6,FALSE)*HLOOKUP(H$84,$H$63:$P$68,6,FALSE)*HLOOKUP($G85,$H$63:$P$68,4,FALSE)*HLOOKUP(H$84,$H$63:$P$68,4,FALSE)*HLOOKUP(H$72,$H$72:$P$81,$Q73,0)</f>
        <v>5.6422417635359598E-7</v>
      </c>
      <c r="I85" s="29">
        <f t="shared" si="12"/>
        <v>1.7540007129369056E-6</v>
      </c>
      <c r="J85" s="29">
        <f t="shared" si="12"/>
        <v>7.9806093907525036E-8</v>
      </c>
      <c r="K85" s="29">
        <f t="shared" si="12"/>
        <v>-1.5668354249759272E-7</v>
      </c>
      <c r="L85" s="29">
        <f t="shared" si="12"/>
        <v>8.2811886914891412E-7</v>
      </c>
      <c r="M85" s="29">
        <f t="shared" si="12"/>
        <v>1.3848759048264154E-6</v>
      </c>
      <c r="N85" s="29">
        <f t="shared" si="12"/>
        <v>4.8716853874127207E-7</v>
      </c>
      <c r="O85" s="29">
        <f t="shared" si="12"/>
        <v>2.039614948980779E-6</v>
      </c>
      <c r="P85" s="29">
        <f t="shared" si="12"/>
        <v>1.1730508758584842E-6</v>
      </c>
      <c r="Q85" s="4"/>
    </row>
    <row r="86" spans="2:23">
      <c r="F86" s="43"/>
      <c r="G86" s="45" t="s">
        <v>11</v>
      </c>
      <c r="H86" s="30"/>
      <c r="I86" s="29">
        <f t="shared" si="12"/>
        <v>5.6035938965569986E-6</v>
      </c>
      <c r="J86" s="29">
        <f t="shared" si="12"/>
        <v>2.5006654176919932E-7</v>
      </c>
      <c r="K86" s="29">
        <f t="shared" si="12"/>
        <v>-4.9611935002433451E-7</v>
      </c>
      <c r="L86" s="29">
        <f t="shared" si="12"/>
        <v>2.4932498068797121E-6</v>
      </c>
      <c r="M86" s="29">
        <f t="shared" si="12"/>
        <v>4.4875538959796209E-6</v>
      </c>
      <c r="N86" s="29">
        <f t="shared" si="12"/>
        <v>1.4755583681671188E-6</v>
      </c>
      <c r="O86" s="29">
        <f t="shared" si="12"/>
        <v>6.4233948900836785E-6</v>
      </c>
      <c r="P86" s="29">
        <f t="shared" si="12"/>
        <v>3.5872067009034296E-6</v>
      </c>
      <c r="Q86" s="4"/>
      <c r="R86" s="4"/>
    </row>
    <row r="87" spans="2:23">
      <c r="F87" s="43"/>
      <c r="G87" s="45" t="s">
        <v>14</v>
      </c>
      <c r="H87" s="30"/>
      <c r="I87" s="29"/>
      <c r="J87" s="29">
        <f t="shared" si="12"/>
        <v>1.140737762795496E-8</v>
      </c>
      <c r="K87" s="29">
        <f t="shared" si="12"/>
        <v>-2.2305073771285084E-8</v>
      </c>
      <c r="L87" s="29">
        <f t="shared" si="12"/>
        <v>1.1648275841643513E-7</v>
      </c>
      <c r="M87" s="29">
        <f t="shared" si="12"/>
        <v>1.966152246612313E-7</v>
      </c>
      <c r="N87" s="29">
        <f t="shared" si="12"/>
        <v>6.9282467998033535E-8</v>
      </c>
      <c r="O87" s="29">
        <f t="shared" si="12"/>
        <v>2.9106977391303142E-7</v>
      </c>
      <c r="P87" s="29">
        <f t="shared" si="12"/>
        <v>1.6388776846002441E-7</v>
      </c>
      <c r="Q87" s="4"/>
      <c r="R87" s="4"/>
    </row>
    <row r="88" spans="2:23">
      <c r="F88" s="43"/>
      <c r="G88" s="45" t="s">
        <v>13</v>
      </c>
      <c r="H88" s="30"/>
      <c r="I88" s="29"/>
      <c r="J88" s="29"/>
      <c r="K88" s="29">
        <f t="shared" si="12"/>
        <v>4.6766228332802894E-8</v>
      </c>
      <c r="L88" s="29">
        <f t="shared" si="12"/>
        <v>-2.2574572525090796E-7</v>
      </c>
      <c r="M88" s="29">
        <f t="shared" si="12"/>
        <v>-3.976188874303133E-7</v>
      </c>
      <c r="N88" s="29">
        <f t="shared" si="12"/>
        <v>-1.3238416809479503E-7</v>
      </c>
      <c r="O88" s="29">
        <f t="shared" si="12"/>
        <v>-5.704267133369262E-7</v>
      </c>
      <c r="P88" s="29">
        <f t="shared" si="12"/>
        <v>-3.1635145124837628E-7</v>
      </c>
      <c r="Q88" s="4"/>
      <c r="R88" s="4"/>
    </row>
    <row r="89" spans="2:23">
      <c r="F89" s="43"/>
      <c r="G89" s="45" t="s">
        <v>16</v>
      </c>
      <c r="H89" s="30"/>
      <c r="I89" s="29"/>
      <c r="J89" s="29"/>
      <c r="K89" s="29"/>
      <c r="L89" s="29">
        <f>HLOOKUP($G89,$H$63:$P$68,6,FALSE)*HLOOKUP(L$84,$H$63:$P$68,6,FALSE)*HLOOKUP($G89,$H$63:$P$68,4,FALSE)*HLOOKUP(L$84,$H$63:$P$68,4,FALSE)*HLOOKUP(L$72,$H$72:$P$81,$Q77,0)</f>
        <v>1.278754387095451E-6</v>
      </c>
      <c r="M89" s="29">
        <f>HLOOKUP($G89,$H$63:$P$68,6,FALSE)*HLOOKUP(M$84,$H$63:$P$68,6,FALSE)*HLOOKUP($G89,$H$63:$P$68,4,FALSE)*HLOOKUP(M$84,$H$63:$P$68,4,FALSE)*HLOOKUP(M$72,$H$72:$P$81,$Q77,0)</f>
        <v>1.9413932017474074E-6</v>
      </c>
      <c r="N89" s="29">
        <f>HLOOKUP($G89,$H$63:$P$68,6,FALSE)*HLOOKUP(N$84,$H$63:$P$68,6,FALSE)*HLOOKUP($G89,$H$63:$P$68,4,FALSE)*HLOOKUP(N$84,$H$63:$P$68,4,FALSE)*HLOOKUP(N$72,$H$72:$P$81,$Q77,0)</f>
        <v>7.3758441024055781E-7</v>
      </c>
      <c r="O89" s="29">
        <f>HLOOKUP($G89,$H$63:$P$68,6,FALSE)*HLOOKUP(O$84,$H$63:$P$68,6,FALSE)*HLOOKUP($G89,$H$63:$P$68,4,FALSE)*HLOOKUP(O$84,$H$63:$P$68,4,FALSE)*HLOOKUP(O$72,$H$72:$P$81,$Q77,0)</f>
        <v>2.9763222866776924E-6</v>
      </c>
      <c r="P89" s="29">
        <f>HLOOKUP($G89,$H$63:$P$68,6,FALSE)*HLOOKUP(P$84,$H$63:$P$68,6,FALSE)*HLOOKUP($G89,$H$63:$P$68,4,FALSE)*HLOOKUP(P$84,$H$63:$P$68,4,FALSE)*HLOOKUP(P$72,$H$72:$P$81,$Q77,0)</f>
        <v>1.8059324269271115E-6</v>
      </c>
      <c r="Q89" s="4"/>
      <c r="R89" s="4"/>
    </row>
    <row r="90" spans="2:23">
      <c r="F90" s="43"/>
      <c r="G90" s="45" t="s">
        <v>15</v>
      </c>
      <c r="H90" s="30"/>
      <c r="I90" s="29"/>
      <c r="J90" s="29"/>
      <c r="K90" s="29"/>
      <c r="L90" s="29"/>
      <c r="M90" s="29">
        <f>HLOOKUP($G90,$H$63:$P$68,6,FALSE)*HLOOKUP(M$84,$H$63:$P$68,6,FALSE)*HLOOKUP($G90,$H$63:$P$68,4,FALSE)*HLOOKUP(M$84,$H$63:$P$68,4,FALSE)*HLOOKUP(M$72,$H$72:$P$81,$Q78,0)</f>
        <v>3.6636260045308532E-6</v>
      </c>
      <c r="N90" s="29">
        <f>HLOOKUP($G90,$H$63:$P$68,6,FALSE)*HLOOKUP(N$84,$H$63:$P$68,6,FALSE)*HLOOKUP($G90,$H$63:$P$68,4,FALSE)*HLOOKUP(N$84,$H$63:$P$68,4,FALSE)*HLOOKUP(N$72,$H$72:$P$81,$Q78,0)</f>
        <v>1.1303013654209184E-6</v>
      </c>
      <c r="O90" s="29">
        <f>HLOOKUP($G90,$H$63:$P$68,6,FALSE)*HLOOKUP(O$84,$H$63:$P$68,6,FALSE)*HLOOKUP($G90,$H$63:$P$68,4,FALSE)*HLOOKUP(O$84,$H$63:$P$68,4,FALSE)*HLOOKUP(O$72,$H$72:$P$81,$Q78,0)</f>
        <v>5.0960225631102022E-6</v>
      </c>
      <c r="P90" s="29">
        <f>HLOOKUP($G90,$H$63:$P$68,6,FALSE)*HLOOKUP(P$84,$H$63:$P$68,6,FALSE)*HLOOKUP($G90,$H$63:$P$68,4,FALSE)*HLOOKUP(P$84,$H$63:$P$68,4,FALSE)*HLOOKUP(P$72,$H$72:$P$81,$Q78,0)</f>
        <v>2.8738447059356103E-6</v>
      </c>
      <c r="Q90" s="4"/>
      <c r="R90" s="4"/>
    </row>
    <row r="91" spans="2:23">
      <c r="F91" s="43"/>
      <c r="G91" s="45" t="s">
        <v>12</v>
      </c>
      <c r="H91" s="30"/>
      <c r="I91" s="29"/>
      <c r="J91" s="29"/>
      <c r="K91" s="29"/>
      <c r="L91" s="29"/>
      <c r="M91" s="29"/>
      <c r="N91" s="29">
        <f>HLOOKUP($G91,$H$63:$P$68,6,FALSE)*HLOOKUP(N$84,$H$63:$P$68,6,FALSE)*HLOOKUP($G91,$H$63:$P$68,4,FALSE)*HLOOKUP(N$84,$H$63:$P$68,4,FALSE)*HLOOKUP(N$72,$H$72:$P$81,$Q79,0)</f>
        <v>4.3978298770210028E-7</v>
      </c>
      <c r="O91" s="29">
        <f>HLOOKUP($G91,$H$63:$P$68,6,FALSE)*HLOOKUP(O$84,$H$63:$P$68,6,FALSE)*HLOOKUP($G91,$H$63:$P$68,4,FALSE)*HLOOKUP(O$84,$H$63:$P$68,4,FALSE)*HLOOKUP(O$72,$H$72:$P$81,$Q79,0)</f>
        <v>1.751443477544539E-6</v>
      </c>
      <c r="P91" s="29">
        <f>HLOOKUP($G91,$H$63:$P$68,6,FALSE)*HLOOKUP(P$84,$H$63:$P$68,6,FALSE)*HLOOKUP($G91,$H$63:$P$68,4,FALSE)*HLOOKUP(P$84,$H$63:$P$68,4,FALSE)*HLOOKUP(P$72,$H$72:$P$81,$Q79,0)</f>
        <v>1.009631085285962E-6</v>
      </c>
      <c r="Q91" s="4"/>
      <c r="R91" s="4"/>
    </row>
    <row r="92" spans="2:23">
      <c r="F92" s="43"/>
      <c r="G92" s="45" t="s">
        <v>1</v>
      </c>
      <c r="H92" s="30"/>
      <c r="I92" s="29"/>
      <c r="J92" s="29"/>
      <c r="K92" s="29"/>
      <c r="L92" s="29"/>
      <c r="M92" s="29"/>
      <c r="N92" s="29"/>
      <c r="O92" s="29">
        <f>HLOOKUP($G92,$H$63:$P$68,6,FALSE)*HLOOKUP(O$84,$H$63:$P$68,6,FALSE)*HLOOKUP($G92,$H$63:$P$68,4,FALSE)*HLOOKUP(O$84,$H$63:$P$68,4,FALSE)*HLOOKUP(O$72,$H$72:$P$81,$Q80,0)</f>
        <v>7.4706476513839671E-6</v>
      </c>
      <c r="P92" s="29">
        <f>HLOOKUP($G92,$H$63:$P$68,6,FALSE)*HLOOKUP(P$84,$H$63:$P$68,6,FALSE)*HLOOKUP($G92,$H$63:$P$68,4,FALSE)*HLOOKUP(P$84,$H$63:$P$68,4,FALSE)*HLOOKUP(P$72,$H$72:$P$81,$Q80,0)</f>
        <v>4.2628855764333807E-6</v>
      </c>
      <c r="Q92" s="4"/>
      <c r="R92" s="4"/>
    </row>
    <row r="93" spans="2:23">
      <c r="F93" s="43"/>
      <c r="G93" s="45" t="s">
        <v>17</v>
      </c>
      <c r="H93" s="30"/>
      <c r="I93" s="29"/>
      <c r="J93" s="29"/>
      <c r="K93" s="29"/>
      <c r="L93" s="29"/>
      <c r="M93" s="29"/>
      <c r="N93" s="29"/>
      <c r="O93" s="29"/>
      <c r="P93" s="29">
        <f>HLOOKUP($G93,$H$63:$P$68,6,FALSE)*HLOOKUP(P$84,$H$63:$P$68,6,FALSE)*HLOOKUP($G93,$H$63:$P$68,4,FALSE)*HLOOKUP(P$84,$H$63:$P$68,4,FALSE)*HLOOKUP(P$72,$H$72:$P$81,$Q81,0)</f>
        <v>2.6961545362648053E-6</v>
      </c>
      <c r="Q93" s="4"/>
      <c r="R93" s="4"/>
    </row>
    <row r="94" spans="2:23">
      <c r="F94" s="43"/>
      <c r="G94" s="45"/>
      <c r="H94" s="12"/>
      <c r="I94" s="12"/>
      <c r="J94" s="12"/>
      <c r="K94" s="12"/>
      <c r="L94" s="12"/>
      <c r="M94" s="12"/>
      <c r="N94" s="12"/>
      <c r="O94" s="12"/>
      <c r="P94" s="12"/>
      <c r="Q94" s="4"/>
    </row>
    <row r="95" spans="2:23">
      <c r="F95" s="43"/>
    </row>
    <row r="96" spans="2:23" ht="38.25">
      <c r="B96" s="31" t="s">
        <v>85</v>
      </c>
      <c r="C96" s="31" t="s">
        <v>86</v>
      </c>
      <c r="D96" s="31" t="s">
        <v>87</v>
      </c>
      <c r="E96" s="31" t="s">
        <v>2</v>
      </c>
      <c r="F96" s="37">
        <v>1</v>
      </c>
      <c r="G96" s="37" t="s">
        <v>82</v>
      </c>
      <c r="H96" s="32" t="s">
        <v>88</v>
      </c>
      <c r="I96" s="32" t="s">
        <v>89</v>
      </c>
      <c r="J96" s="32" t="s">
        <v>90</v>
      </c>
      <c r="K96" s="32" t="s">
        <v>91</v>
      </c>
      <c r="L96" s="32" t="s">
        <v>92</v>
      </c>
      <c r="M96" s="32" t="s">
        <v>93</v>
      </c>
      <c r="N96" s="32" t="s">
        <v>94</v>
      </c>
      <c r="O96" s="32" t="s">
        <v>95</v>
      </c>
      <c r="P96" s="32" t="s">
        <v>96</v>
      </c>
      <c r="Q96" s="33"/>
      <c r="R96" s="34" t="s">
        <v>97</v>
      </c>
      <c r="S96" s="9" t="s">
        <v>98</v>
      </c>
      <c r="T96" s="9" t="s">
        <v>78</v>
      </c>
      <c r="U96" s="9" t="s">
        <v>79</v>
      </c>
      <c r="V96" s="9" t="s">
        <v>80</v>
      </c>
      <c r="W96" s="9" t="s">
        <v>81</v>
      </c>
    </row>
    <row r="97" spans="1:24">
      <c r="B97" s="40">
        <v>4.4999999999999998E-2</v>
      </c>
      <c r="C97" s="41">
        <f>SQRT(SUM(H85:P93))</f>
        <v>8.3871143771352737E-3</v>
      </c>
      <c r="D97" s="41">
        <f>SUMPRODUCT($H$68:$P$68,$H$64:$P$64)</f>
        <v>0.14165290020296251</v>
      </c>
      <c r="E97" s="40">
        <f>(D97-B97)/C97</f>
        <v>11.523975452922766</v>
      </c>
      <c r="F97" s="42">
        <f>VLOOKUP($F$96,$A$98:$F$114,6,0)</f>
        <v>8.3861143822414139E-3</v>
      </c>
      <c r="G97" s="42"/>
      <c r="H97" s="39">
        <v>6.0425181090029353E-2</v>
      </c>
      <c r="I97" s="39">
        <v>0.21184956025881316</v>
      </c>
      <c r="J97" s="39">
        <v>8.3426921370883377E-3</v>
      </c>
      <c r="K97" s="39">
        <v>-1.5907800390013806E-2</v>
      </c>
      <c r="L97" s="39">
        <v>9.818001052274096E-2</v>
      </c>
      <c r="M97" s="39">
        <v>0.17493672462682078</v>
      </c>
      <c r="N97" s="39">
        <v>5.1826389503621263E-2</v>
      </c>
      <c r="O97" s="39">
        <v>0.26839264600980189</v>
      </c>
      <c r="P97" s="39">
        <v>0.14195459624109777</v>
      </c>
      <c r="R97" s="18">
        <f>SUM(H97:P97)</f>
        <v>0.99999999999999956</v>
      </c>
      <c r="T97" s="18">
        <f>MAX($H$66:$P$66)</f>
        <v>1.3594274654318474E-2</v>
      </c>
      <c r="U97" s="18">
        <f>MIN($H$66:$P$66)</f>
        <v>1.0183768420764789E-2</v>
      </c>
      <c r="V97" s="18">
        <f>T97-U97</f>
        <v>3.4105062335536857E-3</v>
      </c>
      <c r="W97" s="18">
        <f>V97/10</f>
        <v>3.4105062335536859E-4</v>
      </c>
    </row>
    <row r="98" spans="1:24">
      <c r="A98" s="9">
        <v>1</v>
      </c>
      <c r="B98" s="26">
        <f>$B$97</f>
        <v>4.4999999999999998E-2</v>
      </c>
      <c r="C98" s="27">
        <v>8.3871143763436067E-3</v>
      </c>
      <c r="D98" s="49">
        <v>0.14165155935099616</v>
      </c>
      <c r="E98" s="26">
        <f t="shared" ref="E98:E109" si="13">(D98-B98)/C98</f>
        <v>11.523815583534676</v>
      </c>
      <c r="F98" s="50">
        <f>'VarMinGlo sinR'!C103</f>
        <v>8.3861143822414139E-3</v>
      </c>
      <c r="G98" s="27">
        <f>B98+$E$110*C98</f>
        <v>0.14165679724666497</v>
      </c>
      <c r="H98" s="18">
        <v>5.8641389279601705E-2</v>
      </c>
      <c r="I98" s="18">
        <v>0.21104544465459052</v>
      </c>
      <c r="J98" s="18">
        <v>7.1407456332203854E-3</v>
      </c>
      <c r="K98" s="18">
        <v>-1.7393350521622442E-2</v>
      </c>
      <c r="L98" s="18">
        <v>9.8492015866755128E-2</v>
      </c>
      <c r="M98" s="18">
        <v>0.17461263439578162</v>
      </c>
      <c r="N98" s="18">
        <v>5.6087429655542032E-2</v>
      </c>
      <c r="O98" s="18">
        <v>0.2691683041175798</v>
      </c>
      <c r="P98" s="18">
        <v>0.14220538691855125</v>
      </c>
      <c r="R98" s="18">
        <f t="shared" ref="R98:R109" si="14">SUM(H98:P98)</f>
        <v>1.0000000000000002</v>
      </c>
      <c r="S98" s="48">
        <f t="shared" ref="S98:S109" si="15">G98-D98</f>
        <v>5.2378956688081679E-6</v>
      </c>
      <c r="T98" s="1" t="s">
        <v>99</v>
      </c>
    </row>
    <row r="99" spans="1:24">
      <c r="A99" s="9">
        <v>2</v>
      </c>
      <c r="B99" s="26">
        <f t="shared" ref="B99:B109" si="16">$B$97</f>
        <v>4.4999999999999998E-2</v>
      </c>
      <c r="C99" s="27">
        <v>8.7281650053641149E-3</v>
      </c>
      <c r="D99" s="27">
        <v>0.14323686646114542</v>
      </c>
      <c r="E99" s="26">
        <f t="shared" si="13"/>
        <v>11.255156885871367</v>
      </c>
      <c r="F99" s="26">
        <f>F98+$W$97</f>
        <v>8.727165005596782E-3</v>
      </c>
      <c r="G99" s="27">
        <f t="shared" ref="G99:G110" si="17">B99+$E$110*C99</f>
        <v>0.14558721479206799</v>
      </c>
      <c r="H99" s="18">
        <v>0.12750475032328412</v>
      </c>
      <c r="I99" s="18">
        <v>0.35204135509603512</v>
      </c>
      <c r="J99" s="18">
        <v>7.9573573032376832E-3</v>
      </c>
      <c r="K99" s="18">
        <v>-3.2212859137171396E-2</v>
      </c>
      <c r="L99" s="18">
        <v>-3.1707903492484299E-2</v>
      </c>
      <c r="M99" s="18">
        <v>9.0978654751079371E-2</v>
      </c>
      <c r="N99" s="18">
        <v>0.10273691504578099</v>
      </c>
      <c r="O99" s="18">
        <v>0.24345218242205335</v>
      </c>
      <c r="P99" s="18">
        <v>0.13924954768818476</v>
      </c>
      <c r="R99" s="18">
        <f t="shared" si="14"/>
        <v>0.99999999999999967</v>
      </c>
      <c r="S99" s="47">
        <f t="shared" si="15"/>
        <v>2.3503483309225692E-3</v>
      </c>
    </row>
    <row r="100" spans="1:24">
      <c r="A100" s="9">
        <v>3</v>
      </c>
      <c r="B100" s="26">
        <f t="shared" si="16"/>
        <v>4.4999999999999998E-2</v>
      </c>
      <c r="C100" s="27">
        <v>9.0691676911419956E-3</v>
      </c>
      <c r="D100" s="27">
        <v>0.14409942691620226</v>
      </c>
      <c r="E100" s="26">
        <f t="shared" si="13"/>
        <v>10.927069637602388</v>
      </c>
      <c r="F100" s="26">
        <f t="shared" ref="F100:F109" si="18">F99+$W$97</f>
        <v>9.06821562895215E-3</v>
      </c>
      <c r="G100" s="27">
        <f t="shared" si="17"/>
        <v>0.14951707981844312</v>
      </c>
      <c r="H100" s="18">
        <v>0.16702964892964156</v>
      </c>
      <c r="I100" s="18">
        <v>0.43145096657997151</v>
      </c>
      <c r="J100" s="18">
        <v>7.9964488389238191E-3</v>
      </c>
      <c r="K100" s="18">
        <v>-3.5059868135014577E-2</v>
      </c>
      <c r="L100" s="18">
        <v>-0.10060738326600052</v>
      </c>
      <c r="M100" s="18">
        <v>4.2927269146743822E-2</v>
      </c>
      <c r="N100" s="18">
        <v>0.11981993391512107</v>
      </c>
      <c r="O100" s="18">
        <v>0.22709773880802842</v>
      </c>
      <c r="P100" s="18">
        <v>0.13934524518258506</v>
      </c>
      <c r="R100" s="18">
        <f t="shared" si="14"/>
        <v>1</v>
      </c>
      <c r="S100" s="47">
        <f t="shared" si="15"/>
        <v>5.4176529022408604E-3</v>
      </c>
    </row>
    <row r="101" spans="1:24">
      <c r="A101" s="9">
        <v>4</v>
      </c>
      <c r="B101" s="26">
        <f t="shared" si="16"/>
        <v>4.4999999999999998E-2</v>
      </c>
      <c r="C101" s="27">
        <v>9.410225386002875E-3</v>
      </c>
      <c r="D101" s="27">
        <v>0.14478635665591208</v>
      </c>
      <c r="E101" s="26">
        <f t="shared" si="13"/>
        <v>10.604034713593373</v>
      </c>
      <c r="F101" s="26">
        <f t="shared" si="18"/>
        <v>9.4092662523075181E-3</v>
      </c>
      <c r="G101" s="27">
        <f t="shared" si="17"/>
        <v>0.15344757879370025</v>
      </c>
      <c r="H101" s="18">
        <v>0.19004486671734191</v>
      </c>
      <c r="I101" s="18">
        <v>0.49757693417294313</v>
      </c>
      <c r="J101" s="18">
        <v>7.789634237287916E-3</v>
      </c>
      <c r="K101" s="18">
        <v>-4.0677027652543565E-2</v>
      </c>
      <c r="L101" s="18">
        <v>-0.15443260612556053</v>
      </c>
      <c r="M101" s="18">
        <v>4.9742121159832356E-3</v>
      </c>
      <c r="N101" s="18">
        <v>0.14077418939459496</v>
      </c>
      <c r="O101" s="18">
        <v>0.21407517940260304</v>
      </c>
      <c r="P101" s="18">
        <v>0.13987461773735002</v>
      </c>
      <c r="R101" s="18">
        <f t="shared" si="14"/>
        <v>1.0000000000000002</v>
      </c>
      <c r="S101" s="47">
        <f t="shared" si="15"/>
        <v>8.661222137788166E-3</v>
      </c>
    </row>
    <row r="102" spans="1:24">
      <c r="A102" s="9">
        <v>5</v>
      </c>
      <c r="B102" s="26">
        <f t="shared" si="16"/>
        <v>4.4999999999999998E-2</v>
      </c>
      <c r="C102" s="27">
        <v>9.751311640739042E-3</v>
      </c>
      <c r="D102" s="27">
        <v>0.14538401307433882</v>
      </c>
      <c r="E102" s="26">
        <f t="shared" si="13"/>
        <v>10.294411333851167</v>
      </c>
      <c r="F102" s="26">
        <f t="shared" si="18"/>
        <v>9.7503168756628861E-3</v>
      </c>
      <c r="G102" s="27">
        <f t="shared" si="17"/>
        <v>0.15737840690552943</v>
      </c>
      <c r="H102" s="18">
        <v>0.21811096748430378</v>
      </c>
      <c r="I102" s="18">
        <v>0.5500288324773307</v>
      </c>
      <c r="J102" s="18">
        <v>7.2485541413219038E-3</v>
      </c>
      <c r="K102" s="18">
        <v>-4.4590248759886063E-2</v>
      </c>
      <c r="L102" s="18">
        <v>-0.20444934839257023</v>
      </c>
      <c r="M102" s="18">
        <v>-2.5444224982397328E-2</v>
      </c>
      <c r="N102" s="18">
        <v>0.15619789439624737</v>
      </c>
      <c r="O102" s="18">
        <v>0.20286903037600038</v>
      </c>
      <c r="P102" s="18">
        <v>0.14002854325964961</v>
      </c>
      <c r="R102" s="18">
        <f t="shared" si="14"/>
        <v>1</v>
      </c>
      <c r="S102" s="47">
        <f t="shared" si="15"/>
        <v>1.1994393831190608E-2</v>
      </c>
    </row>
    <row r="103" spans="1:24">
      <c r="A103" s="9">
        <v>6</v>
      </c>
      <c r="B103" s="26">
        <f t="shared" si="16"/>
        <v>4.4999999999999998E-2</v>
      </c>
      <c r="C103" s="27">
        <v>1.0092348671810332E-2</v>
      </c>
      <c r="D103" s="27">
        <v>0.14592529870022367</v>
      </c>
      <c r="E103" s="26">
        <f t="shared" si="13"/>
        <v>10.000179540182296</v>
      </c>
      <c r="F103" s="26">
        <f t="shared" si="18"/>
        <v>1.0091367499018254E-2</v>
      </c>
      <c r="G103" s="27">
        <f t="shared" si="17"/>
        <v>0.16130866774218119</v>
      </c>
      <c r="H103" s="18">
        <v>0.2410563800182271</v>
      </c>
      <c r="I103" s="18">
        <v>0.60105206216604568</v>
      </c>
      <c r="J103" s="18">
        <v>6.2455411936934496E-3</v>
      </c>
      <c r="K103" s="18">
        <v>-4.8424530296261599E-2</v>
      </c>
      <c r="L103" s="18">
        <v>-0.24594630153086841</v>
      </c>
      <c r="M103" s="18">
        <v>-5.5667512927876327E-2</v>
      </c>
      <c r="N103" s="18">
        <v>0.16974832601761411</v>
      </c>
      <c r="O103" s="18">
        <v>0.19129636810569281</v>
      </c>
      <c r="P103" s="18">
        <v>0.14063966725373314</v>
      </c>
      <c r="R103" s="18">
        <f t="shared" si="14"/>
        <v>1.0000000000000002</v>
      </c>
      <c r="S103" s="47">
        <f t="shared" si="15"/>
        <v>1.5383369041957529E-2</v>
      </c>
      <c r="X103" s="24"/>
    </row>
    <row r="104" spans="1:24">
      <c r="A104" s="9">
        <v>7</v>
      </c>
      <c r="B104" s="26">
        <f t="shared" si="16"/>
        <v>4.4999999999999998E-2</v>
      </c>
      <c r="C104" s="27">
        <v>1.0433301734306455E-2</v>
      </c>
      <c r="D104" s="27">
        <v>0.14642692102213528</v>
      </c>
      <c r="E104" s="26">
        <f t="shared" si="13"/>
        <v>9.7214595729198994</v>
      </c>
      <c r="F104" s="26">
        <f t="shared" si="18"/>
        <v>1.0432418122373622E-2</v>
      </c>
      <c r="G104" s="27">
        <f t="shared" si="17"/>
        <v>0.16523796088801812</v>
      </c>
      <c r="H104" s="18">
        <v>0.25743499961760591</v>
      </c>
      <c r="I104" s="18">
        <v>0.6444379027674072</v>
      </c>
      <c r="J104" s="18">
        <v>8.1267642598979901E-3</v>
      </c>
      <c r="K104" s="18">
        <v>-4.9511074434240104E-2</v>
      </c>
      <c r="L104" s="18">
        <v>-0.29496158440141146</v>
      </c>
      <c r="M104" s="18">
        <v>-7.7316923859450132E-2</v>
      </c>
      <c r="N104" s="18">
        <v>0.18499882379008714</v>
      </c>
      <c r="O104" s="18">
        <v>0.18447473712750154</v>
      </c>
      <c r="P104" s="18">
        <v>0.14231635513260188</v>
      </c>
      <c r="R104" s="18">
        <f t="shared" si="14"/>
        <v>1</v>
      </c>
      <c r="S104" s="47">
        <f t="shared" si="15"/>
        <v>1.8811039865882839E-2</v>
      </c>
    </row>
    <row r="105" spans="1:24">
      <c r="A105" s="9">
        <v>8</v>
      </c>
      <c r="B105" s="26">
        <f t="shared" si="16"/>
        <v>4.4999999999999998E-2</v>
      </c>
      <c r="C105" s="27">
        <v>1.0774465730414731E-2</v>
      </c>
      <c r="D105" s="27">
        <v>0.14690102152502954</v>
      </c>
      <c r="E105" s="26">
        <f t="shared" si="13"/>
        <v>9.4576403206126454</v>
      </c>
      <c r="F105" s="26">
        <f t="shared" si="18"/>
        <v>1.077346874572899E-2</v>
      </c>
      <c r="G105" s="27">
        <f t="shared" si="17"/>
        <v>0.1691696849256335</v>
      </c>
      <c r="H105" s="18">
        <v>0.2828107171664066</v>
      </c>
      <c r="I105" s="18">
        <v>0.68889719096705737</v>
      </c>
      <c r="J105" s="18">
        <v>5.4493809362358087E-3</v>
      </c>
      <c r="K105" s="18">
        <v>-5.579737207105688E-2</v>
      </c>
      <c r="L105" s="18">
        <v>-0.32617120391684989</v>
      </c>
      <c r="M105" s="18">
        <v>-0.10617245462972513</v>
      </c>
      <c r="N105" s="18">
        <v>0.19729665102772032</v>
      </c>
      <c r="O105" s="18">
        <v>0.17288840088331825</v>
      </c>
      <c r="P105" s="18">
        <v>0.14079868963689365</v>
      </c>
      <c r="R105" s="18">
        <f t="shared" si="14"/>
        <v>1</v>
      </c>
      <c r="S105" s="47">
        <f t="shared" si="15"/>
        <v>2.2268663400603961E-2</v>
      </c>
    </row>
    <row r="106" spans="1:24">
      <c r="A106" s="9">
        <v>9</v>
      </c>
      <c r="B106" s="26">
        <f t="shared" si="16"/>
        <v>4.4999999999999998E-2</v>
      </c>
      <c r="C106" s="27">
        <v>1.1115506468673469E-2</v>
      </c>
      <c r="D106" s="27">
        <v>0.14735216575626009</v>
      </c>
      <c r="E106" s="26">
        <f t="shared" si="13"/>
        <v>9.208052376625071</v>
      </c>
      <c r="F106" s="26">
        <f t="shared" si="18"/>
        <v>1.1114519369084358E-2</v>
      </c>
      <c r="G106" s="27">
        <f t="shared" si="17"/>
        <v>0.17309998848554492</v>
      </c>
      <c r="H106" s="18">
        <v>0.3013661182506685</v>
      </c>
      <c r="I106" s="18">
        <v>0.7299317486402469</v>
      </c>
      <c r="J106" s="18">
        <v>5.256914164062227E-3</v>
      </c>
      <c r="K106" s="18">
        <v>-5.8462045176887786E-2</v>
      </c>
      <c r="L106" s="18">
        <v>-0.36369917153988868</v>
      </c>
      <c r="M106" s="18">
        <v>-0.12948014435615154</v>
      </c>
      <c r="N106" s="18">
        <v>0.20930929179587168</v>
      </c>
      <c r="O106" s="18">
        <v>0.16434491119930375</v>
      </c>
      <c r="P106" s="18">
        <v>0.14143237702277531</v>
      </c>
      <c r="R106" s="18">
        <f t="shared" si="14"/>
        <v>1.0000000000000002</v>
      </c>
      <c r="S106" s="47">
        <f t="shared" si="15"/>
        <v>2.5747822729284831E-2</v>
      </c>
    </row>
    <row r="107" spans="1:24">
      <c r="A107" s="9">
        <v>10</v>
      </c>
      <c r="B107" s="26">
        <f t="shared" si="16"/>
        <v>4.4999999999999998E-2</v>
      </c>
      <c r="C107" s="27">
        <v>1.1456529626074678E-2</v>
      </c>
      <c r="D107" s="27">
        <v>0.14778551843672524</v>
      </c>
      <c r="E107" s="26">
        <f t="shared" si="13"/>
        <v>8.9717848067000006</v>
      </c>
      <c r="F107" s="26">
        <f t="shared" si="18"/>
        <v>1.1455569992439726E-2</v>
      </c>
      <c r="G107" s="27">
        <f t="shared" si="17"/>
        <v>0.17703008943591686</v>
      </c>
      <c r="H107" s="38">
        <v>0.32052808357908413</v>
      </c>
      <c r="I107" s="38">
        <v>0.77010536923857642</v>
      </c>
      <c r="J107" s="38">
        <v>4.3126192382496806E-3</v>
      </c>
      <c r="K107" s="38">
        <v>-6.2182711758081995E-2</v>
      </c>
      <c r="L107" s="38">
        <v>-0.39693743068513992</v>
      </c>
      <c r="M107" s="38">
        <v>-0.15341374703755128</v>
      </c>
      <c r="N107" s="38">
        <v>0.2209086837970701</v>
      </c>
      <c r="O107" s="38">
        <v>0.15527229386330343</v>
      </c>
      <c r="P107" s="38">
        <v>0.14140683976448945</v>
      </c>
      <c r="Q107" s="4"/>
      <c r="R107" s="18">
        <f t="shared" si="14"/>
        <v>1.0000000000000002</v>
      </c>
      <c r="S107" s="47">
        <f t="shared" si="15"/>
        <v>2.9244570999191616E-2</v>
      </c>
    </row>
    <row r="108" spans="1:24">
      <c r="A108" s="9">
        <v>11</v>
      </c>
      <c r="B108" s="26">
        <f t="shared" si="16"/>
        <v>4.4999999999999998E-2</v>
      </c>
      <c r="C108" s="27">
        <v>1.1797605043299308E-2</v>
      </c>
      <c r="D108" s="27">
        <v>0.14820441373062199</v>
      </c>
      <c r="E108" s="26">
        <f t="shared" si="13"/>
        <v>8.7479122543807364</v>
      </c>
      <c r="F108" s="26">
        <f t="shared" si="18"/>
        <v>1.1796620615795094E-2</v>
      </c>
      <c r="G108" s="27">
        <f t="shared" si="17"/>
        <v>0.18096079265149351</v>
      </c>
      <c r="H108" s="18">
        <v>0.33887367866820989</v>
      </c>
      <c r="I108" s="18">
        <v>0.80867190535585753</v>
      </c>
      <c r="J108" s="18">
        <v>3.6044050002645295E-3</v>
      </c>
      <c r="K108" s="18">
        <v>-6.5353741145300001E-2</v>
      </c>
      <c r="L108" s="18">
        <v>-0.42989109529103264</v>
      </c>
      <c r="M108" s="18">
        <v>-0.17611088381878467</v>
      </c>
      <c r="N108" s="18">
        <v>0.231877127406481</v>
      </c>
      <c r="O108" s="18">
        <v>0.14669008473077094</v>
      </c>
      <c r="P108" s="18">
        <v>0.14163851909353342</v>
      </c>
      <c r="R108" s="18">
        <f t="shared" si="14"/>
        <v>1</v>
      </c>
      <c r="S108" s="47">
        <f t="shared" si="15"/>
        <v>3.2756378920871521E-2</v>
      </c>
    </row>
    <row r="109" spans="1:24">
      <c r="A109" s="9">
        <v>12</v>
      </c>
      <c r="B109" s="26">
        <f t="shared" si="16"/>
        <v>4.4999999999999998E-2</v>
      </c>
      <c r="C109" s="27">
        <v>1.213866705439566E-2</v>
      </c>
      <c r="D109" s="27">
        <v>0.14861121653884887</v>
      </c>
      <c r="E109" s="26">
        <f t="shared" si="13"/>
        <v>8.5356337787787933</v>
      </c>
      <c r="F109" s="26">
        <f t="shared" si="18"/>
        <v>1.2137671239150463E-2</v>
      </c>
      <c r="G109" s="27">
        <f t="shared" si="17"/>
        <v>0.1848913413689478</v>
      </c>
      <c r="H109" s="18">
        <v>0.35544029738276633</v>
      </c>
      <c r="I109" s="18">
        <v>0.84558302001511931</v>
      </c>
      <c r="J109" s="18">
        <v>3.484258576669984E-3</v>
      </c>
      <c r="K109" s="18">
        <v>-6.792147607142561E-2</v>
      </c>
      <c r="L109" s="18">
        <v>-0.46383141362042318</v>
      </c>
      <c r="M109" s="18">
        <v>-0.19702401044268364</v>
      </c>
      <c r="N109" s="18">
        <v>0.24307100365975076</v>
      </c>
      <c r="O109" s="18">
        <v>0.13907899503249163</v>
      </c>
      <c r="P109" s="18">
        <v>0.14211932546773423</v>
      </c>
      <c r="R109" s="18">
        <f t="shared" si="14"/>
        <v>0.99999999999999989</v>
      </c>
      <c r="S109" s="47">
        <f t="shared" si="15"/>
        <v>3.6280124830098931E-2</v>
      </c>
    </row>
    <row r="110" spans="1:24">
      <c r="B110" s="26">
        <v>4.4999999999999998E-2</v>
      </c>
      <c r="C110" s="27">
        <v>0</v>
      </c>
      <c r="E110" s="26">
        <v>11.524440100553733</v>
      </c>
      <c r="G110" s="27">
        <f t="shared" si="17"/>
        <v>4.4999999999999998E-2</v>
      </c>
    </row>
    <row r="112" spans="1:24">
      <c r="C112" s="44"/>
      <c r="D112" s="44"/>
      <c r="E112" s="44"/>
    </row>
    <row r="113" spans="2:7">
      <c r="B113" s="26"/>
      <c r="C113" s="27"/>
      <c r="E113" s="26"/>
      <c r="F113" s="26"/>
    </row>
    <row r="114" spans="2:7">
      <c r="B114" s="26"/>
      <c r="C114" s="27"/>
      <c r="D114" s="27"/>
      <c r="F114" s="26"/>
      <c r="G114" s="46"/>
    </row>
    <row r="115" spans="2:7">
      <c r="B115" s="26"/>
      <c r="C115" s="27"/>
      <c r="D115" s="27"/>
      <c r="E115" s="26"/>
      <c r="F115" s="26"/>
      <c r="G115" s="46"/>
    </row>
    <row r="116" spans="2:7">
      <c r="B116" s="26"/>
      <c r="C116" s="27"/>
      <c r="D116" s="27"/>
      <c r="E116" s="26"/>
      <c r="F116" s="26"/>
      <c r="G116" s="46"/>
    </row>
    <row r="117" spans="2:7">
      <c r="B117" s="26"/>
      <c r="C117" s="27"/>
      <c r="D117" s="27"/>
      <c r="E117" s="26"/>
      <c r="F117" s="26"/>
      <c r="G117" s="46"/>
    </row>
    <row r="118" spans="2:7">
      <c r="C118" s="27"/>
      <c r="D118" s="27"/>
      <c r="G118" s="46"/>
    </row>
    <row r="119" spans="2:7">
      <c r="C119" s="27"/>
      <c r="D119" s="27"/>
      <c r="G119" s="46"/>
    </row>
    <row r="120" spans="2:7">
      <c r="C120" s="27"/>
      <c r="D120" s="27"/>
      <c r="G120" s="46"/>
    </row>
    <row r="121" spans="2:7">
      <c r="C121" s="27"/>
      <c r="D121" s="27"/>
      <c r="G121" s="46"/>
    </row>
  </sheetData>
  <dataConsolidate/>
  <printOptions horizontalCentered="1" gridLines="1"/>
  <pageMargins left="0" right="0" top="0.39370078740157483" bottom="0.39370078740157483" header="0" footer="0"/>
  <pageSetup fitToHeight="5" orientation="portrait" verticalDpi="90" r:id="rId1"/>
  <headerFooter alignWithMargins="0">
    <oddFooter>&amp;C&amp;8Hoja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5">
    <pageSetUpPr fitToPage="1"/>
  </sheetPr>
  <dimension ref="A1:AA121"/>
  <sheetViews>
    <sheetView showGridLines="0" tabSelected="1" workbookViewId="0">
      <pane xSplit="6" ySplit="1" topLeftCell="G98" activePane="bottomRight" state="frozen"/>
      <selection activeCell="B96" sqref="B96"/>
      <selection pane="topRight" activeCell="B96" sqref="B96"/>
      <selection pane="bottomLeft" activeCell="B96" sqref="B96"/>
      <selection pane="bottomRight" activeCell="A98" sqref="A98"/>
    </sheetView>
  </sheetViews>
  <sheetFormatPr baseColWidth="10" defaultColWidth="9.140625" defaultRowHeight="12.75"/>
  <cols>
    <col min="1" max="1" width="3" style="9" bestFit="1" customWidth="1"/>
    <col min="2" max="2" width="9.28515625" style="13" bestFit="1" customWidth="1"/>
    <col min="3" max="3" width="12" style="13" bestFit="1" customWidth="1"/>
    <col min="4" max="4" width="9.28515625" style="13" bestFit="1" customWidth="1"/>
    <col min="5" max="5" width="11.28515625" style="13" bestFit="1" customWidth="1"/>
    <col min="6" max="6" width="9.140625" style="35"/>
    <col min="7" max="7" width="13.7109375" style="43" bestFit="1" customWidth="1"/>
    <col min="8" max="8" width="7.85546875" style="10" bestFit="1" customWidth="1"/>
    <col min="9" max="9" width="8.85546875" style="10" bestFit="1" customWidth="1"/>
    <col min="10" max="11" width="7.5703125" style="10" bestFit="1" customWidth="1"/>
    <col min="12" max="13" width="8.140625" style="10" bestFit="1" customWidth="1"/>
    <col min="14" max="14" width="7.5703125" style="10" bestFit="1" customWidth="1"/>
    <col min="15" max="15" width="8.140625" style="10" bestFit="1" customWidth="1"/>
    <col min="16" max="16" width="12" style="10" bestFit="1" customWidth="1"/>
    <col min="17" max="17" width="3" style="1" bestFit="1" customWidth="1"/>
    <col min="18" max="19" width="8.28515625" style="1" bestFit="1" customWidth="1"/>
    <col min="20" max="21" width="7.28515625" style="1" bestFit="1" customWidth="1"/>
    <col min="22" max="22" width="7.7109375" style="1" bestFit="1" customWidth="1"/>
    <col min="23" max="23" width="10.140625" style="1" bestFit="1" customWidth="1"/>
    <col min="24" max="16384" width="9.140625" style="1"/>
  </cols>
  <sheetData>
    <row r="1" spans="1:27" s="9" customFormat="1">
      <c r="A1" s="19"/>
      <c r="B1" s="13"/>
      <c r="C1" s="13"/>
      <c r="D1" s="28"/>
      <c r="E1" s="28"/>
      <c r="F1" s="36"/>
      <c r="G1" s="37" t="s">
        <v>9</v>
      </c>
      <c r="H1" s="19" t="s">
        <v>10</v>
      </c>
      <c r="I1" s="19" t="s">
        <v>11</v>
      </c>
      <c r="J1" s="19" t="s">
        <v>14</v>
      </c>
      <c r="K1" s="19" t="s">
        <v>13</v>
      </c>
      <c r="L1" s="19" t="s">
        <v>16</v>
      </c>
      <c r="M1" s="19" t="s">
        <v>15</v>
      </c>
      <c r="N1" s="19" t="s">
        <v>12</v>
      </c>
      <c r="O1" s="19" t="s">
        <v>1</v>
      </c>
      <c r="P1" s="19" t="s">
        <v>17</v>
      </c>
      <c r="R1" s="8"/>
      <c r="S1" s="7"/>
      <c r="T1" s="7"/>
      <c r="U1" s="7"/>
      <c r="V1" s="7"/>
      <c r="W1" s="7"/>
      <c r="X1" s="7"/>
      <c r="Y1" s="7"/>
      <c r="Z1" s="7"/>
      <c r="AA1" s="7"/>
    </row>
    <row r="2" spans="1:27">
      <c r="A2" s="35"/>
      <c r="F2" s="43">
        <v>1</v>
      </c>
      <c r="G2" s="43" t="s">
        <v>18</v>
      </c>
      <c r="H2" s="16">
        <v>0.148394317254984</v>
      </c>
      <c r="I2" s="16">
        <v>0.14768291679842871</v>
      </c>
      <c r="J2" s="16">
        <v>0.14444829658171907</v>
      </c>
      <c r="K2" s="16">
        <v>0.14010041922999408</v>
      </c>
      <c r="L2" s="16">
        <v>0.14444020645490743</v>
      </c>
      <c r="M2" s="16">
        <v>0.14099585686331326</v>
      </c>
      <c r="N2" s="16">
        <v>0.1484154362878598</v>
      </c>
      <c r="O2" s="16">
        <v>0.14357540521049017</v>
      </c>
      <c r="P2" s="16">
        <v>0.15054564061520265</v>
      </c>
      <c r="S2" s="18"/>
      <c r="T2" s="18"/>
      <c r="U2" s="18"/>
      <c r="V2" s="18"/>
      <c r="W2" s="18"/>
    </row>
    <row r="3" spans="1:27">
      <c r="A3" s="35"/>
      <c r="F3" s="43">
        <v>2</v>
      </c>
      <c r="G3" s="43" t="s">
        <v>19</v>
      </c>
      <c r="H3" s="16">
        <v>0.14830735073004184</v>
      </c>
      <c r="I3" s="16">
        <v>0.14674996600268542</v>
      </c>
      <c r="J3" s="16">
        <v>0.14311842301993619</v>
      </c>
      <c r="K3" s="16">
        <v>0.13875795016588249</v>
      </c>
      <c r="L3" s="16">
        <v>0.14377309998952678</v>
      </c>
      <c r="M3" s="16">
        <v>0.13965889074519344</v>
      </c>
      <c r="N3" s="16">
        <v>0.14832453810914067</v>
      </c>
      <c r="O3" s="16">
        <v>0.1419485234118823</v>
      </c>
      <c r="P3" s="16">
        <v>0.14829417299900616</v>
      </c>
      <c r="S3" s="18"/>
      <c r="T3" s="18"/>
      <c r="U3" s="18"/>
      <c r="V3" s="18"/>
      <c r="W3" s="18"/>
    </row>
    <row r="4" spans="1:27">
      <c r="A4" s="35"/>
      <c r="F4" s="43">
        <v>3</v>
      </c>
      <c r="G4" s="43" t="s">
        <v>20</v>
      </c>
      <c r="H4" s="16">
        <v>0.1482580264323132</v>
      </c>
      <c r="I4" s="16">
        <v>0.14799235222596402</v>
      </c>
      <c r="J4" s="16">
        <v>0.14496762193538834</v>
      </c>
      <c r="K4" s="16">
        <v>0.14062752021243938</v>
      </c>
      <c r="L4" s="16">
        <v>0.14461048627147319</v>
      </c>
      <c r="M4" s="16">
        <v>0.14151982447762976</v>
      </c>
      <c r="N4" s="16">
        <v>0.14828121053084226</v>
      </c>
      <c r="O4" s="16">
        <v>0.14425137987386255</v>
      </c>
      <c r="P4" s="16">
        <v>0.15154872362018856</v>
      </c>
      <c r="S4" s="18"/>
      <c r="T4" s="18"/>
      <c r="U4" s="18"/>
      <c r="V4" s="18"/>
      <c r="W4" s="18"/>
    </row>
    <row r="5" spans="1:27">
      <c r="A5" s="35"/>
      <c r="F5" s="43">
        <v>4</v>
      </c>
      <c r="G5" s="43" t="s">
        <v>21</v>
      </c>
      <c r="H5" s="16">
        <v>0.14819831807190481</v>
      </c>
      <c r="I5" s="16">
        <v>0.14790381145370521</v>
      </c>
      <c r="J5" s="16">
        <v>0.14486579088836748</v>
      </c>
      <c r="K5" s="16">
        <v>0.14052561491966939</v>
      </c>
      <c r="L5" s="16">
        <v>0.14453128960282283</v>
      </c>
      <c r="M5" s="16">
        <v>0.14141803381638057</v>
      </c>
      <c r="N5" s="16">
        <v>0.1482213661744583</v>
      </c>
      <c r="O5" s="16">
        <v>0.14413947734743807</v>
      </c>
      <c r="P5" s="16">
        <v>0.15141492073339591</v>
      </c>
      <c r="S5" s="18"/>
      <c r="T5" s="18"/>
      <c r="U5" s="18"/>
      <c r="V5" s="18"/>
      <c r="W5" s="18"/>
    </row>
    <row r="6" spans="1:27">
      <c r="A6" s="35"/>
      <c r="F6" s="43">
        <v>5</v>
      </c>
      <c r="G6" s="43" t="s">
        <v>22</v>
      </c>
      <c r="H6" s="16">
        <v>0.14813731170366148</v>
      </c>
      <c r="I6" s="16">
        <v>0.14808076944010504</v>
      </c>
      <c r="J6" s="16">
        <v>0.14515475572428882</v>
      </c>
      <c r="K6" s="16">
        <v>0.14081865745230407</v>
      </c>
      <c r="L6" s="16">
        <v>0.14463389639944133</v>
      </c>
      <c r="M6" s="16">
        <v>0.1417094186135941</v>
      </c>
      <c r="N6" s="16">
        <v>0.14816146271780756</v>
      </c>
      <c r="O6" s="16">
        <v>0.14451206355755949</v>
      </c>
      <c r="P6" s="16">
        <v>0.15196227067881324</v>
      </c>
      <c r="S6" s="18"/>
      <c r="T6" s="18"/>
      <c r="U6" s="18"/>
      <c r="V6" s="18"/>
      <c r="W6" s="18"/>
    </row>
    <row r="7" spans="1:27">
      <c r="F7" s="43">
        <v>6</v>
      </c>
      <c r="G7" s="43" t="s">
        <v>23</v>
      </c>
      <c r="H7" s="16">
        <v>0.14814769576634124</v>
      </c>
      <c r="I7" s="16">
        <v>0.14892234951538019</v>
      </c>
      <c r="J7" s="16">
        <v>0.14638663424230716</v>
      </c>
      <c r="K7" s="16">
        <v>0.14206338093195309</v>
      </c>
      <c r="L7" s="16">
        <v>0.14521465456789304</v>
      </c>
      <c r="M7" s="16">
        <v>0.14294863888597736</v>
      </c>
      <c r="N7" s="16">
        <v>0.14817570706212022</v>
      </c>
      <c r="O7" s="16">
        <v>0.14603582592131228</v>
      </c>
      <c r="P7" s="16">
        <v>0.15409888916735776</v>
      </c>
    </row>
    <row r="8" spans="1:27">
      <c r="F8" s="43">
        <v>7</v>
      </c>
      <c r="G8" s="43" t="s">
        <v>24</v>
      </c>
      <c r="H8" s="16">
        <v>0.14819961607973983</v>
      </c>
      <c r="I8" s="16">
        <v>0.14903715891622354</v>
      </c>
      <c r="J8" s="16">
        <v>0.1465307600238101</v>
      </c>
      <c r="K8" s="16">
        <v>0.14220815864585956</v>
      </c>
      <c r="L8" s="16">
        <v>0.14530947425238572</v>
      </c>
      <c r="M8" s="16">
        <v>0.14309306593046642</v>
      </c>
      <c r="N8" s="16">
        <v>0.14822792124979817</v>
      </c>
      <c r="O8" s="16">
        <v>0.14620198995057176</v>
      </c>
      <c r="P8" s="16">
        <v>0.15431197536370933</v>
      </c>
    </row>
    <row r="9" spans="1:27">
      <c r="F9" s="43">
        <v>8</v>
      </c>
      <c r="G9" s="43" t="s">
        <v>25</v>
      </c>
      <c r="H9" s="16">
        <v>0.14816067584469089</v>
      </c>
      <c r="I9" s="16">
        <v>0.14809384845434256</v>
      </c>
      <c r="J9" s="16">
        <v>0.14516290692377673</v>
      </c>
      <c r="K9" s="16">
        <v>0.14082650272534863</v>
      </c>
      <c r="L9" s="16">
        <v>0.14465008532825868</v>
      </c>
      <c r="M9" s="16">
        <v>0.14171736217097536</v>
      </c>
      <c r="N9" s="16">
        <v>0.14818477991987758</v>
      </c>
      <c r="O9" s="16">
        <v>0.14451658190181355</v>
      </c>
      <c r="P9" s="16">
        <v>0.15195945961993138</v>
      </c>
    </row>
    <row r="10" spans="1:27">
      <c r="F10" s="43">
        <v>9</v>
      </c>
      <c r="G10" s="43" t="s">
        <v>26</v>
      </c>
      <c r="H10" s="16">
        <v>0.14804904717088394</v>
      </c>
      <c r="I10" s="16">
        <v>0.1489899938351292</v>
      </c>
      <c r="J10" s="16">
        <v>0.14653278496211372</v>
      </c>
      <c r="K10" s="16">
        <v>0.14221273167828569</v>
      </c>
      <c r="L10" s="16">
        <v>0.14523062129692513</v>
      </c>
      <c r="M10" s="16">
        <v>0.14309675920123213</v>
      </c>
      <c r="N10" s="16">
        <v>0.14807782722347992</v>
      </c>
      <c r="O10" s="16">
        <v>0.1462404628127856</v>
      </c>
      <c r="P10" s="16">
        <v>0.15442504780296307</v>
      </c>
    </row>
    <row r="11" spans="1:27">
      <c r="F11" s="43">
        <v>10</v>
      </c>
      <c r="G11" s="43" t="s">
        <v>27</v>
      </c>
      <c r="H11" s="16">
        <v>0.14793352447357211</v>
      </c>
      <c r="I11" s="16">
        <v>0.14653205789815135</v>
      </c>
      <c r="J11" s="16">
        <v>0.14297530065951522</v>
      </c>
      <c r="K11" s="16">
        <v>0.1386195883740024</v>
      </c>
      <c r="L11" s="16">
        <v>0.14350814508330742</v>
      </c>
      <c r="M11" s="16">
        <v>0.1395190137723275</v>
      </c>
      <c r="N11" s="16">
        <v>0.14795142273550535</v>
      </c>
      <c r="O11" s="16">
        <v>0.14186049124342096</v>
      </c>
      <c r="P11" s="16">
        <v>0.14831703915883968</v>
      </c>
    </row>
    <row r="12" spans="1:27">
      <c r="F12" s="43">
        <v>11</v>
      </c>
      <c r="G12" s="43" t="s">
        <v>28</v>
      </c>
      <c r="H12" s="16">
        <v>0.14783487587811478</v>
      </c>
      <c r="I12" s="16">
        <v>0.14511432841672076</v>
      </c>
      <c r="J12" s="16">
        <v>0.14093852415439717</v>
      </c>
      <c r="K12" s="16">
        <v>0.13656294143724837</v>
      </c>
      <c r="L12" s="16">
        <v>0.14250474229650023</v>
      </c>
      <c r="M12" s="16">
        <v>0.13747099465698773</v>
      </c>
      <c r="N12" s="16">
        <v>0.1478466451042123</v>
      </c>
      <c r="O12" s="16">
        <v>0.13936057848229108</v>
      </c>
      <c r="P12" s="16">
        <v>0.14484365532897989</v>
      </c>
    </row>
    <row r="13" spans="1:27">
      <c r="F13" s="43">
        <v>12</v>
      </c>
      <c r="G13" s="43" t="s">
        <v>29</v>
      </c>
      <c r="H13" s="16">
        <v>0.14771805517296799</v>
      </c>
      <c r="I13" s="16">
        <v>0.14628270766251927</v>
      </c>
      <c r="J13" s="16">
        <v>0.14271094107263904</v>
      </c>
      <c r="K13" s="16">
        <v>0.13835605066496651</v>
      </c>
      <c r="L13" s="16">
        <v>0.14327050164514735</v>
      </c>
      <c r="M13" s="16">
        <v>0.13925542404693142</v>
      </c>
      <c r="N13" s="16">
        <v>0.14773578850649369</v>
      </c>
      <c r="O13" s="16">
        <v>0.14158442728511342</v>
      </c>
      <c r="P13" s="16">
        <v>0.14801366901343632</v>
      </c>
    </row>
    <row r="14" spans="1:27">
      <c r="F14" s="43">
        <v>13</v>
      </c>
      <c r="G14" s="43" t="s">
        <v>30</v>
      </c>
      <c r="H14" s="16">
        <v>0.1243935900868097</v>
      </c>
      <c r="I14" s="16">
        <v>0.12659498720802981</v>
      </c>
      <c r="J14" s="16">
        <v>0.12016348074526785</v>
      </c>
      <c r="K14" s="16">
        <v>0.12152329201191306</v>
      </c>
      <c r="L14" s="16">
        <v>0.12044460899121372</v>
      </c>
      <c r="M14" s="16">
        <v>0.12060345875085632</v>
      </c>
      <c r="N14" s="16">
        <v>0.1243935900868097</v>
      </c>
      <c r="O14" s="16">
        <v>0.12341965756813575</v>
      </c>
      <c r="P14" s="16">
        <v>0.12266387437186635</v>
      </c>
    </row>
    <row r="15" spans="1:27">
      <c r="F15" s="43">
        <v>14</v>
      </c>
      <c r="G15" s="43" t="s">
        <v>31</v>
      </c>
      <c r="H15" s="16">
        <v>0.12419239887239018</v>
      </c>
      <c r="I15" s="16">
        <v>0.12622181114890021</v>
      </c>
      <c r="J15" s="16">
        <v>0.11974925445625312</v>
      </c>
      <c r="K15" s="16">
        <v>0.12109306426655461</v>
      </c>
      <c r="L15" s="16">
        <v>0.12005055977705203</v>
      </c>
      <c r="M15" s="16">
        <v>0.12022563204382303</v>
      </c>
      <c r="N15" s="16">
        <v>0.12419239887239018</v>
      </c>
      <c r="O15" s="16">
        <v>0.12299192335131644</v>
      </c>
      <c r="P15" s="16">
        <v>0.12212951889675214</v>
      </c>
    </row>
    <row r="16" spans="1:27">
      <c r="F16" s="43">
        <v>15</v>
      </c>
      <c r="G16" s="43" t="s">
        <v>32</v>
      </c>
      <c r="H16" s="16">
        <v>0.12404832000270913</v>
      </c>
      <c r="I16" s="16">
        <v>0.12591318622521316</v>
      </c>
      <c r="J16" s="16">
        <v>0.11940086259255311</v>
      </c>
      <c r="K16" s="16">
        <v>0.12072944477261423</v>
      </c>
      <c r="L16" s="16">
        <v>0.11972151044219909</v>
      </c>
      <c r="M16" s="16">
        <v>0.1199121294820899</v>
      </c>
      <c r="N16" s="16">
        <v>0.12404832000270913</v>
      </c>
      <c r="O16" s="16">
        <v>0.12263082597004386</v>
      </c>
      <c r="P16" s="16">
        <v>0.12166626186504281</v>
      </c>
    </row>
    <row r="17" spans="6:16">
      <c r="F17" s="43">
        <v>16</v>
      </c>
      <c r="G17" s="43" t="s">
        <v>33</v>
      </c>
      <c r="H17" s="16">
        <v>0.12392630726622249</v>
      </c>
      <c r="I17" s="16">
        <v>0.12641939597290891</v>
      </c>
      <c r="J17" s="16">
        <v>0.12006573293690699</v>
      </c>
      <c r="K17" s="16">
        <v>0.1214513183181382</v>
      </c>
      <c r="L17" s="16">
        <v>0.12031200284569818</v>
      </c>
      <c r="M17" s="16">
        <v>0.12044290564749993</v>
      </c>
      <c r="N17" s="16">
        <v>0.12392630726622249</v>
      </c>
      <c r="O17" s="16">
        <v>0.12334117613562398</v>
      </c>
      <c r="P17" s="16">
        <v>0.12276873168699846</v>
      </c>
    </row>
    <row r="18" spans="6:16">
      <c r="F18" s="43">
        <v>17</v>
      </c>
      <c r="G18" s="43" t="s">
        <v>34</v>
      </c>
      <c r="H18" s="16">
        <v>0.12375497023200716</v>
      </c>
      <c r="I18" s="16">
        <v>0.1268534036781277</v>
      </c>
      <c r="J18" s="16">
        <v>0.12065317006710329</v>
      </c>
      <c r="K18" s="16">
        <v>0.12209359201985007</v>
      </c>
      <c r="L18" s="16">
        <v>0.12082772824056603</v>
      </c>
      <c r="M18" s="16">
        <v>0.12090106066713012</v>
      </c>
      <c r="N18" s="16">
        <v>0.12375497023200716</v>
      </c>
      <c r="O18" s="16">
        <v>0.12397219456578194</v>
      </c>
      <c r="P18" s="16">
        <v>0.12377775673974188</v>
      </c>
    </row>
    <row r="19" spans="6:16">
      <c r="F19" s="43">
        <v>18</v>
      </c>
      <c r="G19" s="43" t="s">
        <v>35</v>
      </c>
      <c r="H19" s="16">
        <v>0.12359401726047158</v>
      </c>
      <c r="I19" s="16">
        <v>0.12792844986854071</v>
      </c>
      <c r="J19" s="16">
        <v>0.12203956945500742</v>
      </c>
      <c r="K19" s="16">
        <v>0.12359227614476455</v>
      </c>
      <c r="L19" s="16">
        <v>0.12206785477365298</v>
      </c>
      <c r="M19" s="16">
        <v>0.12202374058966949</v>
      </c>
      <c r="N19" s="16">
        <v>0.12359401726047158</v>
      </c>
      <c r="O19" s="16">
        <v>0.12544842989823216</v>
      </c>
      <c r="P19" s="16">
        <v>0.1260252245003563</v>
      </c>
    </row>
    <row r="20" spans="6:16">
      <c r="F20" s="43">
        <v>19</v>
      </c>
      <c r="G20" s="43" t="s">
        <v>36</v>
      </c>
      <c r="H20" s="16">
        <v>0.12347200452398492</v>
      </c>
      <c r="I20" s="16">
        <v>0.12643283787718068</v>
      </c>
      <c r="J20" s="16">
        <v>0.12020100165420602</v>
      </c>
      <c r="K20" s="16">
        <v>0.121628415359185</v>
      </c>
      <c r="L20" s="16">
        <v>0.12039160674196094</v>
      </c>
      <c r="M20" s="16">
        <v>0.12047785297680844</v>
      </c>
      <c r="N20" s="16">
        <v>0.12347200452398492</v>
      </c>
      <c r="O20" s="16">
        <v>0.12350866907446742</v>
      </c>
      <c r="P20" s="16">
        <v>0.12322930477788238</v>
      </c>
    </row>
    <row r="21" spans="6:16">
      <c r="F21" s="43">
        <v>20</v>
      </c>
      <c r="G21" s="43" t="s">
        <v>37</v>
      </c>
      <c r="H21" s="16">
        <v>0.12336037585017798</v>
      </c>
      <c r="I21" s="16">
        <v>0.12679958954037626</v>
      </c>
      <c r="J21" s="16">
        <v>0.12068876088938682</v>
      </c>
      <c r="K21" s="16">
        <v>0.12215954992812267</v>
      </c>
      <c r="L21" s="16">
        <v>0.12082271373089211</v>
      </c>
      <c r="M21" s="16">
        <v>0.12086347707753028</v>
      </c>
      <c r="N21" s="16">
        <v>0.12336037585017798</v>
      </c>
      <c r="O21" s="16">
        <v>0.12403097603923548</v>
      </c>
      <c r="P21" s="16">
        <v>0.12405026195534323</v>
      </c>
    </row>
    <row r="22" spans="6:16">
      <c r="F22" s="43">
        <v>21</v>
      </c>
      <c r="G22" s="43" t="s">
        <v>38</v>
      </c>
      <c r="H22" s="16">
        <v>0.12326432327039059</v>
      </c>
      <c r="I22" s="16">
        <v>0.12673926232902619</v>
      </c>
      <c r="J22" s="16">
        <v>0.12063836240813171</v>
      </c>
      <c r="K22" s="16">
        <v>0.12211224263600431</v>
      </c>
      <c r="L22" s="16">
        <v>0.12076801531672232</v>
      </c>
      <c r="M22" s="16">
        <v>0.12080533502228455</v>
      </c>
      <c r="N22" s="16">
        <v>0.12326432327039059</v>
      </c>
      <c r="O22" s="16">
        <v>0.12398276229082583</v>
      </c>
      <c r="P22" s="16">
        <v>0.12402462321683834</v>
      </c>
    </row>
    <row r="23" spans="6:16">
      <c r="F23" s="43">
        <v>22</v>
      </c>
      <c r="G23" s="43" t="s">
        <v>39</v>
      </c>
      <c r="H23" s="16">
        <v>0.12316697268276827</v>
      </c>
      <c r="I23" s="16">
        <v>0.12686679781245683</v>
      </c>
      <c r="J23" s="16">
        <v>0.12082323970068781</v>
      </c>
      <c r="K23" s="16">
        <v>0.12231743487324465</v>
      </c>
      <c r="L23" s="16">
        <v>0.12092622507353774</v>
      </c>
      <c r="M23" s="16">
        <v>0.12094213928601524</v>
      </c>
      <c r="N23" s="16">
        <v>0.12316697268276827</v>
      </c>
      <c r="O23" s="16">
        <v>0.12418367821156645</v>
      </c>
      <c r="P23" s="16">
        <v>0.12436607335289097</v>
      </c>
    </row>
    <row r="24" spans="6:16">
      <c r="F24" s="43">
        <v>23</v>
      </c>
      <c r="G24" s="43" t="s">
        <v>40</v>
      </c>
      <c r="H24" s="16">
        <v>0.12307741014215572</v>
      </c>
      <c r="I24" s="16">
        <v>0.12675686848128659</v>
      </c>
      <c r="J24" s="16">
        <v>0.12070911753766631</v>
      </c>
      <c r="K24" s="16">
        <v>0.12220130681465345</v>
      </c>
      <c r="L24" s="16">
        <v>0.1208144404956376</v>
      </c>
      <c r="M24" s="16">
        <v>0.12083224059719035</v>
      </c>
      <c r="N24" s="16">
        <v>0.12307741014215572</v>
      </c>
      <c r="O24" s="16">
        <v>0.12406766017354665</v>
      </c>
      <c r="P24" s="16">
        <v>0.12423763275049368</v>
      </c>
    </row>
    <row r="25" spans="6:16">
      <c r="F25" s="43">
        <v>24</v>
      </c>
      <c r="G25" s="43" t="s">
        <v>41</v>
      </c>
      <c r="H25" s="16">
        <v>0.12299303963288304</v>
      </c>
      <c r="I25" s="16">
        <v>0.12600223089651877</v>
      </c>
      <c r="J25" s="16">
        <v>0.11978738234242403</v>
      </c>
      <c r="K25" s="16">
        <v>0.12121839122516392</v>
      </c>
      <c r="L25" s="16">
        <v>0.11997189193755847</v>
      </c>
      <c r="M25" s="16">
        <v>0.12005328993704613</v>
      </c>
      <c r="N25" s="16">
        <v>0.12299303963288304</v>
      </c>
      <c r="O25" s="16">
        <v>0.12309643451295497</v>
      </c>
      <c r="P25" s="16">
        <v>0.12284870927775034</v>
      </c>
    </row>
    <row r="26" spans="6:16">
      <c r="F26" s="43">
        <v>25</v>
      </c>
      <c r="G26" s="43" t="s">
        <v>42</v>
      </c>
      <c r="H26" s="16">
        <v>0.14244636389937027</v>
      </c>
      <c r="I26" s="16">
        <v>0.14708656055841612</v>
      </c>
      <c r="J26" s="16">
        <v>0.13934497495277026</v>
      </c>
      <c r="K26" s="16">
        <v>0.14070150895337807</v>
      </c>
      <c r="L26" s="16">
        <v>0.1311213795409833</v>
      </c>
      <c r="M26" s="16">
        <v>0.14262756091513432</v>
      </c>
      <c r="N26" s="16">
        <v>0.13625964208915101</v>
      </c>
      <c r="O26" s="16">
        <v>0.13951058028495467</v>
      </c>
      <c r="P26" s="16">
        <v>0.13760829392673801</v>
      </c>
    </row>
    <row r="27" spans="6:16">
      <c r="F27" s="43">
        <v>26</v>
      </c>
      <c r="G27" s="43" t="s">
        <v>43</v>
      </c>
      <c r="H27" s="16">
        <v>0.14225318476900925</v>
      </c>
      <c r="I27" s="16">
        <v>0.14664382413675672</v>
      </c>
      <c r="J27" s="16">
        <v>0.13884490090040813</v>
      </c>
      <c r="K27" s="16">
        <v>0.14012645475911426</v>
      </c>
      <c r="L27" s="16">
        <v>0.13047851494934878</v>
      </c>
      <c r="M27" s="16">
        <v>0.14198805128046932</v>
      </c>
      <c r="N27" s="16">
        <v>0.13586178656700951</v>
      </c>
      <c r="O27" s="16">
        <v>0.13889605669803989</v>
      </c>
      <c r="P27" s="16">
        <v>0.13665131672157682</v>
      </c>
    </row>
    <row r="28" spans="6:16">
      <c r="F28" s="43">
        <v>27</v>
      </c>
      <c r="G28" s="43" t="s">
        <v>44</v>
      </c>
      <c r="H28" s="16">
        <v>0.14262480565920943</v>
      </c>
      <c r="I28" s="16">
        <v>0.1476262352042903</v>
      </c>
      <c r="J28" s="16">
        <v>0.13996895112285368</v>
      </c>
      <c r="K28" s="16">
        <v>0.14143402406768096</v>
      </c>
      <c r="L28" s="16">
        <v>0.13195365685482649</v>
      </c>
      <c r="M28" s="16">
        <v>0.14345326709248873</v>
      </c>
      <c r="N28" s="16">
        <v>0.13673583308076398</v>
      </c>
      <c r="O28" s="16">
        <v>0.1403005124629656</v>
      </c>
      <c r="P28" s="16">
        <v>0.13889515180341772</v>
      </c>
    </row>
    <row r="29" spans="6:16">
      <c r="F29" s="43">
        <v>28</v>
      </c>
      <c r="G29" s="43" t="s">
        <v>45</v>
      </c>
      <c r="H29" s="16">
        <v>0.14246600281924751</v>
      </c>
      <c r="I29" s="16">
        <v>0.1472981217319719</v>
      </c>
      <c r="J29" s="16">
        <v>0.13960229523899978</v>
      </c>
      <c r="K29" s="16">
        <v>0.14101649988995463</v>
      </c>
      <c r="L29" s="16">
        <v>0.13149056771527395</v>
      </c>
      <c r="M29" s="16">
        <v>0.14299198394167548</v>
      </c>
      <c r="N29" s="16">
        <v>0.13643857488765102</v>
      </c>
      <c r="O29" s="16">
        <v>0.13985628874176045</v>
      </c>
      <c r="P29" s="16">
        <v>0.13821892859392634</v>
      </c>
    </row>
    <row r="30" spans="6:16">
      <c r="F30" s="43">
        <v>29</v>
      </c>
      <c r="G30" s="43" t="s">
        <v>46</v>
      </c>
      <c r="H30" s="16">
        <v>0.14260114813181407</v>
      </c>
      <c r="I30" s="16">
        <v>0.14769015615772332</v>
      </c>
      <c r="J30" s="16">
        <v>0.14005417389130992</v>
      </c>
      <c r="K30" s="16">
        <v>0.14154556506096103</v>
      </c>
      <c r="L30" s="16">
        <v>0.13209044733493072</v>
      </c>
      <c r="M30" s="16">
        <v>0.14358733030138293</v>
      </c>
      <c r="N30" s="16">
        <v>0.1367853424729373</v>
      </c>
      <c r="O30" s="16">
        <v>0.14042616253881474</v>
      </c>
      <c r="P30" s="16">
        <v>0.13914208890964946</v>
      </c>
    </row>
    <row r="31" spans="6:16">
      <c r="F31" s="43">
        <v>30</v>
      </c>
      <c r="G31" s="43" t="s">
        <v>47</v>
      </c>
      <c r="H31" s="16">
        <v>0.1425585139565422</v>
      </c>
      <c r="I31" s="16">
        <v>0.1476710287362116</v>
      </c>
      <c r="J31" s="16">
        <v>0.14004123222945941</v>
      </c>
      <c r="K31" s="16">
        <v>0.14153968941787445</v>
      </c>
      <c r="L31" s="16">
        <v>0.13209192511883353</v>
      </c>
      <c r="M31" s="16">
        <v>0.14358746112252257</v>
      </c>
      <c r="N31" s="16">
        <v>0.13676287803453741</v>
      </c>
      <c r="O31" s="16">
        <v>0.14042417620036715</v>
      </c>
      <c r="P31" s="16">
        <v>0.13917309655526061</v>
      </c>
    </row>
    <row r="32" spans="6:16">
      <c r="F32" s="43">
        <v>31</v>
      </c>
      <c r="G32" s="43" t="s">
        <v>48</v>
      </c>
      <c r="H32" s="16">
        <v>0.14269834738138801</v>
      </c>
      <c r="I32" s="16">
        <v>0.14811135752335244</v>
      </c>
      <c r="J32" s="16">
        <v>0.14055179915824997</v>
      </c>
      <c r="K32" s="16">
        <v>0.14214054607932627</v>
      </c>
      <c r="L32" s="16">
        <v>0.13277590667938269</v>
      </c>
      <c r="M32" s="16">
        <v>0.14426583057411746</v>
      </c>
      <c r="N32" s="16">
        <v>0.13715052324886631</v>
      </c>
      <c r="O32" s="16">
        <v>0.14107282011336503</v>
      </c>
      <c r="P32" s="16">
        <v>0.14023521757258459</v>
      </c>
    </row>
    <row r="33" spans="6:16">
      <c r="F33" s="43">
        <v>32</v>
      </c>
      <c r="G33" s="43" t="s">
        <v>49</v>
      </c>
      <c r="H33" s="16">
        <v>0.14251986917989065</v>
      </c>
      <c r="I33" s="16">
        <v>0.14778897537997018</v>
      </c>
      <c r="J33" s="16">
        <v>0.1401972196216166</v>
      </c>
      <c r="K33" s="16">
        <v>0.14174273392410675</v>
      </c>
      <c r="L33" s="16">
        <v>0.13234005797229062</v>
      </c>
      <c r="M33" s="16">
        <v>0.14383077952839096</v>
      </c>
      <c r="N33" s="16">
        <v>0.13685500311878024</v>
      </c>
      <c r="O33" s="16">
        <v>0.14065243761590801</v>
      </c>
      <c r="P33" s="16">
        <v>0.13961817641685115</v>
      </c>
    </row>
    <row r="34" spans="6:16">
      <c r="F34" s="43">
        <v>33</v>
      </c>
      <c r="G34" s="43" t="s">
        <v>50</v>
      </c>
      <c r="H34" s="16">
        <v>0.14252268313256772</v>
      </c>
      <c r="I34" s="16">
        <v>0.14799951258426375</v>
      </c>
      <c r="J34" s="16">
        <v>0.14045752125493699</v>
      </c>
      <c r="K34" s="16">
        <v>0.14206545526060194</v>
      </c>
      <c r="L34" s="16">
        <v>0.13272173150865429</v>
      </c>
      <c r="M34" s="16">
        <v>0.14420698305148677</v>
      </c>
      <c r="N34" s="16">
        <v>0.13703049561420891</v>
      </c>
      <c r="O34" s="16">
        <v>0.14100845745525425</v>
      </c>
      <c r="P34" s="16">
        <v>0.14026115732091621</v>
      </c>
    </row>
    <row r="35" spans="6:16">
      <c r="F35" s="43">
        <v>34</v>
      </c>
      <c r="G35" s="43" t="s">
        <v>51</v>
      </c>
      <c r="H35" s="16">
        <v>0.14249257191993356</v>
      </c>
      <c r="I35" s="16">
        <v>0.14813136620641018</v>
      </c>
      <c r="J35" s="16">
        <v>0.14062859376745554</v>
      </c>
      <c r="K35" s="16">
        <v>0.14228519910251711</v>
      </c>
      <c r="L35" s="16">
        <v>0.1329879543079687</v>
      </c>
      <c r="M35" s="16">
        <v>0.14446839329619549</v>
      </c>
      <c r="N35" s="16">
        <v>0.13713549727960961</v>
      </c>
      <c r="O35" s="16">
        <v>0.14125425571885661</v>
      </c>
      <c r="P35" s="16">
        <v>0.14073109467625258</v>
      </c>
    </row>
    <row r="36" spans="6:16">
      <c r="F36" s="43">
        <v>35</v>
      </c>
      <c r="G36" s="43" t="s">
        <v>52</v>
      </c>
      <c r="H36" s="16">
        <v>0.14213540788149068</v>
      </c>
      <c r="I36" s="16">
        <v>0.14745788793600287</v>
      </c>
      <c r="J36" s="16">
        <v>0.13988388911781732</v>
      </c>
      <c r="K36" s="16">
        <v>0.14144546320384596</v>
      </c>
      <c r="L36" s="16">
        <v>0.13206405232172641</v>
      </c>
      <c r="M36" s="16">
        <v>0.14354684032111356</v>
      </c>
      <c r="N36" s="16">
        <v>0.13652054968978058</v>
      </c>
      <c r="O36" s="16">
        <v>0.14036480900077247</v>
      </c>
      <c r="P36" s="16">
        <v>0.13940894813987903</v>
      </c>
    </row>
    <row r="37" spans="6:16">
      <c r="F37" s="43">
        <v>36</v>
      </c>
      <c r="G37" s="43" t="s">
        <v>53</v>
      </c>
      <c r="H37" s="16">
        <v>0.14185552157328268</v>
      </c>
      <c r="I37" s="16">
        <v>0.14694098894843252</v>
      </c>
      <c r="J37" s="16">
        <v>0.13931377881791665</v>
      </c>
      <c r="K37" s="16">
        <v>0.14080414713818107</v>
      </c>
      <c r="L37" s="16">
        <v>0.13135986581901829</v>
      </c>
      <c r="M37" s="16">
        <v>0.14284420605394105</v>
      </c>
      <c r="N37" s="16">
        <v>0.13604768699603101</v>
      </c>
      <c r="O37" s="16">
        <v>0.13968627945107862</v>
      </c>
      <c r="P37" s="16">
        <v>0.13840634736368437</v>
      </c>
    </row>
    <row r="38" spans="6:16">
      <c r="F38" s="43">
        <v>37</v>
      </c>
      <c r="G38" s="43" t="s">
        <v>54</v>
      </c>
      <c r="H38" s="16">
        <v>0.16227125998653319</v>
      </c>
      <c r="I38" s="16">
        <v>0.16092497599968456</v>
      </c>
      <c r="J38" s="16">
        <v>0.16008415622657596</v>
      </c>
      <c r="K38" s="16">
        <v>0.16348634593324757</v>
      </c>
      <c r="L38" s="16">
        <v>0.15357420443581332</v>
      </c>
      <c r="M38" s="16">
        <v>0.15310913957784283</v>
      </c>
      <c r="N38" s="16">
        <v>0.1622578842336562</v>
      </c>
      <c r="O38" s="16">
        <v>0.15430279615176951</v>
      </c>
      <c r="P38" s="16">
        <v>0.15455483436840872</v>
      </c>
    </row>
    <row r="39" spans="6:16">
      <c r="F39" s="43">
        <v>38</v>
      </c>
      <c r="G39" s="43" t="s">
        <v>55</v>
      </c>
      <c r="H39" s="16">
        <v>0.16243863399308289</v>
      </c>
      <c r="I39" s="16">
        <v>0.16139698023043028</v>
      </c>
      <c r="J39" s="16">
        <v>0.16036348173733753</v>
      </c>
      <c r="K39" s="16">
        <v>0.16408511401868506</v>
      </c>
      <c r="L39" s="16">
        <v>0.15433404496942499</v>
      </c>
      <c r="M39" s="16">
        <v>0.15384766265637223</v>
      </c>
      <c r="N39" s="16">
        <v>0.16231603149326743</v>
      </c>
      <c r="O39" s="16">
        <v>0.15503205874521392</v>
      </c>
      <c r="P39" s="16">
        <v>0.15566881309370942</v>
      </c>
    </row>
    <row r="40" spans="6:16">
      <c r="F40" s="43">
        <v>39</v>
      </c>
      <c r="G40" s="43" t="s">
        <v>56</v>
      </c>
      <c r="H40" s="16">
        <v>0.16271312960661666</v>
      </c>
      <c r="I40" s="16">
        <v>0.16211672902250612</v>
      </c>
      <c r="J40" s="16">
        <v>0.16080153497918831</v>
      </c>
      <c r="K40" s="16">
        <v>0.16499027742468159</v>
      </c>
      <c r="L40" s="16">
        <v>0.15547423927372819</v>
      </c>
      <c r="M40" s="16">
        <v>0.15495667492687362</v>
      </c>
      <c r="N40" s="16">
        <v>0.16243085794021284</v>
      </c>
      <c r="O40" s="16">
        <v>0.15612758528193948</v>
      </c>
      <c r="P40" s="16">
        <v>0.15732673179413226</v>
      </c>
    </row>
    <row r="41" spans="6:16">
      <c r="F41" s="43">
        <v>40</v>
      </c>
      <c r="G41" s="43" t="s">
        <v>57</v>
      </c>
      <c r="H41" s="16">
        <v>0.16271741608644319</v>
      </c>
      <c r="I41" s="16">
        <v>0.16224426502874953</v>
      </c>
      <c r="J41" s="16">
        <v>0.16085127019602607</v>
      </c>
      <c r="K41" s="16">
        <v>0.16516881535506431</v>
      </c>
      <c r="L41" s="16">
        <v>0.15571878542429099</v>
      </c>
      <c r="M41" s="16">
        <v>0.15519264738926816</v>
      </c>
      <c r="N41" s="16">
        <v>0.16239099797590759</v>
      </c>
      <c r="O41" s="16">
        <v>0.15635970577971986</v>
      </c>
      <c r="P41" s="16">
        <v>0.15771432524342421</v>
      </c>
    </row>
    <row r="42" spans="6:16">
      <c r="F42" s="43">
        <v>41</v>
      </c>
      <c r="G42" s="43" t="s">
        <v>58</v>
      </c>
      <c r="H42" s="16">
        <v>0.16244233097164001</v>
      </c>
      <c r="I42" s="16">
        <v>0.1617519652403473</v>
      </c>
      <c r="J42" s="16">
        <v>0.16049673829269734</v>
      </c>
      <c r="K42" s="16">
        <v>0.16458542733645126</v>
      </c>
      <c r="L42" s="16">
        <v>0.15502260899214096</v>
      </c>
      <c r="M42" s="16">
        <v>0.15451179665975823</v>
      </c>
      <c r="N42" s="16">
        <v>0.1621939075642774</v>
      </c>
      <c r="O42" s="16">
        <v>0.15568519966616967</v>
      </c>
      <c r="P42" s="16">
        <v>0.156765061882848</v>
      </c>
    </row>
    <row r="43" spans="6:16">
      <c r="F43" s="43">
        <v>42</v>
      </c>
      <c r="G43" s="43" t="s">
        <v>59</v>
      </c>
      <c r="H43" s="16">
        <v>0.16204522927306853</v>
      </c>
      <c r="I43" s="16">
        <v>0.16103819851146572</v>
      </c>
      <c r="J43" s="16">
        <v>0.15998380602308934</v>
      </c>
      <c r="K43" s="16">
        <v>0.16373888587325802</v>
      </c>
      <c r="L43" s="16">
        <v>0.15401158760010222</v>
      </c>
      <c r="M43" s="16">
        <v>0.15352311458131576</v>
      </c>
      <c r="N43" s="16">
        <v>0.16191050714062399</v>
      </c>
      <c r="O43" s="16">
        <v>0.15470577356818532</v>
      </c>
      <c r="P43" s="16">
        <v>0.15538509372622145</v>
      </c>
    </row>
    <row r="44" spans="6:16">
      <c r="F44" s="43">
        <v>43</v>
      </c>
      <c r="G44" s="43" t="s">
        <v>60</v>
      </c>
      <c r="H44" s="16">
        <v>0.16212512432656195</v>
      </c>
      <c r="I44" s="16">
        <v>0.16148384436313673</v>
      </c>
      <c r="J44" s="16">
        <v>0.16019840938939295</v>
      </c>
      <c r="K44" s="16">
        <v>0.16433618512682516</v>
      </c>
      <c r="L44" s="16">
        <v>0.15480388049196941</v>
      </c>
      <c r="M44" s="16">
        <v>0.15428991041007881</v>
      </c>
      <c r="N44" s="16">
        <v>0.16185934682984751</v>
      </c>
      <c r="O44" s="16">
        <v>0.15546124995131153</v>
      </c>
      <c r="P44" s="16">
        <v>0.15660213481044122</v>
      </c>
    </row>
    <row r="45" spans="6:16">
      <c r="F45" s="43">
        <v>44</v>
      </c>
      <c r="G45" s="43" t="s">
        <v>61</v>
      </c>
      <c r="H45" s="16">
        <v>0.16208440977608324</v>
      </c>
      <c r="I45" s="16">
        <v>0.16162353438343904</v>
      </c>
      <c r="J45" s="16">
        <v>0.16022433422767621</v>
      </c>
      <c r="K45" s="16">
        <v>0.16455031720118454</v>
      </c>
      <c r="L45" s="16">
        <v>0.15511525358889766</v>
      </c>
      <c r="M45" s="16">
        <v>0.1545887717470466</v>
      </c>
      <c r="N45" s="16">
        <v>0.16175404717791941</v>
      </c>
      <c r="O45" s="16">
        <v>0.15575439503787916</v>
      </c>
      <c r="P45" s="16">
        <v>0.15712271890784354</v>
      </c>
    </row>
    <row r="46" spans="6:16">
      <c r="F46" s="43">
        <v>45</v>
      </c>
      <c r="G46" s="43" t="s">
        <v>62</v>
      </c>
      <c r="H46" s="16">
        <v>0.16164031337060378</v>
      </c>
      <c r="I46" s="16">
        <v>0.16088781062674101</v>
      </c>
      <c r="J46" s="16">
        <v>0.1596737566373104</v>
      </c>
      <c r="K46" s="16">
        <v>0.16369196440270084</v>
      </c>
      <c r="L46" s="16">
        <v>0.15410646431877595</v>
      </c>
      <c r="M46" s="16">
        <v>0.1536006186262352</v>
      </c>
      <c r="N46" s="16">
        <v>0.16141471805622051</v>
      </c>
      <c r="O46" s="16">
        <v>0.15477463593285096</v>
      </c>
      <c r="P46" s="16">
        <v>0.15577386693119435</v>
      </c>
    </row>
    <row r="47" spans="6:16">
      <c r="F47" s="43">
        <v>46</v>
      </c>
      <c r="G47" s="43" t="s">
        <v>63</v>
      </c>
      <c r="H47" s="16">
        <v>0.16134772005349249</v>
      </c>
      <c r="I47" s="16">
        <v>0.16056561731698882</v>
      </c>
      <c r="J47" s="16">
        <v>0.15937095873474597</v>
      </c>
      <c r="K47" s="16">
        <v>0.1633562117208863</v>
      </c>
      <c r="L47" s="16">
        <v>0.15375872161198842</v>
      </c>
      <c r="M47" s="16">
        <v>0.15325516981326603</v>
      </c>
      <c r="N47" s="16">
        <v>0.16113293537056625</v>
      </c>
      <c r="O47" s="16">
        <v>0.15442962824937015</v>
      </c>
      <c r="P47" s="16">
        <v>0.15539070072846123</v>
      </c>
    </row>
    <row r="48" spans="6:16">
      <c r="F48" s="43">
        <v>47</v>
      </c>
      <c r="G48" s="43" t="s">
        <v>64</v>
      </c>
      <c r="H48" s="16">
        <v>0.16121160163696555</v>
      </c>
      <c r="I48" s="16">
        <v>0.1606158643603057</v>
      </c>
      <c r="J48" s="16">
        <v>0.15930391080713879</v>
      </c>
      <c r="K48" s="16">
        <v>0.16348293771988548</v>
      </c>
      <c r="L48" s="16">
        <v>0.15398714776384126</v>
      </c>
      <c r="M48" s="16">
        <v>0.15347074654404352</v>
      </c>
      <c r="N48" s="16">
        <v>0.16093016503771312</v>
      </c>
      <c r="O48" s="16">
        <v>0.15463914372563919</v>
      </c>
      <c r="P48" s="16">
        <v>0.15583490578786946</v>
      </c>
    </row>
    <row r="49" spans="6:16">
      <c r="F49" s="43">
        <v>48</v>
      </c>
      <c r="G49" s="43" t="s">
        <v>65</v>
      </c>
      <c r="H49" s="16">
        <v>0.16068629619170649</v>
      </c>
      <c r="I49" s="16">
        <v>0.159724278300137</v>
      </c>
      <c r="J49" s="16">
        <v>0.15864478707376317</v>
      </c>
      <c r="K49" s="16">
        <v>0.16243747696125518</v>
      </c>
      <c r="L49" s="16">
        <v>0.15275231028724132</v>
      </c>
      <c r="M49" s="16">
        <v>0.15226180168148151</v>
      </c>
      <c r="N49" s="16">
        <v>0.16053642290293607</v>
      </c>
      <c r="O49" s="16">
        <v>0.15344079555572773</v>
      </c>
      <c r="P49" s="16">
        <v>0.15417307248902312</v>
      </c>
    </row>
    <row r="50" spans="6:16">
      <c r="F50" s="43">
        <v>49</v>
      </c>
      <c r="G50" s="43" t="s">
        <v>66</v>
      </c>
      <c r="H50" s="16">
        <v>0.14440958321898958</v>
      </c>
      <c r="I50" s="16">
        <v>0.1466198439642882</v>
      </c>
      <c r="J50" s="16">
        <v>0.14435217921488144</v>
      </c>
      <c r="K50" s="16">
        <v>0.13903869541333752</v>
      </c>
      <c r="L50" s="16">
        <v>0.13642712016145353</v>
      </c>
      <c r="M50" s="16">
        <v>0.13759204162244509</v>
      </c>
      <c r="N50" s="16">
        <v>0.14753031790467919</v>
      </c>
      <c r="O50" s="16">
        <v>0.14147608426880831</v>
      </c>
      <c r="P50" s="16">
        <v>0.1367387912916436</v>
      </c>
    </row>
    <row r="51" spans="6:16">
      <c r="F51" s="43">
        <v>50</v>
      </c>
      <c r="G51" s="43" t="s">
        <v>67</v>
      </c>
      <c r="H51" s="16">
        <v>0.14431000119266069</v>
      </c>
      <c r="I51" s="16">
        <v>0.14649964626480855</v>
      </c>
      <c r="J51" s="16">
        <v>0.14414236398157454</v>
      </c>
      <c r="K51" s="16">
        <v>0.13890941665385564</v>
      </c>
      <c r="L51" s="16">
        <v>0.13640631113006479</v>
      </c>
      <c r="M51" s="16">
        <v>0.13754072126439412</v>
      </c>
      <c r="N51" s="16">
        <v>0.14723826614181218</v>
      </c>
      <c r="O51" s="16">
        <v>0.14141687219725815</v>
      </c>
      <c r="P51" s="16">
        <v>0.13684723257434872</v>
      </c>
    </row>
    <row r="52" spans="6:16">
      <c r="F52" s="43">
        <v>51</v>
      </c>
      <c r="G52" s="43" t="s">
        <v>68</v>
      </c>
      <c r="H52" s="16">
        <v>0.14498651114290059</v>
      </c>
      <c r="I52" s="16">
        <v>0.14707658226522696</v>
      </c>
      <c r="J52" s="16">
        <v>0.14426620993550496</v>
      </c>
      <c r="K52" s="16">
        <v>0.13942791378392619</v>
      </c>
      <c r="L52" s="16">
        <v>0.13746408454033943</v>
      </c>
      <c r="M52" s="16">
        <v>0.13844753551494829</v>
      </c>
      <c r="N52" s="16">
        <v>0.14695530043378993</v>
      </c>
      <c r="O52" s="16">
        <v>0.14229074602474925</v>
      </c>
      <c r="P52" s="16">
        <v>0.13855343033491566</v>
      </c>
    </row>
    <row r="53" spans="6:16">
      <c r="F53" s="43">
        <v>52</v>
      </c>
      <c r="G53" s="43" t="s">
        <v>69</v>
      </c>
      <c r="H53" s="16">
        <v>0.14466602956683169</v>
      </c>
      <c r="I53" s="16">
        <v>0.14676344595692659</v>
      </c>
      <c r="J53" s="16">
        <v>0.14399122717216048</v>
      </c>
      <c r="K53" s="16">
        <v>0.13912249593566309</v>
      </c>
      <c r="L53" s="16">
        <v>0.13711529389192972</v>
      </c>
      <c r="M53" s="16">
        <v>0.13811071965590327</v>
      </c>
      <c r="N53" s="16">
        <v>0.14671257296865156</v>
      </c>
      <c r="O53" s="16">
        <v>0.14195514997802297</v>
      </c>
      <c r="P53" s="16">
        <v>0.13815116349977158</v>
      </c>
    </row>
    <row r="54" spans="6:16">
      <c r="F54" s="43">
        <v>53</v>
      </c>
      <c r="G54" s="43" t="s">
        <v>70</v>
      </c>
      <c r="H54" s="16">
        <v>0.14365296015964965</v>
      </c>
      <c r="I54" s="16">
        <v>0.14582547437115953</v>
      </c>
      <c r="J54" s="16">
        <v>0.14340376350570785</v>
      </c>
      <c r="K54" s="16">
        <v>0.13823493126207639</v>
      </c>
      <c r="L54" s="16">
        <v>0.13581433610098698</v>
      </c>
      <c r="M54" s="16">
        <v>0.13692517318424899</v>
      </c>
      <c r="N54" s="16">
        <v>0.14643609729980414</v>
      </c>
      <c r="O54" s="16">
        <v>0.14079219799152748</v>
      </c>
      <c r="P54" s="16">
        <v>0.13635068078724216</v>
      </c>
    </row>
    <row r="55" spans="6:16">
      <c r="F55" s="43">
        <v>54</v>
      </c>
      <c r="G55" s="43" t="s">
        <v>71</v>
      </c>
      <c r="H55" s="16">
        <v>0.14394583346564258</v>
      </c>
      <c r="I55" s="16">
        <v>0.14605457458796714</v>
      </c>
      <c r="J55" s="16">
        <v>0.14334513252877193</v>
      </c>
      <c r="K55" s="16">
        <v>0.13842837196623142</v>
      </c>
      <c r="L55" s="16">
        <v>0.1363512975399109</v>
      </c>
      <c r="M55" s="16">
        <v>0.13736588674086059</v>
      </c>
      <c r="N55" s="16">
        <v>0.14611808538023785</v>
      </c>
      <c r="O55" s="16">
        <v>0.14121118661082835</v>
      </c>
      <c r="P55" s="16">
        <v>0.13730000316440066</v>
      </c>
    </row>
    <row r="56" spans="6:16">
      <c r="F56" s="43">
        <v>55</v>
      </c>
      <c r="G56" s="43" t="s">
        <v>72</v>
      </c>
      <c r="H56" s="16">
        <v>0.14382648470112147</v>
      </c>
      <c r="I56" s="16">
        <v>0.14590662997734344</v>
      </c>
      <c r="J56" s="16">
        <v>0.14307255176625036</v>
      </c>
      <c r="K56" s="16">
        <v>0.13826759456431326</v>
      </c>
      <c r="L56" s="16">
        <v>0.13634122700866555</v>
      </c>
      <c r="M56" s="16">
        <v>0.1373134359423567</v>
      </c>
      <c r="N56" s="16">
        <v>0.14573127904541841</v>
      </c>
      <c r="O56" s="16">
        <v>0.14114787326846506</v>
      </c>
      <c r="P56" s="16">
        <v>0.13746960651877979</v>
      </c>
    </row>
    <row r="57" spans="6:16">
      <c r="F57" s="43">
        <v>56</v>
      </c>
      <c r="G57" s="43" t="s">
        <v>73</v>
      </c>
      <c r="H57" s="16">
        <v>0.14431338821333803</v>
      </c>
      <c r="I57" s="16">
        <v>0.1463026455381719</v>
      </c>
      <c r="J57" s="16">
        <v>0.14305728421182987</v>
      </c>
      <c r="K57" s="16">
        <v>0.13861191364135284</v>
      </c>
      <c r="L57" s="16">
        <v>0.1371760467337492</v>
      </c>
      <c r="M57" s="16">
        <v>0.13801086985825792</v>
      </c>
      <c r="N57" s="16">
        <v>0.14534577071843396</v>
      </c>
      <c r="O57" s="16">
        <v>0.14181465615606811</v>
      </c>
      <c r="P57" s="16">
        <v>0.1388935634712343</v>
      </c>
    </row>
    <row r="58" spans="6:16">
      <c r="F58" s="43">
        <v>57</v>
      </c>
      <c r="G58" s="43" t="s">
        <v>74</v>
      </c>
      <c r="H58" s="16">
        <v>0.14361214740436826</v>
      </c>
      <c r="I58" s="16">
        <v>0.14563794331080129</v>
      </c>
      <c r="J58" s="16">
        <v>0.14256676268278737</v>
      </c>
      <c r="K58" s="16">
        <v>0.13797436045772388</v>
      </c>
      <c r="L58" s="16">
        <v>0.13633459284034116</v>
      </c>
      <c r="M58" s="16">
        <v>0.13722621493172207</v>
      </c>
      <c r="N58" s="16">
        <v>0.14500828868134322</v>
      </c>
      <c r="O58" s="16">
        <v>0.14104006275928505</v>
      </c>
      <c r="P58" s="16">
        <v>0.13780472187468915</v>
      </c>
    </row>
    <row r="59" spans="6:16">
      <c r="F59" s="43">
        <v>58</v>
      </c>
      <c r="G59" s="43" t="s">
        <v>75</v>
      </c>
      <c r="H59" s="16">
        <v>0.14318652415436492</v>
      </c>
      <c r="I59" s="16">
        <v>0.14522390673036592</v>
      </c>
      <c r="J59" s="16">
        <v>0.14221151362897103</v>
      </c>
      <c r="K59" s="16">
        <v>0.13757149279771616</v>
      </c>
      <c r="L59" s="16">
        <v>0.1358643683884718</v>
      </c>
      <c r="M59" s="16">
        <v>0.1367746321148301</v>
      </c>
      <c r="N59" s="16">
        <v>0.14470325684012658</v>
      </c>
      <c r="O59" s="16">
        <v>0.14059076151861477</v>
      </c>
      <c r="P59" s="16">
        <v>0.13725180923126423</v>
      </c>
    </row>
    <row r="60" spans="6:16">
      <c r="F60" s="43">
        <v>59</v>
      </c>
      <c r="G60" s="43" t="s">
        <v>76</v>
      </c>
      <c r="H60" s="16">
        <v>0.14272007199989584</v>
      </c>
      <c r="I60" s="16">
        <v>0.14477365723690644</v>
      </c>
      <c r="J60" s="16">
        <v>0.14184122126942672</v>
      </c>
      <c r="K60" s="16">
        <v>0.13713524053374346</v>
      </c>
      <c r="L60" s="16">
        <v>0.13533563418854486</v>
      </c>
      <c r="M60" s="16">
        <v>0.13627156698382129</v>
      </c>
      <c r="N60" s="16">
        <v>0.14440211902241479</v>
      </c>
      <c r="O60" s="16">
        <v>0.14009146265473893</v>
      </c>
      <c r="P60" s="16">
        <v>0.13661013007689571</v>
      </c>
    </row>
    <row r="61" spans="6:16">
      <c r="F61" s="43">
        <v>60</v>
      </c>
      <c r="G61" s="43" t="s">
        <v>77</v>
      </c>
      <c r="H61" s="16">
        <v>0.14239139319960115</v>
      </c>
      <c r="I61" s="16">
        <v>0.14444905179189754</v>
      </c>
      <c r="J61" s="16">
        <v>0.1415404131752217</v>
      </c>
      <c r="K61" s="16">
        <v>0.13681681648758176</v>
      </c>
      <c r="L61" s="16">
        <v>0.13499115355931918</v>
      </c>
      <c r="M61" s="16">
        <v>0.1359341951041052</v>
      </c>
      <c r="N61" s="16">
        <v>0.14412045132222751</v>
      </c>
      <c r="O61" s="16">
        <v>0.13975409211657361</v>
      </c>
      <c r="P61" s="16">
        <v>0.13623284525312065</v>
      </c>
    </row>
    <row r="62" spans="6:16">
      <c r="F62" s="43"/>
    </row>
    <row r="63" spans="6:16">
      <c r="F63" s="43"/>
      <c r="H63" s="19" t="s">
        <v>10</v>
      </c>
      <c r="I63" s="19" t="s">
        <v>11</v>
      </c>
      <c r="J63" s="19" t="s">
        <v>14</v>
      </c>
      <c r="K63" s="19" t="s">
        <v>13</v>
      </c>
      <c r="L63" s="19" t="s">
        <v>16</v>
      </c>
      <c r="M63" s="19" t="s">
        <v>15</v>
      </c>
      <c r="N63" s="19" t="s">
        <v>12</v>
      </c>
      <c r="O63" s="19" t="s">
        <v>1</v>
      </c>
      <c r="P63" s="19" t="s">
        <v>17</v>
      </c>
    </row>
    <row r="64" spans="6:16">
      <c r="F64" s="43"/>
      <c r="G64" s="37" t="s">
        <v>8</v>
      </c>
      <c r="H64" s="16">
        <f>AVERAGE(H$2:H62)</f>
        <v>0.14399168930663497</v>
      </c>
      <c r="I64" s="16">
        <f>AVERAGE(I$2:I62)</f>
        <v>0.14578107603569193</v>
      </c>
      <c r="J64" s="16">
        <f>AVERAGE(J$2:J62)</f>
        <v>0.1415898295407613</v>
      </c>
      <c r="K64" s="16">
        <f>AVERAGE(K$2:K62)</f>
        <v>0.14113493890395587</v>
      </c>
      <c r="L64" s="16">
        <f>AVERAGE(L$2:L62)</f>
        <v>0.13750921894200852</v>
      </c>
      <c r="M64" s="16">
        <f>AVERAGE(M$2:M62)</f>
        <v>0.13926677133782248</v>
      </c>
      <c r="N64" s="16">
        <f>AVERAGE(N$2:N62)</f>
        <v>0.14319768793343299</v>
      </c>
      <c r="O64" s="16">
        <f>AVERAGE(O$2:O62)</f>
        <v>0.14077747573771879</v>
      </c>
      <c r="P64" s="16">
        <f>AVERAGE(P$2:P62)</f>
        <v>0.14133982488894004</v>
      </c>
    </row>
    <row r="65" spans="1:23" s="3" customFormat="1">
      <c r="A65" s="13"/>
      <c r="B65" s="13"/>
      <c r="C65" s="13"/>
      <c r="D65" s="13"/>
      <c r="E65" s="13"/>
      <c r="F65" s="43"/>
      <c r="G65" s="37" t="s">
        <v>0</v>
      </c>
      <c r="H65" s="3">
        <f>COUNTA(H$2:H62)</f>
        <v>60</v>
      </c>
      <c r="I65" s="3">
        <f>COUNTA(I$2:I62)</f>
        <v>60</v>
      </c>
      <c r="J65" s="3">
        <f>COUNTA(J$2:J62)</f>
        <v>60</v>
      </c>
      <c r="K65" s="3">
        <f>COUNTA(K$2:K62)</f>
        <v>60</v>
      </c>
      <c r="L65" s="3">
        <f>COUNTA(L$2:L62)</f>
        <v>60</v>
      </c>
      <c r="M65" s="3">
        <f>COUNTA(M$2:M62)</f>
        <v>60</v>
      </c>
      <c r="N65" s="3">
        <f>COUNTA(N$2:N62)</f>
        <v>60</v>
      </c>
      <c r="O65" s="3">
        <f>COUNTA(O$2:O62)</f>
        <v>60</v>
      </c>
      <c r="P65" s="3">
        <f>COUNTA(P$2:P62)</f>
        <v>60</v>
      </c>
    </row>
    <row r="66" spans="1:23">
      <c r="F66" s="43"/>
      <c r="G66" s="37" t="s">
        <v>5</v>
      </c>
      <c r="H66" s="16">
        <f>STDEV(H$2:H62)</f>
        <v>1.2431052052714454E-2</v>
      </c>
      <c r="I66" s="16">
        <f>STDEV(I$2:I62)</f>
        <v>1.117392520332423E-2</v>
      </c>
      <c r="J66" s="16">
        <f>STDEV(J$2:J62)</f>
        <v>1.2802261438602575E-2</v>
      </c>
      <c r="K66" s="16">
        <f>STDEV(K$2:K62)</f>
        <v>1.3594274654318474E-2</v>
      </c>
      <c r="L66" s="16">
        <f>STDEV(L$2:L62)</f>
        <v>1.1517825487646051E-2</v>
      </c>
      <c r="M66" s="16">
        <f>STDEV(M$2:M62)</f>
        <v>1.094144232960932E-2</v>
      </c>
      <c r="N66" s="16">
        <f>STDEV(N$2:N62)</f>
        <v>1.2795824001510497E-2</v>
      </c>
      <c r="O66" s="16">
        <f>STDEV(O$2:O62)</f>
        <v>1.0183768420764789E-2</v>
      </c>
      <c r="P66" s="16">
        <f>STDEV(P$2:P62)</f>
        <v>1.1567058494097039E-2</v>
      </c>
    </row>
    <row r="67" spans="1:23">
      <c r="F67" s="43"/>
      <c r="G67" s="37" t="s">
        <v>6</v>
      </c>
      <c r="H67" s="16">
        <f>VAR(H$2:H62)</f>
        <v>1.5453105513729625E-4</v>
      </c>
      <c r="I67" s="16">
        <f>VAR(I$2:I62)</f>
        <v>1.2485660444948443E-4</v>
      </c>
      <c r="J67" s="16">
        <f>VAR(J$2:J62)</f>
        <v>1.6389789794233047E-4</v>
      </c>
      <c r="K67" s="16">
        <f>VAR(K$2:K62)</f>
        <v>1.8480430337704568E-4</v>
      </c>
      <c r="L67" s="16">
        <f>VAR(L$2:L62)</f>
        <v>1.3266030396386899E-4</v>
      </c>
      <c r="M67" s="16">
        <f>VAR(M$2:M62)</f>
        <v>1.1971516025216661E-4</v>
      </c>
      <c r="N67" s="16">
        <f>VAR(N$2:N62)</f>
        <v>1.6373311187763213E-4</v>
      </c>
      <c r="O67" s="16">
        <f>VAR(O$2:O62)</f>
        <v>1.0370913924776616E-4</v>
      </c>
      <c r="P67" s="16">
        <f>VAR(P$2:P62)</f>
        <v>1.3379684220586247E-4</v>
      </c>
    </row>
    <row r="68" spans="1:23">
      <c r="F68" s="43"/>
      <c r="G68" s="37" t="s">
        <v>4</v>
      </c>
      <c r="H68" s="16">
        <f>H97</f>
        <v>0</v>
      </c>
      <c r="I68" s="16">
        <f t="shared" ref="I68:P68" si="0">I97</f>
        <v>0</v>
      </c>
      <c r="J68" s="16">
        <f t="shared" si="0"/>
        <v>0</v>
      </c>
      <c r="K68" s="16">
        <f t="shared" si="0"/>
        <v>0</v>
      </c>
      <c r="L68" s="16">
        <f t="shared" si="0"/>
        <v>1</v>
      </c>
      <c r="M68" s="16">
        <f t="shared" si="0"/>
        <v>0</v>
      </c>
      <c r="N68" s="16">
        <f t="shared" si="0"/>
        <v>0</v>
      </c>
      <c r="O68" s="16">
        <f t="shared" si="0"/>
        <v>0</v>
      </c>
      <c r="P68" s="16">
        <f t="shared" si="0"/>
        <v>0</v>
      </c>
    </row>
    <row r="69" spans="1:23">
      <c r="F69" s="43"/>
      <c r="G69" s="37" t="s">
        <v>2</v>
      </c>
      <c r="H69" s="10">
        <f>(H64-$B$97)/H66</f>
        <v>7.9632591744331949</v>
      </c>
      <c r="I69" s="10">
        <f t="shared" ref="I69:P69" si="1">(I64-$B$97)/I66</f>
        <v>9.0193082736682069</v>
      </c>
      <c r="J69" s="10">
        <f t="shared" si="1"/>
        <v>7.5447474654372098</v>
      </c>
      <c r="K69" s="10">
        <f t="shared" si="1"/>
        <v>7.0717225706056199</v>
      </c>
      <c r="L69" s="10">
        <f t="shared" si="1"/>
        <v>8.0318302305616047</v>
      </c>
      <c r="M69" s="10">
        <f t="shared" si="1"/>
        <v>8.6155708267749382</v>
      </c>
      <c r="N69" s="10">
        <f t="shared" si="1"/>
        <v>7.6741980760161388</v>
      </c>
      <c r="O69" s="10">
        <f t="shared" si="1"/>
        <v>9.4049149372277281</v>
      </c>
      <c r="P69" s="10">
        <f t="shared" si="1"/>
        <v>8.3288093457904342</v>
      </c>
    </row>
    <row r="70" spans="1:23">
      <c r="F70" s="43"/>
      <c r="H70" s="13"/>
      <c r="I70" s="13"/>
      <c r="J70" s="13"/>
      <c r="K70" s="13"/>
      <c r="L70" s="13"/>
      <c r="M70" s="13"/>
      <c r="N70" s="13"/>
      <c r="O70" s="13"/>
      <c r="P70" s="13"/>
    </row>
    <row r="71" spans="1:23">
      <c r="F71" s="43"/>
      <c r="H71" s="13">
        <v>1</v>
      </c>
      <c r="I71" s="13">
        <v>2</v>
      </c>
      <c r="J71" s="13">
        <v>3</v>
      </c>
      <c r="K71" s="13">
        <v>4</v>
      </c>
      <c r="L71" s="13">
        <v>5</v>
      </c>
      <c r="M71" s="13">
        <v>6</v>
      </c>
      <c r="N71" s="13">
        <v>7</v>
      </c>
      <c r="O71" s="13">
        <v>8</v>
      </c>
      <c r="P71" s="13">
        <v>9</v>
      </c>
    </row>
    <row r="72" spans="1:23">
      <c r="F72" s="43"/>
      <c r="G72" s="37" t="s">
        <v>7</v>
      </c>
      <c r="H72" s="19" t="s">
        <v>10</v>
      </c>
      <c r="I72" s="19" t="s">
        <v>11</v>
      </c>
      <c r="J72" s="19" t="s">
        <v>14</v>
      </c>
      <c r="K72" s="19" t="s">
        <v>13</v>
      </c>
      <c r="L72" s="19" t="s">
        <v>16</v>
      </c>
      <c r="M72" s="19" t="s">
        <v>15</v>
      </c>
      <c r="N72" s="19" t="s">
        <v>12</v>
      </c>
      <c r="O72" s="19" t="s">
        <v>1</v>
      </c>
      <c r="P72" s="19" t="s">
        <v>17</v>
      </c>
      <c r="Q72" s="1">
        <v>1</v>
      </c>
    </row>
    <row r="73" spans="1:23">
      <c r="F73" s="43"/>
      <c r="G73" s="45" t="s">
        <v>10</v>
      </c>
      <c r="H73" s="14">
        <f t="shared" ref="H73:P73" si="2">CORREL($H$2:$H$62,H$2:H$62)</f>
        <v>1</v>
      </c>
      <c r="I73" s="14">
        <f t="shared" si="2"/>
        <v>0.98643981516474999</v>
      </c>
      <c r="J73" s="14">
        <f t="shared" si="2"/>
        <v>0.9947576780986277</v>
      </c>
      <c r="K73" s="14">
        <f t="shared" si="2"/>
        <v>0.96456469887182772</v>
      </c>
      <c r="L73" s="14">
        <f t="shared" si="2"/>
        <v>0.97492962280900197</v>
      </c>
      <c r="M73" s="14">
        <f t="shared" si="2"/>
        <v>0.96322877282621977</v>
      </c>
      <c r="N73" s="14">
        <f t="shared" si="2"/>
        <v>0.97798946279199106</v>
      </c>
      <c r="O73" s="14">
        <f t="shared" si="2"/>
        <v>0.99344359464977683</v>
      </c>
      <c r="P73" s="14">
        <f t="shared" si="2"/>
        <v>0.95108342246102229</v>
      </c>
      <c r="Q73" s="1">
        <v>2</v>
      </c>
      <c r="T73" s="10"/>
      <c r="U73" s="10"/>
      <c r="V73" s="10"/>
      <c r="W73" s="10"/>
    </row>
    <row r="74" spans="1:23">
      <c r="F74" s="43"/>
      <c r="G74" s="45" t="s">
        <v>11</v>
      </c>
      <c r="H74" s="12">
        <f t="shared" ref="H74:P74" si="3">CORREL($I$2:$I$62,H$2:H$62)</f>
        <v>0.98643981516474999</v>
      </c>
      <c r="I74" s="14">
        <f t="shared" si="3"/>
        <v>1</v>
      </c>
      <c r="J74" s="14">
        <f t="shared" si="3"/>
        <v>0.98907529010207107</v>
      </c>
      <c r="K74" s="14">
        <f t="shared" si="3"/>
        <v>0.96914032916358261</v>
      </c>
      <c r="L74" s="14">
        <f t="shared" si="3"/>
        <v>0.93140571619048873</v>
      </c>
      <c r="M74" s="14">
        <f t="shared" si="3"/>
        <v>0.9904231530191584</v>
      </c>
      <c r="N74" s="14">
        <f t="shared" si="3"/>
        <v>0.93994805585942731</v>
      </c>
      <c r="O74" s="14">
        <f t="shared" si="3"/>
        <v>0.99277805408568032</v>
      </c>
      <c r="P74" s="14">
        <f t="shared" si="3"/>
        <v>0.92289158231254886</v>
      </c>
      <c r="Q74" s="1">
        <v>3</v>
      </c>
      <c r="T74" s="10"/>
      <c r="U74" s="10"/>
      <c r="V74" s="10"/>
      <c r="W74" s="10"/>
    </row>
    <row r="75" spans="1:23">
      <c r="F75" s="43"/>
      <c r="G75" s="45" t="s">
        <v>14</v>
      </c>
      <c r="H75" s="12">
        <f t="shared" ref="H75:P75" si="4">CORREL($J$2:$J$62,H$2:H$62)</f>
        <v>0.9947576780986277</v>
      </c>
      <c r="I75" s="12">
        <f t="shared" si="4"/>
        <v>0.98907529010207107</v>
      </c>
      <c r="J75" s="14">
        <f t="shared" si="4"/>
        <v>1</v>
      </c>
      <c r="K75" s="14">
        <f t="shared" si="4"/>
        <v>0.96570522633514322</v>
      </c>
      <c r="L75" s="14">
        <f t="shared" si="4"/>
        <v>0.96443989908894723</v>
      </c>
      <c r="M75" s="14">
        <f t="shared" si="4"/>
        <v>0.9617643348364513</v>
      </c>
      <c r="N75" s="14">
        <f t="shared" si="4"/>
        <v>0.97816299252972838</v>
      </c>
      <c r="O75" s="14">
        <f t="shared" si="4"/>
        <v>0.99706867551507772</v>
      </c>
      <c r="P75" s="14">
        <f t="shared" si="4"/>
        <v>0.93450416628112143</v>
      </c>
      <c r="Q75" s="1">
        <v>4</v>
      </c>
      <c r="T75" s="10"/>
      <c r="U75" s="10"/>
      <c r="V75" s="10"/>
      <c r="W75" s="10"/>
    </row>
    <row r="76" spans="1:23">
      <c r="F76" s="43"/>
      <c r="G76" s="45" t="s">
        <v>13</v>
      </c>
      <c r="H76" s="12">
        <f t="shared" ref="H76:P76" si="5">CORREL($K$2:$K$62,H$2:H$62)</f>
        <v>0.96456469887182772</v>
      </c>
      <c r="I76" s="12">
        <f t="shared" si="5"/>
        <v>0.96914032916358261</v>
      </c>
      <c r="J76" s="12">
        <f t="shared" si="5"/>
        <v>0.96570522633514322</v>
      </c>
      <c r="K76" s="14">
        <f t="shared" si="5"/>
        <v>1</v>
      </c>
      <c r="L76" s="14">
        <f t="shared" si="5"/>
        <v>0.92312347243999859</v>
      </c>
      <c r="M76" s="14">
        <f t="shared" si="5"/>
        <v>0.96060593691465623</v>
      </c>
      <c r="N76" s="14">
        <f t="shared" si="5"/>
        <v>0.92310406854582616</v>
      </c>
      <c r="O76" s="14">
        <f t="shared" si="5"/>
        <v>0.96506053454878371</v>
      </c>
      <c r="P76" s="14">
        <f t="shared" si="5"/>
        <v>0.8909047360615544</v>
      </c>
      <c r="Q76" s="1">
        <v>5</v>
      </c>
      <c r="T76" s="10"/>
      <c r="U76" s="10"/>
      <c r="V76" s="10"/>
      <c r="W76" s="10"/>
    </row>
    <row r="77" spans="1:23">
      <c r="F77" s="43"/>
      <c r="G77" s="45" t="s">
        <v>16</v>
      </c>
      <c r="H77" s="12">
        <f t="shared" ref="H77:P77" si="6">CORREL($L$2:$L$62,H$2:H$62)</f>
        <v>0.97492962280900197</v>
      </c>
      <c r="I77" s="12">
        <f t="shared" si="6"/>
        <v>0.93140571619048873</v>
      </c>
      <c r="J77" s="12">
        <f t="shared" si="6"/>
        <v>0.96443989908894723</v>
      </c>
      <c r="K77" s="12">
        <f t="shared" si="6"/>
        <v>0.92312347243999859</v>
      </c>
      <c r="L77" s="14">
        <f t="shared" si="6"/>
        <v>1</v>
      </c>
      <c r="M77" s="14">
        <f t="shared" si="6"/>
        <v>0.89694201859349776</v>
      </c>
      <c r="N77" s="14">
        <f t="shared" si="6"/>
        <v>0.98355567321134518</v>
      </c>
      <c r="O77" s="14">
        <f t="shared" si="6"/>
        <v>0.96295781302069938</v>
      </c>
      <c r="P77" s="14">
        <f t="shared" si="6"/>
        <v>0.97260284866923108</v>
      </c>
      <c r="Q77" s="1">
        <v>6</v>
      </c>
      <c r="T77" s="10"/>
      <c r="U77" s="10"/>
      <c r="V77" s="10"/>
      <c r="W77" s="10"/>
    </row>
    <row r="78" spans="1:23">
      <c r="F78" s="43"/>
      <c r="G78" s="45" t="s">
        <v>15</v>
      </c>
      <c r="H78" s="12">
        <f t="shared" ref="H78:P78" si="7">CORREL($M$2:$M$62,H$2:H$62)</f>
        <v>0.96322877282621977</v>
      </c>
      <c r="I78" s="12">
        <f t="shared" si="7"/>
        <v>0.9904231530191584</v>
      </c>
      <c r="J78" s="12">
        <f t="shared" si="7"/>
        <v>0.9617643348364513</v>
      </c>
      <c r="K78" s="12">
        <f t="shared" si="7"/>
        <v>0.96060593691465623</v>
      </c>
      <c r="L78" s="12">
        <f t="shared" si="7"/>
        <v>0.89694201859349776</v>
      </c>
      <c r="M78" s="14">
        <f t="shared" si="7"/>
        <v>1</v>
      </c>
      <c r="N78" s="14">
        <f t="shared" si="7"/>
        <v>0.89047036993723738</v>
      </c>
      <c r="O78" s="14">
        <f t="shared" si="7"/>
        <v>0.97408453621018565</v>
      </c>
      <c r="P78" s="14">
        <f t="shared" si="7"/>
        <v>0.91439815134628866</v>
      </c>
      <c r="Q78" s="1">
        <v>7</v>
      </c>
      <c r="T78" s="10"/>
      <c r="U78" s="10"/>
      <c r="V78" s="10"/>
      <c r="W78" s="10"/>
    </row>
    <row r="79" spans="1:23">
      <c r="F79" s="43"/>
      <c r="G79" s="45" t="s">
        <v>12</v>
      </c>
      <c r="H79" s="12">
        <f t="shared" ref="H79:P79" si="8">CORREL($N$2:$N$62,H$2:H$62)</f>
        <v>0.97798946279199106</v>
      </c>
      <c r="I79" s="12">
        <f t="shared" si="8"/>
        <v>0.93994805585942731</v>
      </c>
      <c r="J79" s="12">
        <f t="shared" si="8"/>
        <v>0.97816299252972838</v>
      </c>
      <c r="K79" s="12">
        <f t="shared" si="8"/>
        <v>0.92310406854582616</v>
      </c>
      <c r="L79" s="12">
        <f t="shared" si="8"/>
        <v>0.98355567321134518</v>
      </c>
      <c r="M79" s="12">
        <f t="shared" si="8"/>
        <v>0.89047036993723738</v>
      </c>
      <c r="N79" s="14">
        <f t="shared" si="8"/>
        <v>1</v>
      </c>
      <c r="O79" s="14">
        <f t="shared" si="8"/>
        <v>0.96626842195412943</v>
      </c>
      <c r="P79" s="14">
        <f t="shared" si="8"/>
        <v>0.92719506244591288</v>
      </c>
      <c r="Q79" s="1">
        <v>8</v>
      </c>
      <c r="T79" s="10"/>
      <c r="U79" s="10"/>
      <c r="V79" s="10"/>
      <c r="W79" s="10"/>
    </row>
    <row r="80" spans="1:23">
      <c r="F80" s="43"/>
      <c r="G80" s="45" t="s">
        <v>1</v>
      </c>
      <c r="H80" s="12">
        <f t="shared" ref="H80:P80" si="9">CORREL($O$2:$O$62,H$2:H$62)</f>
        <v>0.99344359464977683</v>
      </c>
      <c r="I80" s="12">
        <f t="shared" si="9"/>
        <v>0.99277805408568032</v>
      </c>
      <c r="J80" s="12">
        <f t="shared" si="9"/>
        <v>0.99706867551507772</v>
      </c>
      <c r="K80" s="12">
        <f t="shared" si="9"/>
        <v>0.96506053454878371</v>
      </c>
      <c r="L80" s="12">
        <f t="shared" si="9"/>
        <v>0.96295781302069938</v>
      </c>
      <c r="M80" s="12">
        <f t="shared" si="9"/>
        <v>0.97408453621018565</v>
      </c>
      <c r="N80" s="12">
        <f t="shared" si="9"/>
        <v>0.96626842195412943</v>
      </c>
      <c r="O80" s="14">
        <f t="shared" si="9"/>
        <v>0.99999999999999989</v>
      </c>
      <c r="P80" s="14">
        <f t="shared" si="9"/>
        <v>0.94984372538854522</v>
      </c>
      <c r="Q80" s="1">
        <v>9</v>
      </c>
      <c r="T80" s="10"/>
      <c r="U80" s="10"/>
      <c r="V80" s="10"/>
      <c r="W80" s="10"/>
    </row>
    <row r="81" spans="2:23">
      <c r="F81" s="43"/>
      <c r="G81" s="45" t="s">
        <v>17</v>
      </c>
      <c r="H81" s="12">
        <f t="shared" ref="H81:P81" si="10">CORREL($P$2:$P$62,H$2:H$62)</f>
        <v>0.95108342246102229</v>
      </c>
      <c r="I81" s="12">
        <f t="shared" si="10"/>
        <v>0.92289158231254886</v>
      </c>
      <c r="J81" s="12">
        <f t="shared" si="10"/>
        <v>0.93450416628112143</v>
      </c>
      <c r="K81" s="12">
        <f t="shared" si="10"/>
        <v>0.8909047360615544</v>
      </c>
      <c r="L81" s="12">
        <f t="shared" si="10"/>
        <v>0.97260284866923108</v>
      </c>
      <c r="M81" s="12">
        <f t="shared" si="10"/>
        <v>0.91439815134628866</v>
      </c>
      <c r="N81" s="12">
        <f t="shared" si="10"/>
        <v>0.92719506244591288</v>
      </c>
      <c r="O81" s="12">
        <f t="shared" si="10"/>
        <v>0.94984372538854522</v>
      </c>
      <c r="P81" s="14">
        <f t="shared" si="10"/>
        <v>0.99999999999999978</v>
      </c>
      <c r="Q81" s="1">
        <v>10</v>
      </c>
      <c r="T81" s="10"/>
      <c r="U81" s="10"/>
      <c r="V81" s="10"/>
      <c r="W81" s="10"/>
    </row>
    <row r="82" spans="2:23">
      <c r="F82" s="43"/>
      <c r="G82" s="45"/>
      <c r="H82" s="12"/>
      <c r="I82" s="12"/>
      <c r="J82" s="12"/>
      <c r="K82" s="12"/>
      <c r="L82" s="12"/>
      <c r="M82" s="12"/>
      <c r="N82" s="12"/>
      <c r="O82" s="12"/>
      <c r="P82" s="12"/>
    </row>
    <row r="83" spans="2:23">
      <c r="F83" s="43"/>
      <c r="H83" s="13">
        <v>1</v>
      </c>
      <c r="I83" s="13">
        <v>2</v>
      </c>
      <c r="J83" s="13">
        <v>3</v>
      </c>
      <c r="K83" s="13">
        <v>4</v>
      </c>
      <c r="L83" s="13">
        <v>5</v>
      </c>
      <c r="M83" s="13">
        <v>6</v>
      </c>
      <c r="N83" s="13">
        <v>7</v>
      </c>
      <c r="O83" s="13">
        <v>8</v>
      </c>
      <c r="P83" s="13">
        <v>9</v>
      </c>
    </row>
    <row r="84" spans="2:23" ht="14.25">
      <c r="F84" s="43"/>
      <c r="G84" s="37" t="s">
        <v>3</v>
      </c>
      <c r="H84" s="11" t="str">
        <f>H$1</f>
        <v>CENS</v>
      </c>
      <c r="I84" s="11" t="str">
        <f t="shared" ref="I84:P84" si="11">I$1</f>
        <v>DISTASA</v>
      </c>
      <c r="J84" s="11" t="str">
        <f t="shared" si="11"/>
        <v>EBSA</v>
      </c>
      <c r="K84" s="11" t="str">
        <f t="shared" si="11"/>
        <v>EEB</v>
      </c>
      <c r="L84" s="11" t="str">
        <f t="shared" si="11"/>
        <v>EPM</v>
      </c>
      <c r="M84" s="11" t="str">
        <f t="shared" si="11"/>
        <v>EPSA</v>
      </c>
      <c r="N84" s="11" t="str">
        <f t="shared" si="11"/>
        <v>ESSA</v>
      </c>
      <c r="O84" s="11" t="str">
        <f t="shared" si="11"/>
        <v>ISA</v>
      </c>
      <c r="P84" s="11" t="str">
        <f t="shared" si="11"/>
        <v>TRANSELCA</v>
      </c>
    </row>
    <row r="85" spans="2:23">
      <c r="F85" s="43"/>
      <c r="G85" s="45" t="s">
        <v>10</v>
      </c>
      <c r="H85" s="29">
        <f t="shared" ref="H85:P88" si="12">HLOOKUP($G85,$H$63:$P$68,6,FALSE)*HLOOKUP(H$84,$H$63:$P$68,6,FALSE)*HLOOKUP($G85,$H$63:$P$68,4,FALSE)*HLOOKUP(H$84,$H$63:$P$68,4,FALSE)*HLOOKUP(H$72,$H$72:$P$81,$Q73,0)</f>
        <v>0</v>
      </c>
      <c r="I85" s="29">
        <f t="shared" si="12"/>
        <v>0</v>
      </c>
      <c r="J85" s="29">
        <f t="shared" si="12"/>
        <v>0</v>
      </c>
      <c r="K85" s="29">
        <f t="shared" si="12"/>
        <v>0</v>
      </c>
      <c r="L85" s="29">
        <f t="shared" si="12"/>
        <v>0</v>
      </c>
      <c r="M85" s="29">
        <f t="shared" si="12"/>
        <v>0</v>
      </c>
      <c r="N85" s="29">
        <f t="shared" si="12"/>
        <v>0</v>
      </c>
      <c r="O85" s="29">
        <f t="shared" si="12"/>
        <v>0</v>
      </c>
      <c r="P85" s="29">
        <f t="shared" si="12"/>
        <v>0</v>
      </c>
      <c r="Q85" s="4"/>
    </row>
    <row r="86" spans="2:23">
      <c r="F86" s="43"/>
      <c r="G86" s="45" t="s">
        <v>11</v>
      </c>
      <c r="H86" s="30"/>
      <c r="I86" s="29">
        <f t="shared" si="12"/>
        <v>0</v>
      </c>
      <c r="J86" s="29">
        <f t="shared" si="12"/>
        <v>0</v>
      </c>
      <c r="K86" s="29">
        <f t="shared" si="12"/>
        <v>0</v>
      </c>
      <c r="L86" s="29">
        <f t="shared" si="12"/>
        <v>0</v>
      </c>
      <c r="M86" s="29">
        <f t="shared" si="12"/>
        <v>0</v>
      </c>
      <c r="N86" s="29">
        <f t="shared" si="12"/>
        <v>0</v>
      </c>
      <c r="O86" s="29">
        <f t="shared" si="12"/>
        <v>0</v>
      </c>
      <c r="P86" s="29">
        <f t="shared" si="12"/>
        <v>0</v>
      </c>
      <c r="Q86" s="4"/>
      <c r="R86" s="4"/>
    </row>
    <row r="87" spans="2:23">
      <c r="F87" s="43"/>
      <c r="G87" s="45" t="s">
        <v>14</v>
      </c>
      <c r="H87" s="30"/>
      <c r="I87" s="29"/>
      <c r="J87" s="29">
        <f t="shared" si="12"/>
        <v>0</v>
      </c>
      <c r="K87" s="29">
        <f t="shared" si="12"/>
        <v>0</v>
      </c>
      <c r="L87" s="29">
        <f t="shared" si="12"/>
        <v>0</v>
      </c>
      <c r="M87" s="29">
        <f t="shared" si="12"/>
        <v>0</v>
      </c>
      <c r="N87" s="29">
        <f t="shared" si="12"/>
        <v>0</v>
      </c>
      <c r="O87" s="29">
        <f t="shared" si="12"/>
        <v>0</v>
      </c>
      <c r="P87" s="29">
        <f t="shared" si="12"/>
        <v>0</v>
      </c>
      <c r="Q87" s="4"/>
      <c r="R87" s="4"/>
    </row>
    <row r="88" spans="2:23">
      <c r="F88" s="43"/>
      <c r="G88" s="45" t="s">
        <v>13</v>
      </c>
      <c r="H88" s="30"/>
      <c r="I88" s="29"/>
      <c r="J88" s="29"/>
      <c r="K88" s="29">
        <f t="shared" si="12"/>
        <v>0</v>
      </c>
      <c r="L88" s="29">
        <f t="shared" si="12"/>
        <v>0</v>
      </c>
      <c r="M88" s="29">
        <f t="shared" si="12"/>
        <v>0</v>
      </c>
      <c r="N88" s="29">
        <f t="shared" si="12"/>
        <v>0</v>
      </c>
      <c r="O88" s="29">
        <f t="shared" si="12"/>
        <v>0</v>
      </c>
      <c r="P88" s="29">
        <f t="shared" si="12"/>
        <v>0</v>
      </c>
      <c r="Q88" s="4"/>
      <c r="R88" s="4"/>
    </row>
    <row r="89" spans="2:23">
      <c r="F89" s="43"/>
      <c r="G89" s="45" t="s">
        <v>16</v>
      </c>
      <c r="H89" s="30"/>
      <c r="I89" s="29"/>
      <c r="J89" s="29"/>
      <c r="K89" s="29"/>
      <c r="L89" s="29">
        <f>HLOOKUP($G89,$H$63:$P$68,6,FALSE)*HLOOKUP(L$84,$H$63:$P$68,6,FALSE)*HLOOKUP($G89,$H$63:$P$68,4,FALSE)*HLOOKUP(L$84,$H$63:$P$68,4,FALSE)*HLOOKUP(L$72,$H$72:$P$81,$Q77,0)</f>
        <v>1.3266030396386899E-4</v>
      </c>
      <c r="M89" s="29">
        <f>HLOOKUP($G89,$H$63:$P$68,6,FALSE)*HLOOKUP(M$84,$H$63:$P$68,6,FALSE)*HLOOKUP($G89,$H$63:$P$68,4,FALSE)*HLOOKUP(M$84,$H$63:$P$68,4,FALSE)*HLOOKUP(M$72,$H$72:$P$81,$Q77,0)</f>
        <v>0</v>
      </c>
      <c r="N89" s="29">
        <f>HLOOKUP($G89,$H$63:$P$68,6,FALSE)*HLOOKUP(N$84,$H$63:$P$68,6,FALSE)*HLOOKUP($G89,$H$63:$P$68,4,FALSE)*HLOOKUP(N$84,$H$63:$P$68,4,FALSE)*HLOOKUP(N$72,$H$72:$P$81,$Q77,0)</f>
        <v>0</v>
      </c>
      <c r="O89" s="29">
        <f>HLOOKUP($G89,$H$63:$P$68,6,FALSE)*HLOOKUP(O$84,$H$63:$P$68,6,FALSE)*HLOOKUP($G89,$H$63:$P$68,4,FALSE)*HLOOKUP(O$84,$H$63:$P$68,4,FALSE)*HLOOKUP(O$72,$H$72:$P$81,$Q77,0)</f>
        <v>0</v>
      </c>
      <c r="P89" s="29">
        <f>HLOOKUP($G89,$H$63:$P$68,6,FALSE)*HLOOKUP(P$84,$H$63:$P$68,6,FALSE)*HLOOKUP($G89,$H$63:$P$68,4,FALSE)*HLOOKUP(P$84,$H$63:$P$68,4,FALSE)*HLOOKUP(P$72,$H$72:$P$81,$Q77,0)</f>
        <v>0</v>
      </c>
      <c r="Q89" s="4"/>
      <c r="R89" s="4"/>
    </row>
    <row r="90" spans="2:23">
      <c r="F90" s="43"/>
      <c r="G90" s="45" t="s">
        <v>15</v>
      </c>
      <c r="H90" s="30"/>
      <c r="I90" s="29"/>
      <c r="J90" s="29"/>
      <c r="K90" s="29"/>
      <c r="L90" s="29"/>
      <c r="M90" s="29">
        <f>HLOOKUP($G90,$H$63:$P$68,6,FALSE)*HLOOKUP(M$84,$H$63:$P$68,6,FALSE)*HLOOKUP($G90,$H$63:$P$68,4,FALSE)*HLOOKUP(M$84,$H$63:$P$68,4,FALSE)*HLOOKUP(M$72,$H$72:$P$81,$Q78,0)</f>
        <v>0</v>
      </c>
      <c r="N90" s="29">
        <f>HLOOKUP($G90,$H$63:$P$68,6,FALSE)*HLOOKUP(N$84,$H$63:$P$68,6,FALSE)*HLOOKUP($G90,$H$63:$P$68,4,FALSE)*HLOOKUP(N$84,$H$63:$P$68,4,FALSE)*HLOOKUP(N$72,$H$72:$P$81,$Q78,0)</f>
        <v>0</v>
      </c>
      <c r="O90" s="29">
        <f>HLOOKUP($G90,$H$63:$P$68,6,FALSE)*HLOOKUP(O$84,$H$63:$P$68,6,FALSE)*HLOOKUP($G90,$H$63:$P$68,4,FALSE)*HLOOKUP(O$84,$H$63:$P$68,4,FALSE)*HLOOKUP(O$72,$H$72:$P$81,$Q78,0)</f>
        <v>0</v>
      </c>
      <c r="P90" s="29">
        <f>HLOOKUP($G90,$H$63:$P$68,6,FALSE)*HLOOKUP(P$84,$H$63:$P$68,6,FALSE)*HLOOKUP($G90,$H$63:$P$68,4,FALSE)*HLOOKUP(P$84,$H$63:$P$68,4,FALSE)*HLOOKUP(P$72,$H$72:$P$81,$Q78,0)</f>
        <v>0</v>
      </c>
      <c r="Q90" s="4"/>
      <c r="R90" s="4"/>
    </row>
    <row r="91" spans="2:23">
      <c r="F91" s="43"/>
      <c r="G91" s="45" t="s">
        <v>12</v>
      </c>
      <c r="H91" s="30"/>
      <c r="I91" s="29"/>
      <c r="J91" s="29"/>
      <c r="K91" s="29"/>
      <c r="L91" s="29"/>
      <c r="M91" s="29"/>
      <c r="N91" s="29">
        <f>HLOOKUP($G91,$H$63:$P$68,6,FALSE)*HLOOKUP(N$84,$H$63:$P$68,6,FALSE)*HLOOKUP($G91,$H$63:$P$68,4,FALSE)*HLOOKUP(N$84,$H$63:$P$68,4,FALSE)*HLOOKUP(N$72,$H$72:$P$81,$Q79,0)</f>
        <v>0</v>
      </c>
      <c r="O91" s="29">
        <f>HLOOKUP($G91,$H$63:$P$68,6,FALSE)*HLOOKUP(O$84,$H$63:$P$68,6,FALSE)*HLOOKUP($G91,$H$63:$P$68,4,FALSE)*HLOOKUP(O$84,$H$63:$P$68,4,FALSE)*HLOOKUP(O$72,$H$72:$P$81,$Q79,0)</f>
        <v>0</v>
      </c>
      <c r="P91" s="29">
        <f>HLOOKUP($G91,$H$63:$P$68,6,FALSE)*HLOOKUP(P$84,$H$63:$P$68,6,FALSE)*HLOOKUP($G91,$H$63:$P$68,4,FALSE)*HLOOKUP(P$84,$H$63:$P$68,4,FALSE)*HLOOKUP(P$72,$H$72:$P$81,$Q79,0)</f>
        <v>0</v>
      </c>
      <c r="Q91" s="4"/>
      <c r="R91" s="4"/>
    </row>
    <row r="92" spans="2:23">
      <c r="F92" s="43"/>
      <c r="G92" s="45" t="s">
        <v>1</v>
      </c>
      <c r="H92" s="30"/>
      <c r="I92" s="29"/>
      <c r="J92" s="29"/>
      <c r="K92" s="29"/>
      <c r="L92" s="29"/>
      <c r="M92" s="29"/>
      <c r="N92" s="29"/>
      <c r="O92" s="29">
        <f>HLOOKUP($G92,$H$63:$P$68,6,FALSE)*HLOOKUP(O$84,$H$63:$P$68,6,FALSE)*HLOOKUP($G92,$H$63:$P$68,4,FALSE)*HLOOKUP(O$84,$H$63:$P$68,4,FALSE)*HLOOKUP(O$72,$H$72:$P$81,$Q80,0)</f>
        <v>0</v>
      </c>
      <c r="P92" s="29">
        <f>HLOOKUP($G92,$H$63:$P$68,6,FALSE)*HLOOKUP(P$84,$H$63:$P$68,6,FALSE)*HLOOKUP($G92,$H$63:$P$68,4,FALSE)*HLOOKUP(P$84,$H$63:$P$68,4,FALSE)*HLOOKUP(P$72,$H$72:$P$81,$Q80,0)</f>
        <v>0</v>
      </c>
      <c r="Q92" s="4"/>
      <c r="R92" s="4"/>
    </row>
    <row r="93" spans="2:23">
      <c r="F93" s="43"/>
      <c r="G93" s="45" t="s">
        <v>17</v>
      </c>
      <c r="H93" s="30"/>
      <c r="I93" s="29"/>
      <c r="J93" s="29"/>
      <c r="K93" s="29"/>
      <c r="L93" s="29"/>
      <c r="M93" s="29"/>
      <c r="N93" s="29"/>
      <c r="O93" s="29"/>
      <c r="P93" s="29">
        <f>HLOOKUP($G93,$H$63:$P$68,6,FALSE)*HLOOKUP(P$84,$H$63:$P$68,6,FALSE)*HLOOKUP($G93,$H$63:$P$68,4,FALSE)*HLOOKUP(P$84,$H$63:$P$68,4,FALSE)*HLOOKUP(P$72,$H$72:$P$81,$Q81,0)</f>
        <v>0</v>
      </c>
      <c r="Q93" s="4"/>
      <c r="R93" s="4"/>
    </row>
    <row r="94" spans="2:23">
      <c r="F94" s="43"/>
      <c r="G94" s="45"/>
      <c r="H94" s="12"/>
      <c r="I94" s="12"/>
      <c r="J94" s="12"/>
      <c r="K94" s="12"/>
      <c r="L94" s="12"/>
      <c r="M94" s="12"/>
      <c r="N94" s="12"/>
      <c r="O94" s="12"/>
      <c r="P94" s="12"/>
      <c r="Q94" s="4"/>
    </row>
    <row r="95" spans="2:23">
      <c r="F95" s="43"/>
    </row>
    <row r="96" spans="2:23" ht="38.25">
      <c r="B96" s="31" t="s">
        <v>85</v>
      </c>
      <c r="C96" s="31" t="s">
        <v>86</v>
      </c>
      <c r="D96" s="31" t="s">
        <v>87</v>
      </c>
      <c r="E96" s="31" t="s">
        <v>2</v>
      </c>
      <c r="F96" s="37">
        <v>1</v>
      </c>
      <c r="G96" s="37" t="s">
        <v>82</v>
      </c>
      <c r="H96" s="32" t="s">
        <v>88</v>
      </c>
      <c r="I96" s="32" t="s">
        <v>89</v>
      </c>
      <c r="J96" s="32" t="s">
        <v>90</v>
      </c>
      <c r="K96" s="32" t="s">
        <v>91</v>
      </c>
      <c r="L96" s="32" t="s">
        <v>92</v>
      </c>
      <c r="M96" s="32" t="s">
        <v>93</v>
      </c>
      <c r="N96" s="32" t="s">
        <v>94</v>
      </c>
      <c r="O96" s="32" t="s">
        <v>95</v>
      </c>
      <c r="P96" s="32" t="s">
        <v>96</v>
      </c>
      <c r="Q96" s="33"/>
      <c r="R96" s="34" t="s">
        <v>97</v>
      </c>
      <c r="S96" s="9" t="s">
        <v>98</v>
      </c>
      <c r="T96" s="9" t="s">
        <v>78</v>
      </c>
      <c r="U96" s="9" t="s">
        <v>79</v>
      </c>
      <c r="V96" s="9" t="s">
        <v>80</v>
      </c>
      <c r="W96" s="9" t="s">
        <v>81</v>
      </c>
    </row>
    <row r="97" spans="1:24">
      <c r="B97" s="40">
        <v>4.4999999999999998E-2</v>
      </c>
      <c r="C97" s="41">
        <f>SQRT(SUM(H85:P93))</f>
        <v>1.1517825487646051E-2</v>
      </c>
      <c r="D97" s="41">
        <f>SUMPRODUCT($H$68:$P$68,$H$64:$P$64)</f>
        <v>0.13750921894200852</v>
      </c>
      <c r="E97" s="40">
        <f>(D97-B97)/C97</f>
        <v>8.0318302305616047</v>
      </c>
      <c r="F97" s="42">
        <f>VLOOKUP($F$96,$A$98:$F$114,6,0)</f>
        <v>0.13750921894200852</v>
      </c>
      <c r="G97" s="42"/>
      <c r="H97" s="39">
        <v>0</v>
      </c>
      <c r="I97" s="39">
        <v>0</v>
      </c>
      <c r="J97" s="39">
        <v>0</v>
      </c>
      <c r="K97" s="39">
        <v>0</v>
      </c>
      <c r="L97" s="39">
        <v>1</v>
      </c>
      <c r="M97" s="39">
        <v>0</v>
      </c>
      <c r="N97" s="39">
        <v>0</v>
      </c>
      <c r="O97" s="39">
        <v>0</v>
      </c>
      <c r="P97" s="39">
        <v>0</v>
      </c>
      <c r="R97" s="18">
        <f>SUM(H97:P97)</f>
        <v>1</v>
      </c>
      <c r="T97" s="18">
        <f>MAX($H$64:$P$64)</f>
        <v>0.14578107603569193</v>
      </c>
      <c r="U97" s="18">
        <f>MIN($H$64:$P$64)</f>
        <v>0.13750921894200852</v>
      </c>
      <c r="V97" s="18">
        <f>T97-U97</f>
        <v>8.2718570936834157E-3</v>
      </c>
      <c r="W97" s="18">
        <f>V97/10</f>
        <v>8.2718570936834155E-4</v>
      </c>
    </row>
    <row r="98" spans="1:24">
      <c r="A98" s="9">
        <v>1</v>
      </c>
      <c r="B98" s="26">
        <f>$B$97</f>
        <v>4.4999999999999998E-2</v>
      </c>
      <c r="C98" s="27">
        <v>1.1517825487646051E-2</v>
      </c>
      <c r="D98" s="27">
        <v>0.13750921894200852</v>
      </c>
      <c r="E98" s="26">
        <f t="shared" ref="E98:E109" si="13">(D98-B98)/C98</f>
        <v>8.0318302305616047</v>
      </c>
      <c r="F98" s="26">
        <f>U97</f>
        <v>0.13750921894200852</v>
      </c>
      <c r="G98" s="27">
        <f>B98+$E$110*C98</f>
        <v>0.17773648691880511</v>
      </c>
      <c r="H98" s="18">
        <v>0</v>
      </c>
      <c r="I98" s="18">
        <v>0</v>
      </c>
      <c r="J98" s="18">
        <v>0</v>
      </c>
      <c r="K98" s="18">
        <v>0</v>
      </c>
      <c r="L98" s="18">
        <v>1</v>
      </c>
      <c r="M98" s="18">
        <v>0</v>
      </c>
      <c r="N98" s="18">
        <v>0</v>
      </c>
      <c r="O98" s="18">
        <v>0</v>
      </c>
      <c r="P98" s="18">
        <v>0</v>
      </c>
      <c r="R98" s="18">
        <f t="shared" ref="R98:R109" si="14">SUM(H98:P98)</f>
        <v>1</v>
      </c>
      <c r="S98" s="47">
        <f t="shared" ref="S98:S109" si="15">G98-D98</f>
        <v>4.0227267976796599E-2</v>
      </c>
    </row>
    <row r="99" spans="1:24">
      <c r="A99" s="9">
        <v>2</v>
      </c>
      <c r="B99" s="26">
        <f t="shared" ref="B99:B109" si="16">$B$97</f>
        <v>4.4999999999999998E-2</v>
      </c>
      <c r="C99" s="27">
        <v>9.5089851784612208E-3</v>
      </c>
      <c r="D99" s="27">
        <v>0.13833640209128761</v>
      </c>
      <c r="E99" s="26">
        <f t="shared" si="13"/>
        <v>9.8156007544005508</v>
      </c>
      <c r="F99" s="26">
        <f>F98+$W$97</f>
        <v>0.13833640465137687</v>
      </c>
      <c r="G99" s="27">
        <f t="shared" ref="G99:G110" si="17">B99+$E$110*C99</f>
        <v>0.15458572762764519</v>
      </c>
      <c r="H99" s="18">
        <v>0</v>
      </c>
      <c r="I99" s="18">
        <v>0</v>
      </c>
      <c r="J99" s="18">
        <v>0</v>
      </c>
      <c r="K99" s="18">
        <v>0</v>
      </c>
      <c r="L99" s="18">
        <v>0.58594780219640452</v>
      </c>
      <c r="M99" s="18">
        <v>0.34821223795164147</v>
      </c>
      <c r="N99" s="18">
        <v>0</v>
      </c>
      <c r="O99" s="18">
        <v>6.5839959851953983E-2</v>
      </c>
      <c r="P99" s="18">
        <v>0</v>
      </c>
      <c r="R99" s="18">
        <f t="shared" si="14"/>
        <v>1</v>
      </c>
      <c r="S99" s="47">
        <f t="shared" si="15"/>
        <v>1.6249325536357578E-2</v>
      </c>
    </row>
    <row r="100" spans="1:24">
      <c r="A100" s="9">
        <v>3</v>
      </c>
      <c r="B100" s="26">
        <f t="shared" si="16"/>
        <v>4.4999999999999998E-2</v>
      </c>
      <c r="C100" s="27">
        <v>8.728658775988489E-3</v>
      </c>
      <c r="D100" s="27">
        <v>0.13916426189931466</v>
      </c>
      <c r="E100" s="26">
        <f t="shared" si="13"/>
        <v>10.787941689088528</v>
      </c>
      <c r="F100" s="26">
        <f t="shared" ref="F100:F109" si="18">F99+$W$97</f>
        <v>0.13916359036074522</v>
      </c>
      <c r="G100" s="27">
        <f t="shared" si="17"/>
        <v>0.14559290294686522</v>
      </c>
      <c r="H100" s="18">
        <v>0</v>
      </c>
      <c r="I100" s="18">
        <v>0</v>
      </c>
      <c r="J100" s="18">
        <v>0</v>
      </c>
      <c r="K100" s="18">
        <v>0</v>
      </c>
      <c r="L100" s="18">
        <v>0.36180946770688316</v>
      </c>
      <c r="M100" s="18">
        <v>0.31074710847444853</v>
      </c>
      <c r="N100" s="18">
        <v>0</v>
      </c>
      <c r="O100" s="18">
        <v>0.25859040408079653</v>
      </c>
      <c r="P100" s="18">
        <v>6.8853019737871834E-2</v>
      </c>
      <c r="R100" s="18">
        <f t="shared" si="14"/>
        <v>1</v>
      </c>
      <c r="S100" s="47">
        <f t="shared" si="15"/>
        <v>6.4286410475505595E-3</v>
      </c>
    </row>
    <row r="101" spans="1:24">
      <c r="A101" s="9">
        <v>4</v>
      </c>
      <c r="B101" s="26">
        <f t="shared" si="16"/>
        <v>4.4999999999999998E-2</v>
      </c>
      <c r="C101" s="27">
        <v>8.4641366281470592E-3</v>
      </c>
      <c r="D101" s="27">
        <v>0.13999151394596415</v>
      </c>
      <c r="E101" s="26">
        <f t="shared" si="13"/>
        <v>11.222823793991541</v>
      </c>
      <c r="F101" s="26">
        <f t="shared" si="18"/>
        <v>0.13999077607011357</v>
      </c>
      <c r="G101" s="27">
        <f t="shared" si="17"/>
        <v>0.14254443336774641</v>
      </c>
      <c r="H101" s="18">
        <v>0</v>
      </c>
      <c r="I101" s="18">
        <v>5.206074046493369E-2</v>
      </c>
      <c r="J101" s="18">
        <v>1.2019368562918801E-2</v>
      </c>
      <c r="K101" s="18">
        <v>0</v>
      </c>
      <c r="L101" s="18">
        <v>0.22971403425087902</v>
      </c>
      <c r="M101" s="18">
        <v>0.25959817251323525</v>
      </c>
      <c r="N101" s="18">
        <v>4.0652991834083992E-3</v>
      </c>
      <c r="O101" s="18">
        <v>0.3058217016530842</v>
      </c>
      <c r="P101" s="18">
        <v>0.13672068337154086</v>
      </c>
      <c r="R101" s="18">
        <f t="shared" si="14"/>
        <v>1.0000000000000002</v>
      </c>
      <c r="S101" s="47">
        <f t="shared" si="15"/>
        <v>2.5529194217822626E-3</v>
      </c>
    </row>
    <row r="102" spans="1:24">
      <c r="A102" s="9">
        <v>5</v>
      </c>
      <c r="B102" s="26">
        <f t="shared" si="16"/>
        <v>4.4999999999999998E-2</v>
      </c>
      <c r="C102" s="27">
        <v>8.3694834369440873E-3</v>
      </c>
      <c r="D102" s="27">
        <v>0.14081796127396007</v>
      </c>
      <c r="E102" s="26">
        <f t="shared" si="13"/>
        <v>11.448491653738866</v>
      </c>
      <c r="F102" s="26">
        <f t="shared" si="18"/>
        <v>0.14081796177948191</v>
      </c>
      <c r="G102" s="27">
        <f t="shared" si="17"/>
        <v>0.14145360836007353</v>
      </c>
      <c r="H102" s="18">
        <v>2.3232979846349949E-2</v>
      </c>
      <c r="I102" s="18">
        <v>0.1321103191989221</v>
      </c>
      <c r="J102" s="18">
        <v>1.1589127431321927E-2</v>
      </c>
      <c r="K102" s="18">
        <v>0</v>
      </c>
      <c r="L102" s="18">
        <v>0.16141666026188337</v>
      </c>
      <c r="M102" s="18">
        <v>0.21479207857658922</v>
      </c>
      <c r="N102" s="18">
        <v>2.8740243783552701E-2</v>
      </c>
      <c r="O102" s="18">
        <v>0.28968320916489515</v>
      </c>
      <c r="P102" s="18">
        <v>0.13843538173648542</v>
      </c>
      <c r="R102" s="18">
        <f t="shared" si="14"/>
        <v>0.99999999999999978</v>
      </c>
      <c r="S102" s="47">
        <f t="shared" si="15"/>
        <v>6.3564708611346665E-4</v>
      </c>
    </row>
    <row r="103" spans="1:24">
      <c r="A103" s="9">
        <v>6</v>
      </c>
      <c r="B103" s="26">
        <f t="shared" si="16"/>
        <v>4.4999999999999998E-2</v>
      </c>
      <c r="C103" s="49">
        <v>8.3876835121140178E-3</v>
      </c>
      <c r="D103" s="49">
        <v>0.14164514851471957</v>
      </c>
      <c r="E103" s="26">
        <f t="shared" si="13"/>
        <v>11.522269333975059</v>
      </c>
      <c r="F103" s="26">
        <f t="shared" si="18"/>
        <v>0.14164514748885026</v>
      </c>
      <c r="G103" s="27">
        <f t="shared" si="17"/>
        <v>0.14166335403145097</v>
      </c>
      <c r="H103" s="18">
        <v>5.7931809972689922E-2</v>
      </c>
      <c r="I103" s="18">
        <v>0.20731484998351335</v>
      </c>
      <c r="J103" s="18">
        <v>9.8437161481737447E-3</v>
      </c>
      <c r="K103" s="18">
        <v>0</v>
      </c>
      <c r="L103" s="18">
        <v>9.3976738531614437E-2</v>
      </c>
      <c r="M103" s="18">
        <v>0.16973800973115211</v>
      </c>
      <c r="N103" s="18">
        <v>5.0466410726672802E-2</v>
      </c>
      <c r="O103" s="18">
        <v>0.27278037428314383</v>
      </c>
      <c r="P103" s="18">
        <v>0.13794809062303948</v>
      </c>
      <c r="R103" s="18">
        <f t="shared" si="14"/>
        <v>0.99999999999999967</v>
      </c>
      <c r="S103" s="48">
        <f t="shared" si="15"/>
        <v>1.8205516731401028E-5</v>
      </c>
      <c r="T103" s="24" t="s">
        <v>100</v>
      </c>
      <c r="X103" s="24"/>
    </row>
    <row r="104" spans="1:24">
      <c r="A104" s="9">
        <v>7</v>
      </c>
      <c r="B104" s="26">
        <f t="shared" si="16"/>
        <v>4.4999999999999998E-2</v>
      </c>
      <c r="C104" s="27">
        <v>8.5174259829751478E-3</v>
      </c>
      <c r="D104" s="27">
        <v>0.14247233423077538</v>
      </c>
      <c r="E104" s="26">
        <f t="shared" si="13"/>
        <v>11.443872177534105</v>
      </c>
      <c r="F104" s="26">
        <f t="shared" si="18"/>
        <v>0.14247233319821861</v>
      </c>
      <c r="G104" s="27">
        <f t="shared" si="17"/>
        <v>0.14315856333156962</v>
      </c>
      <c r="H104" s="18">
        <v>9.2500214350592871E-2</v>
      </c>
      <c r="I104" s="18">
        <v>0.28242614311017733</v>
      </c>
      <c r="J104" s="18">
        <v>8.1142872180848848E-3</v>
      </c>
      <c r="K104" s="18">
        <v>0</v>
      </c>
      <c r="L104" s="18">
        <v>2.6497086884904403E-2</v>
      </c>
      <c r="M104" s="18">
        <v>0.12464236195624637</v>
      </c>
      <c r="N104" s="18">
        <v>7.2376274292147935E-2</v>
      </c>
      <c r="O104" s="18">
        <v>0.25556674543625091</v>
      </c>
      <c r="P104" s="18">
        <v>0.13787688675159568</v>
      </c>
      <c r="R104" s="18">
        <f t="shared" si="14"/>
        <v>1.0000000000000002</v>
      </c>
      <c r="S104" s="47">
        <f t="shared" si="15"/>
        <v>6.8622910079424448E-4</v>
      </c>
    </row>
    <row r="105" spans="1:24">
      <c r="A105" s="9">
        <v>8</v>
      </c>
      <c r="B105" s="26">
        <f t="shared" si="16"/>
        <v>4.4999999999999998E-2</v>
      </c>
      <c r="C105" s="27">
        <v>8.7661188142506129E-3</v>
      </c>
      <c r="D105" s="27">
        <v>0.1432995201358552</v>
      </c>
      <c r="E105" s="26">
        <f t="shared" si="13"/>
        <v>11.213573785476751</v>
      </c>
      <c r="F105" s="26">
        <f t="shared" si="18"/>
        <v>0.14329951890758696</v>
      </c>
      <c r="G105" s="27">
        <f t="shared" si="17"/>
        <v>0.14602460890421728</v>
      </c>
      <c r="H105" s="18">
        <v>0.13129858334673686</v>
      </c>
      <c r="I105" s="18">
        <v>0.37725511430264819</v>
      </c>
      <c r="J105" s="18">
        <v>0</v>
      </c>
      <c r="K105" s="18">
        <v>0</v>
      </c>
      <c r="L105" s="18">
        <v>0</v>
      </c>
      <c r="M105" s="18">
        <v>5.3913561175118717E-2</v>
      </c>
      <c r="N105" s="18">
        <v>9.2198372060196057E-2</v>
      </c>
      <c r="O105" s="18">
        <v>0.21961756653817971</v>
      </c>
      <c r="P105" s="18">
        <v>0.12571680257712042</v>
      </c>
      <c r="R105" s="18">
        <f t="shared" si="14"/>
        <v>1</v>
      </c>
      <c r="S105" s="47">
        <f t="shared" si="15"/>
        <v>2.7250887683620828E-3</v>
      </c>
    </row>
    <row r="106" spans="1:24">
      <c r="A106" s="9">
        <v>9</v>
      </c>
      <c r="B106" s="26">
        <f t="shared" si="16"/>
        <v>4.4999999999999998E-2</v>
      </c>
      <c r="C106" s="27">
        <v>9.1812555653148099E-3</v>
      </c>
      <c r="D106" s="27">
        <v>0.1441258349345283</v>
      </c>
      <c r="E106" s="26">
        <f t="shared" si="13"/>
        <v>10.796544571638819</v>
      </c>
      <c r="F106" s="26">
        <f t="shared" si="18"/>
        <v>0.14412670461695531</v>
      </c>
      <c r="G106" s="27">
        <f t="shared" si="17"/>
        <v>0.15080882741718676</v>
      </c>
      <c r="H106" s="18">
        <v>0.17199764906887352</v>
      </c>
      <c r="I106" s="18">
        <v>0.49731985948066598</v>
      </c>
      <c r="J106" s="18">
        <v>0</v>
      </c>
      <c r="K106" s="18">
        <v>0</v>
      </c>
      <c r="L106" s="18">
        <v>0</v>
      </c>
      <c r="M106" s="18">
        <v>0</v>
      </c>
      <c r="N106" s="18">
        <v>0.10681243536230994</v>
      </c>
      <c r="O106" s="18">
        <v>0.13740515533769904</v>
      </c>
      <c r="P106" s="18">
        <v>8.6464900750451518E-2</v>
      </c>
      <c r="R106" s="18">
        <f t="shared" si="14"/>
        <v>1</v>
      </c>
      <c r="S106" s="47">
        <f t="shared" si="15"/>
        <v>6.6829924826584675E-3</v>
      </c>
    </row>
    <row r="107" spans="1:24">
      <c r="A107" s="9">
        <v>10</v>
      </c>
      <c r="B107" s="26">
        <f t="shared" si="16"/>
        <v>4.4999999999999998E-2</v>
      </c>
      <c r="C107" s="27">
        <v>9.827427522442176E-3</v>
      </c>
      <c r="D107" s="27">
        <v>0.14495389154313398</v>
      </c>
      <c r="E107" s="26">
        <f t="shared" si="13"/>
        <v>10.170911086841048</v>
      </c>
      <c r="F107" s="26">
        <f t="shared" si="18"/>
        <v>0.14495389032632366</v>
      </c>
      <c r="G107" s="27">
        <f t="shared" si="17"/>
        <v>0.15825559726332938</v>
      </c>
      <c r="H107" s="38">
        <v>0.213751939466095</v>
      </c>
      <c r="I107" s="38">
        <v>0.63814275056973291</v>
      </c>
      <c r="J107" s="38">
        <v>0</v>
      </c>
      <c r="K107" s="38">
        <v>0</v>
      </c>
      <c r="L107" s="38">
        <v>0</v>
      </c>
      <c r="M107" s="38">
        <v>0</v>
      </c>
      <c r="N107" s="38">
        <v>0.11753195414428311</v>
      </c>
      <c r="O107" s="38">
        <v>9.3980851379176882E-3</v>
      </c>
      <c r="P107" s="38">
        <v>2.1175270681971163E-2</v>
      </c>
      <c r="Q107" s="4"/>
      <c r="R107" s="18">
        <f t="shared" si="14"/>
        <v>0.99999999999999989</v>
      </c>
      <c r="S107" s="47">
        <f t="shared" si="15"/>
        <v>1.33017057201954E-2</v>
      </c>
    </row>
    <row r="108" spans="1:24">
      <c r="A108" s="9">
        <v>11</v>
      </c>
      <c r="B108" s="26">
        <f t="shared" si="16"/>
        <v>4.4999999999999998E-2</v>
      </c>
      <c r="C108" s="27">
        <v>1.117392520332423E-2</v>
      </c>
      <c r="D108" s="27">
        <v>0.14578107603569193</v>
      </c>
      <c r="E108" s="26">
        <f t="shared" si="13"/>
        <v>9.0193082736682069</v>
      </c>
      <c r="F108" s="26">
        <f t="shared" si="18"/>
        <v>0.14578107603569201</v>
      </c>
      <c r="G108" s="27">
        <f t="shared" si="17"/>
        <v>0.17377322878121498</v>
      </c>
      <c r="H108" s="18">
        <v>0</v>
      </c>
      <c r="I108" s="18">
        <v>1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R108" s="18">
        <f t="shared" si="14"/>
        <v>1</v>
      </c>
      <c r="S108" s="47">
        <f t="shared" si="15"/>
        <v>2.7992152745523052E-2</v>
      </c>
    </row>
    <row r="109" spans="1:24">
      <c r="A109" s="9">
        <v>12</v>
      </c>
      <c r="B109" s="26">
        <f t="shared" si="16"/>
        <v>4.4999999999999998E-2</v>
      </c>
      <c r="C109" s="27">
        <v>1.1237328238955053E-2</v>
      </c>
      <c r="D109" s="27">
        <v>0.14660826635511889</v>
      </c>
      <c r="E109" s="26">
        <f t="shared" si="13"/>
        <v>9.0420306494995941</v>
      </c>
      <c r="F109" s="26">
        <f t="shared" si="18"/>
        <v>0.14660826174506036</v>
      </c>
      <c r="G109" s="27">
        <f t="shared" si="17"/>
        <v>0.17450391325100922</v>
      </c>
      <c r="H109" s="18">
        <v>0</v>
      </c>
      <c r="I109" s="18">
        <v>1.0056741954574711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R109" s="18">
        <f t="shared" si="14"/>
        <v>1.0056741954574711</v>
      </c>
      <c r="S109" s="47">
        <f t="shared" si="15"/>
        <v>2.789564689589033E-2</v>
      </c>
    </row>
    <row r="110" spans="1:24">
      <c r="B110" s="26">
        <v>4.4999999999999998E-2</v>
      </c>
      <c r="C110" s="27">
        <v>0</v>
      </c>
      <c r="E110" s="26">
        <v>11.524439839896644</v>
      </c>
      <c r="G110" s="27">
        <f t="shared" si="17"/>
        <v>4.4999999999999998E-2</v>
      </c>
    </row>
    <row r="112" spans="1:24">
      <c r="C112" s="44"/>
      <c r="D112" s="44"/>
      <c r="E112" s="44"/>
    </row>
    <row r="113" spans="2:7">
      <c r="B113" s="26"/>
      <c r="C113" s="27"/>
      <c r="E113" s="26"/>
      <c r="F113" s="26"/>
    </row>
    <row r="114" spans="2:7">
      <c r="B114" s="26"/>
      <c r="C114" s="27"/>
      <c r="D114" s="27"/>
      <c r="F114" s="26"/>
      <c r="G114" s="46"/>
    </row>
    <row r="115" spans="2:7">
      <c r="B115" s="26"/>
      <c r="C115" s="27"/>
      <c r="D115" s="27"/>
      <c r="E115" s="26"/>
      <c r="F115" s="26"/>
      <c r="G115" s="46"/>
    </row>
    <row r="116" spans="2:7">
      <c r="B116" s="26"/>
      <c r="C116" s="27"/>
      <c r="D116" s="27"/>
      <c r="E116" s="26"/>
      <c r="F116" s="26"/>
      <c r="G116" s="46"/>
    </row>
    <row r="117" spans="2:7">
      <c r="B117" s="26"/>
      <c r="C117" s="27"/>
      <c r="D117" s="27"/>
      <c r="E117" s="26"/>
      <c r="F117" s="26"/>
      <c r="G117" s="46"/>
    </row>
    <row r="118" spans="2:7">
      <c r="C118" s="27"/>
      <c r="D118" s="27"/>
      <c r="G118" s="46"/>
    </row>
    <row r="119" spans="2:7">
      <c r="C119" s="27"/>
      <c r="D119" s="27"/>
      <c r="G119" s="46"/>
    </row>
    <row r="120" spans="2:7">
      <c r="C120" s="27"/>
      <c r="D120" s="27"/>
      <c r="G120" s="46"/>
    </row>
    <row r="121" spans="2:7">
      <c r="C121" s="27"/>
      <c r="D121" s="27"/>
      <c r="G121" s="46"/>
    </row>
  </sheetData>
  <sheetProtection password="D037" sheet="1" objects="1" scenarios="1"/>
  <dataConsolidate/>
  <printOptions horizontalCentered="1" gridLines="1"/>
  <pageMargins left="0" right="0" top="0.39370078740157483" bottom="0.39370078740157483" header="0" footer="0"/>
  <pageSetup fitToHeight="5" orientation="portrait" verticalDpi="90" r:id="rId1"/>
  <headerFooter alignWithMargins="0">
    <oddFooter>&amp;C&amp;8Hoja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6">
    <pageSetUpPr fitToPage="1"/>
  </sheetPr>
  <dimension ref="A1:AA121"/>
  <sheetViews>
    <sheetView showGridLines="0" workbookViewId="0">
      <pane xSplit="6" ySplit="1" topLeftCell="G97" activePane="bottomRight" state="frozen"/>
      <selection activeCell="B96" sqref="B96"/>
      <selection pane="topRight" activeCell="B96" sqref="B96"/>
      <selection pane="bottomLeft" activeCell="B96" sqref="B96"/>
      <selection pane="bottomRight" activeCell="B97" sqref="B97"/>
    </sheetView>
  </sheetViews>
  <sheetFormatPr baseColWidth="10" defaultColWidth="9.140625" defaultRowHeight="12.75"/>
  <cols>
    <col min="1" max="1" width="3" style="9" bestFit="1" customWidth="1"/>
    <col min="2" max="2" width="9.28515625" style="13" bestFit="1" customWidth="1"/>
    <col min="3" max="3" width="12" style="13" bestFit="1" customWidth="1"/>
    <col min="4" max="4" width="9.28515625" style="13" bestFit="1" customWidth="1"/>
    <col min="5" max="5" width="11.28515625" style="13" bestFit="1" customWidth="1"/>
    <col min="6" max="6" width="9.140625" style="35"/>
    <col min="7" max="7" width="13.7109375" style="43" bestFit="1" customWidth="1"/>
    <col min="8" max="8" width="7.85546875" style="10" bestFit="1" customWidth="1"/>
    <col min="9" max="9" width="8.85546875" style="10" bestFit="1" customWidth="1"/>
    <col min="10" max="11" width="7.5703125" style="10" bestFit="1" customWidth="1"/>
    <col min="12" max="13" width="8.140625" style="10" bestFit="1" customWidth="1"/>
    <col min="14" max="14" width="7.5703125" style="10" bestFit="1" customWidth="1"/>
    <col min="15" max="15" width="8.140625" style="10" bestFit="1" customWidth="1"/>
    <col min="16" max="16" width="12" style="10" bestFit="1" customWidth="1"/>
    <col min="17" max="17" width="3" style="1" bestFit="1" customWidth="1"/>
    <col min="18" max="19" width="8.28515625" style="1" bestFit="1" customWidth="1"/>
    <col min="20" max="21" width="7.28515625" style="1" bestFit="1" customWidth="1"/>
    <col min="22" max="22" width="7.7109375" style="1" bestFit="1" customWidth="1"/>
    <col min="23" max="23" width="10.140625" style="1" bestFit="1" customWidth="1"/>
    <col min="24" max="16384" width="9.140625" style="1"/>
  </cols>
  <sheetData>
    <row r="1" spans="1:27" s="9" customFormat="1">
      <c r="A1" s="19"/>
      <c r="B1" s="13"/>
      <c r="C1" s="13"/>
      <c r="D1" s="28"/>
      <c r="E1" s="28"/>
      <c r="F1" s="36"/>
      <c r="G1" s="37" t="s">
        <v>9</v>
      </c>
      <c r="H1" s="19" t="s">
        <v>10</v>
      </c>
      <c r="I1" s="19" t="s">
        <v>11</v>
      </c>
      <c r="J1" s="19" t="s">
        <v>14</v>
      </c>
      <c r="K1" s="19" t="s">
        <v>13</v>
      </c>
      <c r="L1" s="19" t="s">
        <v>16</v>
      </c>
      <c r="M1" s="19" t="s">
        <v>15</v>
      </c>
      <c r="N1" s="19" t="s">
        <v>12</v>
      </c>
      <c r="O1" s="19" t="s">
        <v>1</v>
      </c>
      <c r="P1" s="19" t="s">
        <v>17</v>
      </c>
      <c r="R1" s="8"/>
      <c r="S1" s="7"/>
      <c r="T1" s="7"/>
      <c r="U1" s="7"/>
      <c r="V1" s="7"/>
      <c r="W1" s="7"/>
      <c r="X1" s="7"/>
      <c r="Y1" s="7"/>
      <c r="Z1" s="7"/>
      <c r="AA1" s="7"/>
    </row>
    <row r="2" spans="1:27">
      <c r="A2" s="35"/>
      <c r="F2" s="43">
        <v>1</v>
      </c>
      <c r="G2" s="43" t="s">
        <v>18</v>
      </c>
      <c r="H2" s="16">
        <v>0.148394317254984</v>
      </c>
      <c r="I2" s="16">
        <v>0.14768291679842871</v>
      </c>
      <c r="J2" s="16">
        <v>0.14444829658171907</v>
      </c>
      <c r="K2" s="16">
        <v>0.14010041922999408</v>
      </c>
      <c r="L2" s="16">
        <v>0.14444020645490743</v>
      </c>
      <c r="M2" s="16">
        <v>0.14099585686331326</v>
      </c>
      <c r="N2" s="16">
        <v>0.1484154362878598</v>
      </c>
      <c r="O2" s="16">
        <v>0.14357540521049017</v>
      </c>
      <c r="P2" s="16">
        <v>0.15054564061520265</v>
      </c>
      <c r="S2" s="18"/>
      <c r="T2" s="18"/>
      <c r="U2" s="18"/>
      <c r="V2" s="18"/>
      <c r="W2" s="18"/>
    </row>
    <row r="3" spans="1:27">
      <c r="A3" s="35"/>
      <c r="F3" s="43">
        <v>2</v>
      </c>
      <c r="G3" s="43" t="s">
        <v>19</v>
      </c>
      <c r="H3" s="16">
        <v>0.14830735073004184</v>
      </c>
      <c r="I3" s="16">
        <v>0.14674996600268542</v>
      </c>
      <c r="J3" s="16">
        <v>0.14311842301993619</v>
      </c>
      <c r="K3" s="16">
        <v>0.13875795016588249</v>
      </c>
      <c r="L3" s="16">
        <v>0.14377309998952678</v>
      </c>
      <c r="M3" s="16">
        <v>0.13965889074519344</v>
      </c>
      <c r="N3" s="16">
        <v>0.14832453810914067</v>
      </c>
      <c r="O3" s="16">
        <v>0.1419485234118823</v>
      </c>
      <c r="P3" s="16">
        <v>0.14829417299900616</v>
      </c>
      <c r="S3" s="18"/>
      <c r="T3" s="18"/>
      <c r="U3" s="18"/>
      <c r="V3" s="18"/>
      <c r="W3" s="18"/>
    </row>
    <row r="4" spans="1:27">
      <c r="A4" s="35"/>
      <c r="F4" s="43">
        <v>3</v>
      </c>
      <c r="G4" s="43" t="s">
        <v>20</v>
      </c>
      <c r="H4" s="16">
        <v>0.1482580264323132</v>
      </c>
      <c r="I4" s="16">
        <v>0.14799235222596402</v>
      </c>
      <c r="J4" s="16">
        <v>0.14496762193538834</v>
      </c>
      <c r="K4" s="16">
        <v>0.14062752021243938</v>
      </c>
      <c r="L4" s="16">
        <v>0.14461048627147319</v>
      </c>
      <c r="M4" s="16">
        <v>0.14151982447762976</v>
      </c>
      <c r="N4" s="16">
        <v>0.14828121053084226</v>
      </c>
      <c r="O4" s="16">
        <v>0.14425137987386255</v>
      </c>
      <c r="P4" s="16">
        <v>0.15154872362018856</v>
      </c>
      <c r="S4" s="18"/>
      <c r="T4" s="18"/>
      <c r="U4" s="18"/>
      <c r="V4" s="18"/>
      <c r="W4" s="18"/>
    </row>
    <row r="5" spans="1:27">
      <c r="A5" s="35"/>
      <c r="F5" s="43">
        <v>4</v>
      </c>
      <c r="G5" s="43" t="s">
        <v>21</v>
      </c>
      <c r="H5" s="16">
        <v>0.14819831807190481</v>
      </c>
      <c r="I5" s="16">
        <v>0.14790381145370521</v>
      </c>
      <c r="J5" s="16">
        <v>0.14486579088836748</v>
      </c>
      <c r="K5" s="16">
        <v>0.14052561491966939</v>
      </c>
      <c r="L5" s="16">
        <v>0.14453128960282283</v>
      </c>
      <c r="M5" s="16">
        <v>0.14141803381638057</v>
      </c>
      <c r="N5" s="16">
        <v>0.1482213661744583</v>
      </c>
      <c r="O5" s="16">
        <v>0.14413947734743807</v>
      </c>
      <c r="P5" s="16">
        <v>0.15141492073339591</v>
      </c>
      <c r="S5" s="18"/>
      <c r="T5" s="18"/>
      <c r="U5" s="18"/>
      <c r="V5" s="18"/>
      <c r="W5" s="18"/>
    </row>
    <row r="6" spans="1:27">
      <c r="A6" s="35"/>
      <c r="F6" s="43">
        <v>5</v>
      </c>
      <c r="G6" s="43" t="s">
        <v>22</v>
      </c>
      <c r="H6" s="16">
        <v>0.14813731170366148</v>
      </c>
      <c r="I6" s="16">
        <v>0.14808076944010504</v>
      </c>
      <c r="J6" s="16">
        <v>0.14515475572428882</v>
      </c>
      <c r="K6" s="16">
        <v>0.14081865745230407</v>
      </c>
      <c r="L6" s="16">
        <v>0.14463389639944133</v>
      </c>
      <c r="M6" s="16">
        <v>0.1417094186135941</v>
      </c>
      <c r="N6" s="16">
        <v>0.14816146271780756</v>
      </c>
      <c r="O6" s="16">
        <v>0.14451206355755949</v>
      </c>
      <c r="P6" s="16">
        <v>0.15196227067881324</v>
      </c>
      <c r="S6" s="18"/>
      <c r="T6" s="18"/>
      <c r="U6" s="18"/>
      <c r="V6" s="18"/>
      <c r="W6" s="18"/>
    </row>
    <row r="7" spans="1:27">
      <c r="F7" s="43">
        <v>6</v>
      </c>
      <c r="G7" s="43" t="s">
        <v>23</v>
      </c>
      <c r="H7" s="16">
        <v>0.14814769576634124</v>
      </c>
      <c r="I7" s="16">
        <v>0.14892234951538019</v>
      </c>
      <c r="J7" s="16">
        <v>0.14638663424230716</v>
      </c>
      <c r="K7" s="16">
        <v>0.14206338093195309</v>
      </c>
      <c r="L7" s="16">
        <v>0.14521465456789304</v>
      </c>
      <c r="M7" s="16">
        <v>0.14294863888597736</v>
      </c>
      <c r="N7" s="16">
        <v>0.14817570706212022</v>
      </c>
      <c r="O7" s="16">
        <v>0.14603582592131228</v>
      </c>
      <c r="P7" s="16">
        <v>0.15409888916735776</v>
      </c>
    </row>
    <row r="8" spans="1:27">
      <c r="F8" s="43">
        <v>7</v>
      </c>
      <c r="G8" s="43" t="s">
        <v>24</v>
      </c>
      <c r="H8" s="16">
        <v>0.14819961607973983</v>
      </c>
      <c r="I8" s="16">
        <v>0.14903715891622354</v>
      </c>
      <c r="J8" s="16">
        <v>0.1465307600238101</v>
      </c>
      <c r="K8" s="16">
        <v>0.14220815864585956</v>
      </c>
      <c r="L8" s="16">
        <v>0.14530947425238572</v>
      </c>
      <c r="M8" s="16">
        <v>0.14309306593046642</v>
      </c>
      <c r="N8" s="16">
        <v>0.14822792124979817</v>
      </c>
      <c r="O8" s="16">
        <v>0.14620198995057176</v>
      </c>
      <c r="P8" s="16">
        <v>0.15431197536370933</v>
      </c>
    </row>
    <row r="9" spans="1:27">
      <c r="F9" s="43">
        <v>8</v>
      </c>
      <c r="G9" s="43" t="s">
        <v>25</v>
      </c>
      <c r="H9" s="16">
        <v>0.14816067584469089</v>
      </c>
      <c r="I9" s="16">
        <v>0.14809384845434256</v>
      </c>
      <c r="J9" s="16">
        <v>0.14516290692377673</v>
      </c>
      <c r="K9" s="16">
        <v>0.14082650272534863</v>
      </c>
      <c r="L9" s="16">
        <v>0.14465008532825868</v>
      </c>
      <c r="M9" s="16">
        <v>0.14171736217097536</v>
      </c>
      <c r="N9" s="16">
        <v>0.14818477991987758</v>
      </c>
      <c r="O9" s="16">
        <v>0.14451658190181355</v>
      </c>
      <c r="P9" s="16">
        <v>0.15195945961993138</v>
      </c>
    </row>
    <row r="10" spans="1:27">
      <c r="F10" s="43">
        <v>9</v>
      </c>
      <c r="G10" s="43" t="s">
        <v>26</v>
      </c>
      <c r="H10" s="16">
        <v>0.14804904717088394</v>
      </c>
      <c r="I10" s="16">
        <v>0.1489899938351292</v>
      </c>
      <c r="J10" s="16">
        <v>0.14653278496211372</v>
      </c>
      <c r="K10" s="16">
        <v>0.14221273167828569</v>
      </c>
      <c r="L10" s="16">
        <v>0.14523062129692513</v>
      </c>
      <c r="M10" s="16">
        <v>0.14309675920123213</v>
      </c>
      <c r="N10" s="16">
        <v>0.14807782722347992</v>
      </c>
      <c r="O10" s="16">
        <v>0.1462404628127856</v>
      </c>
      <c r="P10" s="16">
        <v>0.15442504780296307</v>
      </c>
    </row>
    <row r="11" spans="1:27">
      <c r="F11" s="43">
        <v>10</v>
      </c>
      <c r="G11" s="43" t="s">
        <v>27</v>
      </c>
      <c r="H11" s="16">
        <v>0.14793352447357211</v>
      </c>
      <c r="I11" s="16">
        <v>0.14653205789815135</v>
      </c>
      <c r="J11" s="16">
        <v>0.14297530065951522</v>
      </c>
      <c r="K11" s="16">
        <v>0.1386195883740024</v>
      </c>
      <c r="L11" s="16">
        <v>0.14350814508330742</v>
      </c>
      <c r="M11" s="16">
        <v>0.1395190137723275</v>
      </c>
      <c r="N11" s="16">
        <v>0.14795142273550535</v>
      </c>
      <c r="O11" s="16">
        <v>0.14186049124342096</v>
      </c>
      <c r="P11" s="16">
        <v>0.14831703915883968</v>
      </c>
    </row>
    <row r="12" spans="1:27">
      <c r="F12" s="43">
        <v>11</v>
      </c>
      <c r="G12" s="43" t="s">
        <v>28</v>
      </c>
      <c r="H12" s="16">
        <v>0.14783487587811478</v>
      </c>
      <c r="I12" s="16">
        <v>0.14511432841672076</v>
      </c>
      <c r="J12" s="16">
        <v>0.14093852415439717</v>
      </c>
      <c r="K12" s="16">
        <v>0.13656294143724837</v>
      </c>
      <c r="L12" s="16">
        <v>0.14250474229650023</v>
      </c>
      <c r="M12" s="16">
        <v>0.13747099465698773</v>
      </c>
      <c r="N12" s="16">
        <v>0.1478466451042123</v>
      </c>
      <c r="O12" s="16">
        <v>0.13936057848229108</v>
      </c>
      <c r="P12" s="16">
        <v>0.14484365532897989</v>
      </c>
    </row>
    <row r="13" spans="1:27">
      <c r="F13" s="43">
        <v>12</v>
      </c>
      <c r="G13" s="43" t="s">
        <v>29</v>
      </c>
      <c r="H13" s="16">
        <v>0.14771805517296799</v>
      </c>
      <c r="I13" s="16">
        <v>0.14628270766251927</v>
      </c>
      <c r="J13" s="16">
        <v>0.14271094107263904</v>
      </c>
      <c r="K13" s="16">
        <v>0.13835605066496651</v>
      </c>
      <c r="L13" s="16">
        <v>0.14327050164514735</v>
      </c>
      <c r="M13" s="16">
        <v>0.13925542404693142</v>
      </c>
      <c r="N13" s="16">
        <v>0.14773578850649369</v>
      </c>
      <c r="O13" s="16">
        <v>0.14158442728511342</v>
      </c>
      <c r="P13" s="16">
        <v>0.14801366901343632</v>
      </c>
    </row>
    <row r="14" spans="1:27">
      <c r="F14" s="43">
        <v>13</v>
      </c>
      <c r="G14" s="43" t="s">
        <v>30</v>
      </c>
      <c r="H14" s="16">
        <v>0.1243935900868097</v>
      </c>
      <c r="I14" s="16">
        <v>0.12659498720802981</v>
      </c>
      <c r="J14" s="16">
        <v>0.12016348074526785</v>
      </c>
      <c r="K14" s="16">
        <v>0.12152329201191306</v>
      </c>
      <c r="L14" s="16">
        <v>0.12044460899121372</v>
      </c>
      <c r="M14" s="16">
        <v>0.12060345875085632</v>
      </c>
      <c r="N14" s="16">
        <v>0.1243935900868097</v>
      </c>
      <c r="O14" s="16">
        <v>0.12341965756813575</v>
      </c>
      <c r="P14" s="16">
        <v>0.12266387437186635</v>
      </c>
    </row>
    <row r="15" spans="1:27">
      <c r="F15" s="43">
        <v>14</v>
      </c>
      <c r="G15" s="43" t="s">
        <v>31</v>
      </c>
      <c r="H15" s="16">
        <v>0.12419239887239018</v>
      </c>
      <c r="I15" s="16">
        <v>0.12622181114890021</v>
      </c>
      <c r="J15" s="16">
        <v>0.11974925445625312</v>
      </c>
      <c r="K15" s="16">
        <v>0.12109306426655461</v>
      </c>
      <c r="L15" s="16">
        <v>0.12005055977705203</v>
      </c>
      <c r="M15" s="16">
        <v>0.12022563204382303</v>
      </c>
      <c r="N15" s="16">
        <v>0.12419239887239018</v>
      </c>
      <c r="O15" s="16">
        <v>0.12299192335131644</v>
      </c>
      <c r="P15" s="16">
        <v>0.12212951889675214</v>
      </c>
    </row>
    <row r="16" spans="1:27">
      <c r="F16" s="43">
        <v>15</v>
      </c>
      <c r="G16" s="43" t="s">
        <v>32</v>
      </c>
      <c r="H16" s="16">
        <v>0.12404832000270913</v>
      </c>
      <c r="I16" s="16">
        <v>0.12591318622521316</v>
      </c>
      <c r="J16" s="16">
        <v>0.11940086259255311</v>
      </c>
      <c r="K16" s="16">
        <v>0.12072944477261423</v>
      </c>
      <c r="L16" s="16">
        <v>0.11972151044219909</v>
      </c>
      <c r="M16" s="16">
        <v>0.1199121294820899</v>
      </c>
      <c r="N16" s="16">
        <v>0.12404832000270913</v>
      </c>
      <c r="O16" s="16">
        <v>0.12263082597004386</v>
      </c>
      <c r="P16" s="16">
        <v>0.12166626186504281</v>
      </c>
    </row>
    <row r="17" spans="6:16">
      <c r="F17" s="43">
        <v>16</v>
      </c>
      <c r="G17" s="43" t="s">
        <v>33</v>
      </c>
      <c r="H17" s="16">
        <v>0.12392630726622249</v>
      </c>
      <c r="I17" s="16">
        <v>0.12641939597290891</v>
      </c>
      <c r="J17" s="16">
        <v>0.12006573293690699</v>
      </c>
      <c r="K17" s="16">
        <v>0.1214513183181382</v>
      </c>
      <c r="L17" s="16">
        <v>0.12031200284569818</v>
      </c>
      <c r="M17" s="16">
        <v>0.12044290564749993</v>
      </c>
      <c r="N17" s="16">
        <v>0.12392630726622249</v>
      </c>
      <c r="O17" s="16">
        <v>0.12334117613562398</v>
      </c>
      <c r="P17" s="16">
        <v>0.12276873168699846</v>
      </c>
    </row>
    <row r="18" spans="6:16">
      <c r="F18" s="43">
        <v>17</v>
      </c>
      <c r="G18" s="43" t="s">
        <v>34</v>
      </c>
      <c r="H18" s="16">
        <v>0.12375497023200716</v>
      </c>
      <c r="I18" s="16">
        <v>0.1268534036781277</v>
      </c>
      <c r="J18" s="16">
        <v>0.12065317006710329</v>
      </c>
      <c r="K18" s="16">
        <v>0.12209359201985007</v>
      </c>
      <c r="L18" s="16">
        <v>0.12082772824056603</v>
      </c>
      <c r="M18" s="16">
        <v>0.12090106066713012</v>
      </c>
      <c r="N18" s="16">
        <v>0.12375497023200716</v>
      </c>
      <c r="O18" s="16">
        <v>0.12397219456578194</v>
      </c>
      <c r="P18" s="16">
        <v>0.12377775673974188</v>
      </c>
    </row>
    <row r="19" spans="6:16">
      <c r="F19" s="43">
        <v>18</v>
      </c>
      <c r="G19" s="43" t="s">
        <v>35</v>
      </c>
      <c r="H19" s="16">
        <v>0.12359401726047158</v>
      </c>
      <c r="I19" s="16">
        <v>0.12792844986854071</v>
      </c>
      <c r="J19" s="16">
        <v>0.12203956945500742</v>
      </c>
      <c r="K19" s="16">
        <v>0.12359227614476455</v>
      </c>
      <c r="L19" s="16">
        <v>0.12206785477365298</v>
      </c>
      <c r="M19" s="16">
        <v>0.12202374058966949</v>
      </c>
      <c r="N19" s="16">
        <v>0.12359401726047158</v>
      </c>
      <c r="O19" s="16">
        <v>0.12544842989823216</v>
      </c>
      <c r="P19" s="16">
        <v>0.1260252245003563</v>
      </c>
    </row>
    <row r="20" spans="6:16">
      <c r="F20" s="43">
        <v>19</v>
      </c>
      <c r="G20" s="43" t="s">
        <v>36</v>
      </c>
      <c r="H20" s="16">
        <v>0.12347200452398492</v>
      </c>
      <c r="I20" s="16">
        <v>0.12643283787718068</v>
      </c>
      <c r="J20" s="16">
        <v>0.12020100165420602</v>
      </c>
      <c r="K20" s="16">
        <v>0.121628415359185</v>
      </c>
      <c r="L20" s="16">
        <v>0.12039160674196094</v>
      </c>
      <c r="M20" s="16">
        <v>0.12047785297680844</v>
      </c>
      <c r="N20" s="16">
        <v>0.12347200452398492</v>
      </c>
      <c r="O20" s="16">
        <v>0.12350866907446742</v>
      </c>
      <c r="P20" s="16">
        <v>0.12322930477788238</v>
      </c>
    </row>
    <row r="21" spans="6:16">
      <c r="F21" s="43">
        <v>20</v>
      </c>
      <c r="G21" s="43" t="s">
        <v>37</v>
      </c>
      <c r="H21" s="16">
        <v>0.12336037585017798</v>
      </c>
      <c r="I21" s="16">
        <v>0.12679958954037626</v>
      </c>
      <c r="J21" s="16">
        <v>0.12068876088938682</v>
      </c>
      <c r="K21" s="16">
        <v>0.12215954992812267</v>
      </c>
      <c r="L21" s="16">
        <v>0.12082271373089211</v>
      </c>
      <c r="M21" s="16">
        <v>0.12086347707753028</v>
      </c>
      <c r="N21" s="16">
        <v>0.12336037585017798</v>
      </c>
      <c r="O21" s="16">
        <v>0.12403097603923548</v>
      </c>
      <c r="P21" s="16">
        <v>0.12405026195534323</v>
      </c>
    </row>
    <row r="22" spans="6:16">
      <c r="F22" s="43">
        <v>21</v>
      </c>
      <c r="G22" s="43" t="s">
        <v>38</v>
      </c>
      <c r="H22" s="16">
        <v>0.12326432327039059</v>
      </c>
      <c r="I22" s="16">
        <v>0.12673926232902619</v>
      </c>
      <c r="J22" s="16">
        <v>0.12063836240813171</v>
      </c>
      <c r="K22" s="16">
        <v>0.12211224263600431</v>
      </c>
      <c r="L22" s="16">
        <v>0.12076801531672232</v>
      </c>
      <c r="M22" s="16">
        <v>0.12080533502228455</v>
      </c>
      <c r="N22" s="16">
        <v>0.12326432327039059</v>
      </c>
      <c r="O22" s="16">
        <v>0.12398276229082583</v>
      </c>
      <c r="P22" s="16">
        <v>0.12402462321683834</v>
      </c>
    </row>
    <row r="23" spans="6:16">
      <c r="F23" s="43">
        <v>22</v>
      </c>
      <c r="G23" s="43" t="s">
        <v>39</v>
      </c>
      <c r="H23" s="16">
        <v>0.12316697268276827</v>
      </c>
      <c r="I23" s="16">
        <v>0.12686679781245683</v>
      </c>
      <c r="J23" s="16">
        <v>0.12082323970068781</v>
      </c>
      <c r="K23" s="16">
        <v>0.12231743487324465</v>
      </c>
      <c r="L23" s="16">
        <v>0.12092622507353774</v>
      </c>
      <c r="M23" s="16">
        <v>0.12094213928601524</v>
      </c>
      <c r="N23" s="16">
        <v>0.12316697268276827</v>
      </c>
      <c r="O23" s="16">
        <v>0.12418367821156645</v>
      </c>
      <c r="P23" s="16">
        <v>0.12436607335289097</v>
      </c>
    </row>
    <row r="24" spans="6:16">
      <c r="F24" s="43">
        <v>23</v>
      </c>
      <c r="G24" s="43" t="s">
        <v>40</v>
      </c>
      <c r="H24" s="16">
        <v>0.12307741014215572</v>
      </c>
      <c r="I24" s="16">
        <v>0.12675686848128659</v>
      </c>
      <c r="J24" s="16">
        <v>0.12070911753766631</v>
      </c>
      <c r="K24" s="16">
        <v>0.12220130681465345</v>
      </c>
      <c r="L24" s="16">
        <v>0.1208144404956376</v>
      </c>
      <c r="M24" s="16">
        <v>0.12083224059719035</v>
      </c>
      <c r="N24" s="16">
        <v>0.12307741014215572</v>
      </c>
      <c r="O24" s="16">
        <v>0.12406766017354665</v>
      </c>
      <c r="P24" s="16">
        <v>0.12423763275049368</v>
      </c>
    </row>
    <row r="25" spans="6:16">
      <c r="F25" s="43">
        <v>24</v>
      </c>
      <c r="G25" s="43" t="s">
        <v>41</v>
      </c>
      <c r="H25" s="16">
        <v>0.12299303963288304</v>
      </c>
      <c r="I25" s="16">
        <v>0.12600223089651877</v>
      </c>
      <c r="J25" s="16">
        <v>0.11978738234242403</v>
      </c>
      <c r="K25" s="16">
        <v>0.12121839122516392</v>
      </c>
      <c r="L25" s="16">
        <v>0.11997189193755847</v>
      </c>
      <c r="M25" s="16">
        <v>0.12005328993704613</v>
      </c>
      <c r="N25" s="16">
        <v>0.12299303963288304</v>
      </c>
      <c r="O25" s="16">
        <v>0.12309643451295497</v>
      </c>
      <c r="P25" s="16">
        <v>0.12284870927775034</v>
      </c>
    </row>
    <row r="26" spans="6:16">
      <c r="F26" s="43">
        <v>25</v>
      </c>
      <c r="G26" s="43" t="s">
        <v>42</v>
      </c>
      <c r="H26" s="16">
        <v>0.14244636389937027</v>
      </c>
      <c r="I26" s="16">
        <v>0.14708656055841612</v>
      </c>
      <c r="J26" s="16">
        <v>0.13934497495277026</v>
      </c>
      <c r="K26" s="16">
        <v>0.14070150895337807</v>
      </c>
      <c r="L26" s="16">
        <v>0.1311213795409833</v>
      </c>
      <c r="M26" s="16">
        <v>0.14262756091513432</v>
      </c>
      <c r="N26" s="16">
        <v>0.13625964208915101</v>
      </c>
      <c r="O26" s="16">
        <v>0.13951058028495467</v>
      </c>
      <c r="P26" s="16">
        <v>0.13760829392673801</v>
      </c>
    </row>
    <row r="27" spans="6:16">
      <c r="F27" s="43">
        <v>26</v>
      </c>
      <c r="G27" s="43" t="s">
        <v>43</v>
      </c>
      <c r="H27" s="16">
        <v>0.14225318476900925</v>
      </c>
      <c r="I27" s="16">
        <v>0.14664382413675672</v>
      </c>
      <c r="J27" s="16">
        <v>0.13884490090040813</v>
      </c>
      <c r="K27" s="16">
        <v>0.14012645475911426</v>
      </c>
      <c r="L27" s="16">
        <v>0.13047851494934878</v>
      </c>
      <c r="M27" s="16">
        <v>0.14198805128046932</v>
      </c>
      <c r="N27" s="16">
        <v>0.13586178656700951</v>
      </c>
      <c r="O27" s="16">
        <v>0.13889605669803989</v>
      </c>
      <c r="P27" s="16">
        <v>0.13665131672157682</v>
      </c>
    </row>
    <row r="28" spans="6:16">
      <c r="F28" s="43">
        <v>27</v>
      </c>
      <c r="G28" s="43" t="s">
        <v>44</v>
      </c>
      <c r="H28" s="16">
        <v>0.14262480565920943</v>
      </c>
      <c r="I28" s="16">
        <v>0.1476262352042903</v>
      </c>
      <c r="J28" s="16">
        <v>0.13996895112285368</v>
      </c>
      <c r="K28" s="16">
        <v>0.14143402406768096</v>
      </c>
      <c r="L28" s="16">
        <v>0.13195365685482649</v>
      </c>
      <c r="M28" s="16">
        <v>0.14345326709248873</v>
      </c>
      <c r="N28" s="16">
        <v>0.13673583308076398</v>
      </c>
      <c r="O28" s="16">
        <v>0.1403005124629656</v>
      </c>
      <c r="P28" s="16">
        <v>0.13889515180341772</v>
      </c>
    </row>
    <row r="29" spans="6:16">
      <c r="F29" s="43">
        <v>28</v>
      </c>
      <c r="G29" s="43" t="s">
        <v>45</v>
      </c>
      <c r="H29" s="16">
        <v>0.14246600281924751</v>
      </c>
      <c r="I29" s="16">
        <v>0.1472981217319719</v>
      </c>
      <c r="J29" s="16">
        <v>0.13960229523899978</v>
      </c>
      <c r="K29" s="16">
        <v>0.14101649988995463</v>
      </c>
      <c r="L29" s="16">
        <v>0.13149056771527395</v>
      </c>
      <c r="M29" s="16">
        <v>0.14299198394167548</v>
      </c>
      <c r="N29" s="16">
        <v>0.13643857488765102</v>
      </c>
      <c r="O29" s="16">
        <v>0.13985628874176045</v>
      </c>
      <c r="P29" s="16">
        <v>0.13821892859392634</v>
      </c>
    </row>
    <row r="30" spans="6:16">
      <c r="F30" s="43">
        <v>29</v>
      </c>
      <c r="G30" s="43" t="s">
        <v>46</v>
      </c>
      <c r="H30" s="16">
        <v>0.14260114813181407</v>
      </c>
      <c r="I30" s="16">
        <v>0.14769015615772332</v>
      </c>
      <c r="J30" s="16">
        <v>0.14005417389130992</v>
      </c>
      <c r="K30" s="16">
        <v>0.14154556506096103</v>
      </c>
      <c r="L30" s="16">
        <v>0.13209044733493072</v>
      </c>
      <c r="M30" s="16">
        <v>0.14358733030138293</v>
      </c>
      <c r="N30" s="16">
        <v>0.1367853424729373</v>
      </c>
      <c r="O30" s="16">
        <v>0.14042616253881474</v>
      </c>
      <c r="P30" s="16">
        <v>0.13914208890964946</v>
      </c>
    </row>
    <row r="31" spans="6:16">
      <c r="F31" s="43">
        <v>30</v>
      </c>
      <c r="G31" s="43" t="s">
        <v>47</v>
      </c>
      <c r="H31" s="16">
        <v>0.1425585139565422</v>
      </c>
      <c r="I31" s="16">
        <v>0.1476710287362116</v>
      </c>
      <c r="J31" s="16">
        <v>0.14004123222945941</v>
      </c>
      <c r="K31" s="16">
        <v>0.14153968941787445</v>
      </c>
      <c r="L31" s="16">
        <v>0.13209192511883353</v>
      </c>
      <c r="M31" s="16">
        <v>0.14358746112252257</v>
      </c>
      <c r="N31" s="16">
        <v>0.13676287803453741</v>
      </c>
      <c r="O31" s="16">
        <v>0.14042417620036715</v>
      </c>
      <c r="P31" s="16">
        <v>0.13917309655526061</v>
      </c>
    </row>
    <row r="32" spans="6:16">
      <c r="F32" s="43">
        <v>31</v>
      </c>
      <c r="G32" s="43" t="s">
        <v>48</v>
      </c>
      <c r="H32" s="16">
        <v>0.14269834738138801</v>
      </c>
      <c r="I32" s="16">
        <v>0.14811135752335244</v>
      </c>
      <c r="J32" s="16">
        <v>0.14055179915824997</v>
      </c>
      <c r="K32" s="16">
        <v>0.14214054607932627</v>
      </c>
      <c r="L32" s="16">
        <v>0.13277590667938269</v>
      </c>
      <c r="M32" s="16">
        <v>0.14426583057411746</v>
      </c>
      <c r="N32" s="16">
        <v>0.13715052324886631</v>
      </c>
      <c r="O32" s="16">
        <v>0.14107282011336503</v>
      </c>
      <c r="P32" s="16">
        <v>0.14023521757258459</v>
      </c>
    </row>
    <row r="33" spans="6:16">
      <c r="F33" s="43">
        <v>32</v>
      </c>
      <c r="G33" s="43" t="s">
        <v>49</v>
      </c>
      <c r="H33" s="16">
        <v>0.14251986917989065</v>
      </c>
      <c r="I33" s="16">
        <v>0.14778897537997018</v>
      </c>
      <c r="J33" s="16">
        <v>0.1401972196216166</v>
      </c>
      <c r="K33" s="16">
        <v>0.14174273392410675</v>
      </c>
      <c r="L33" s="16">
        <v>0.13234005797229062</v>
      </c>
      <c r="M33" s="16">
        <v>0.14383077952839096</v>
      </c>
      <c r="N33" s="16">
        <v>0.13685500311878024</v>
      </c>
      <c r="O33" s="16">
        <v>0.14065243761590801</v>
      </c>
      <c r="P33" s="16">
        <v>0.13961817641685115</v>
      </c>
    </row>
    <row r="34" spans="6:16">
      <c r="F34" s="43">
        <v>33</v>
      </c>
      <c r="G34" s="43" t="s">
        <v>50</v>
      </c>
      <c r="H34" s="16">
        <v>0.14252268313256772</v>
      </c>
      <c r="I34" s="16">
        <v>0.14799951258426375</v>
      </c>
      <c r="J34" s="16">
        <v>0.14045752125493699</v>
      </c>
      <c r="K34" s="16">
        <v>0.14206545526060194</v>
      </c>
      <c r="L34" s="16">
        <v>0.13272173150865429</v>
      </c>
      <c r="M34" s="16">
        <v>0.14420698305148677</v>
      </c>
      <c r="N34" s="16">
        <v>0.13703049561420891</v>
      </c>
      <c r="O34" s="16">
        <v>0.14100845745525425</v>
      </c>
      <c r="P34" s="16">
        <v>0.14026115732091621</v>
      </c>
    </row>
    <row r="35" spans="6:16">
      <c r="F35" s="43">
        <v>34</v>
      </c>
      <c r="G35" s="43" t="s">
        <v>51</v>
      </c>
      <c r="H35" s="16">
        <v>0.14249257191993356</v>
      </c>
      <c r="I35" s="16">
        <v>0.14813136620641018</v>
      </c>
      <c r="J35" s="16">
        <v>0.14062859376745554</v>
      </c>
      <c r="K35" s="16">
        <v>0.14228519910251711</v>
      </c>
      <c r="L35" s="16">
        <v>0.1329879543079687</v>
      </c>
      <c r="M35" s="16">
        <v>0.14446839329619549</v>
      </c>
      <c r="N35" s="16">
        <v>0.13713549727960961</v>
      </c>
      <c r="O35" s="16">
        <v>0.14125425571885661</v>
      </c>
      <c r="P35" s="16">
        <v>0.14073109467625258</v>
      </c>
    </row>
    <row r="36" spans="6:16">
      <c r="F36" s="43">
        <v>35</v>
      </c>
      <c r="G36" s="43" t="s">
        <v>52</v>
      </c>
      <c r="H36" s="16">
        <v>0.14213540788149068</v>
      </c>
      <c r="I36" s="16">
        <v>0.14745788793600287</v>
      </c>
      <c r="J36" s="16">
        <v>0.13988388911781732</v>
      </c>
      <c r="K36" s="16">
        <v>0.14144546320384596</v>
      </c>
      <c r="L36" s="16">
        <v>0.13206405232172641</v>
      </c>
      <c r="M36" s="16">
        <v>0.14354684032111356</v>
      </c>
      <c r="N36" s="16">
        <v>0.13652054968978058</v>
      </c>
      <c r="O36" s="16">
        <v>0.14036480900077247</v>
      </c>
      <c r="P36" s="16">
        <v>0.13940894813987903</v>
      </c>
    </row>
    <row r="37" spans="6:16">
      <c r="F37" s="43">
        <v>36</v>
      </c>
      <c r="G37" s="43" t="s">
        <v>53</v>
      </c>
      <c r="H37" s="16">
        <v>0.14185552157328268</v>
      </c>
      <c r="I37" s="16">
        <v>0.14694098894843252</v>
      </c>
      <c r="J37" s="16">
        <v>0.13931377881791665</v>
      </c>
      <c r="K37" s="16">
        <v>0.14080414713818107</v>
      </c>
      <c r="L37" s="16">
        <v>0.13135986581901829</v>
      </c>
      <c r="M37" s="16">
        <v>0.14284420605394105</v>
      </c>
      <c r="N37" s="16">
        <v>0.13604768699603101</v>
      </c>
      <c r="O37" s="16">
        <v>0.13968627945107862</v>
      </c>
      <c r="P37" s="16">
        <v>0.13840634736368437</v>
      </c>
    </row>
    <row r="38" spans="6:16">
      <c r="F38" s="43">
        <v>37</v>
      </c>
      <c r="G38" s="43" t="s">
        <v>54</v>
      </c>
      <c r="H38" s="16">
        <v>0.16227125998653319</v>
      </c>
      <c r="I38" s="16">
        <v>0.16092497599968456</v>
      </c>
      <c r="J38" s="16">
        <v>0.16008415622657596</v>
      </c>
      <c r="K38" s="16">
        <v>0.16348634593324757</v>
      </c>
      <c r="L38" s="16">
        <v>0.15357420443581332</v>
      </c>
      <c r="M38" s="16">
        <v>0.15310913957784283</v>
      </c>
      <c r="N38" s="16">
        <v>0.1622578842336562</v>
      </c>
      <c r="O38" s="16">
        <v>0.15430279615176951</v>
      </c>
      <c r="P38" s="16">
        <v>0.15455483436840872</v>
      </c>
    </row>
    <row r="39" spans="6:16">
      <c r="F39" s="43">
        <v>38</v>
      </c>
      <c r="G39" s="43" t="s">
        <v>55</v>
      </c>
      <c r="H39" s="16">
        <v>0.16243863399308289</v>
      </c>
      <c r="I39" s="16">
        <v>0.16139698023043028</v>
      </c>
      <c r="J39" s="16">
        <v>0.16036348173733753</v>
      </c>
      <c r="K39" s="16">
        <v>0.16408511401868506</v>
      </c>
      <c r="L39" s="16">
        <v>0.15433404496942499</v>
      </c>
      <c r="M39" s="16">
        <v>0.15384766265637223</v>
      </c>
      <c r="N39" s="16">
        <v>0.16231603149326743</v>
      </c>
      <c r="O39" s="16">
        <v>0.15503205874521392</v>
      </c>
      <c r="P39" s="16">
        <v>0.15566881309370942</v>
      </c>
    </row>
    <row r="40" spans="6:16">
      <c r="F40" s="43">
        <v>39</v>
      </c>
      <c r="G40" s="43" t="s">
        <v>56</v>
      </c>
      <c r="H40" s="16">
        <v>0.16271312960661666</v>
      </c>
      <c r="I40" s="16">
        <v>0.16211672902250612</v>
      </c>
      <c r="J40" s="16">
        <v>0.16080153497918831</v>
      </c>
      <c r="K40" s="16">
        <v>0.16499027742468159</v>
      </c>
      <c r="L40" s="16">
        <v>0.15547423927372819</v>
      </c>
      <c r="M40" s="16">
        <v>0.15495667492687362</v>
      </c>
      <c r="N40" s="16">
        <v>0.16243085794021284</v>
      </c>
      <c r="O40" s="16">
        <v>0.15612758528193948</v>
      </c>
      <c r="P40" s="16">
        <v>0.15732673179413226</v>
      </c>
    </row>
    <row r="41" spans="6:16">
      <c r="F41" s="43">
        <v>40</v>
      </c>
      <c r="G41" s="43" t="s">
        <v>57</v>
      </c>
      <c r="H41" s="16">
        <v>0.16271741608644319</v>
      </c>
      <c r="I41" s="16">
        <v>0.16224426502874953</v>
      </c>
      <c r="J41" s="16">
        <v>0.16085127019602607</v>
      </c>
      <c r="K41" s="16">
        <v>0.16516881535506431</v>
      </c>
      <c r="L41" s="16">
        <v>0.15571878542429099</v>
      </c>
      <c r="M41" s="16">
        <v>0.15519264738926816</v>
      </c>
      <c r="N41" s="16">
        <v>0.16239099797590759</v>
      </c>
      <c r="O41" s="16">
        <v>0.15635970577971986</v>
      </c>
      <c r="P41" s="16">
        <v>0.15771432524342421</v>
      </c>
    </row>
    <row r="42" spans="6:16">
      <c r="F42" s="43">
        <v>41</v>
      </c>
      <c r="G42" s="43" t="s">
        <v>58</v>
      </c>
      <c r="H42" s="16">
        <v>0.16244233097164001</v>
      </c>
      <c r="I42" s="16">
        <v>0.1617519652403473</v>
      </c>
      <c r="J42" s="16">
        <v>0.16049673829269734</v>
      </c>
      <c r="K42" s="16">
        <v>0.16458542733645126</v>
      </c>
      <c r="L42" s="16">
        <v>0.15502260899214096</v>
      </c>
      <c r="M42" s="16">
        <v>0.15451179665975823</v>
      </c>
      <c r="N42" s="16">
        <v>0.1621939075642774</v>
      </c>
      <c r="O42" s="16">
        <v>0.15568519966616967</v>
      </c>
      <c r="P42" s="16">
        <v>0.156765061882848</v>
      </c>
    </row>
    <row r="43" spans="6:16">
      <c r="F43" s="43">
        <v>42</v>
      </c>
      <c r="G43" s="43" t="s">
        <v>59</v>
      </c>
      <c r="H43" s="16">
        <v>0.16204522927306853</v>
      </c>
      <c r="I43" s="16">
        <v>0.16103819851146572</v>
      </c>
      <c r="J43" s="16">
        <v>0.15998380602308934</v>
      </c>
      <c r="K43" s="16">
        <v>0.16373888587325802</v>
      </c>
      <c r="L43" s="16">
        <v>0.15401158760010222</v>
      </c>
      <c r="M43" s="16">
        <v>0.15352311458131576</v>
      </c>
      <c r="N43" s="16">
        <v>0.16191050714062399</v>
      </c>
      <c r="O43" s="16">
        <v>0.15470577356818532</v>
      </c>
      <c r="P43" s="16">
        <v>0.15538509372622145</v>
      </c>
    </row>
    <row r="44" spans="6:16">
      <c r="F44" s="43">
        <v>43</v>
      </c>
      <c r="G44" s="43" t="s">
        <v>60</v>
      </c>
      <c r="H44" s="16">
        <v>0.16212512432656195</v>
      </c>
      <c r="I44" s="16">
        <v>0.16148384436313673</v>
      </c>
      <c r="J44" s="16">
        <v>0.16019840938939295</v>
      </c>
      <c r="K44" s="16">
        <v>0.16433618512682516</v>
      </c>
      <c r="L44" s="16">
        <v>0.15480388049196941</v>
      </c>
      <c r="M44" s="16">
        <v>0.15428991041007881</v>
      </c>
      <c r="N44" s="16">
        <v>0.16185934682984751</v>
      </c>
      <c r="O44" s="16">
        <v>0.15546124995131153</v>
      </c>
      <c r="P44" s="16">
        <v>0.15660213481044122</v>
      </c>
    </row>
    <row r="45" spans="6:16">
      <c r="F45" s="43">
        <v>44</v>
      </c>
      <c r="G45" s="43" t="s">
        <v>61</v>
      </c>
      <c r="H45" s="16">
        <v>0.16208440977608324</v>
      </c>
      <c r="I45" s="16">
        <v>0.16162353438343904</v>
      </c>
      <c r="J45" s="16">
        <v>0.16022433422767621</v>
      </c>
      <c r="K45" s="16">
        <v>0.16455031720118454</v>
      </c>
      <c r="L45" s="16">
        <v>0.15511525358889766</v>
      </c>
      <c r="M45" s="16">
        <v>0.1545887717470466</v>
      </c>
      <c r="N45" s="16">
        <v>0.16175404717791941</v>
      </c>
      <c r="O45" s="16">
        <v>0.15575439503787916</v>
      </c>
      <c r="P45" s="16">
        <v>0.15712271890784354</v>
      </c>
    </row>
    <row r="46" spans="6:16">
      <c r="F46" s="43">
        <v>45</v>
      </c>
      <c r="G46" s="43" t="s">
        <v>62</v>
      </c>
      <c r="H46" s="16">
        <v>0.16164031337060378</v>
      </c>
      <c r="I46" s="16">
        <v>0.16088781062674101</v>
      </c>
      <c r="J46" s="16">
        <v>0.1596737566373104</v>
      </c>
      <c r="K46" s="16">
        <v>0.16369196440270084</v>
      </c>
      <c r="L46" s="16">
        <v>0.15410646431877595</v>
      </c>
      <c r="M46" s="16">
        <v>0.1536006186262352</v>
      </c>
      <c r="N46" s="16">
        <v>0.16141471805622051</v>
      </c>
      <c r="O46" s="16">
        <v>0.15477463593285096</v>
      </c>
      <c r="P46" s="16">
        <v>0.15577386693119435</v>
      </c>
    </row>
    <row r="47" spans="6:16">
      <c r="F47" s="43">
        <v>46</v>
      </c>
      <c r="G47" s="43" t="s">
        <v>63</v>
      </c>
      <c r="H47" s="16">
        <v>0.16134772005349249</v>
      </c>
      <c r="I47" s="16">
        <v>0.16056561731698882</v>
      </c>
      <c r="J47" s="16">
        <v>0.15937095873474597</v>
      </c>
      <c r="K47" s="16">
        <v>0.1633562117208863</v>
      </c>
      <c r="L47" s="16">
        <v>0.15375872161198842</v>
      </c>
      <c r="M47" s="16">
        <v>0.15325516981326603</v>
      </c>
      <c r="N47" s="16">
        <v>0.16113293537056625</v>
      </c>
      <c r="O47" s="16">
        <v>0.15442962824937015</v>
      </c>
      <c r="P47" s="16">
        <v>0.15539070072846123</v>
      </c>
    </row>
    <row r="48" spans="6:16">
      <c r="F48" s="43">
        <v>47</v>
      </c>
      <c r="G48" s="43" t="s">
        <v>64</v>
      </c>
      <c r="H48" s="16">
        <v>0.16121160163696555</v>
      </c>
      <c r="I48" s="16">
        <v>0.1606158643603057</v>
      </c>
      <c r="J48" s="16">
        <v>0.15930391080713879</v>
      </c>
      <c r="K48" s="16">
        <v>0.16348293771988548</v>
      </c>
      <c r="L48" s="16">
        <v>0.15398714776384126</v>
      </c>
      <c r="M48" s="16">
        <v>0.15347074654404352</v>
      </c>
      <c r="N48" s="16">
        <v>0.16093016503771312</v>
      </c>
      <c r="O48" s="16">
        <v>0.15463914372563919</v>
      </c>
      <c r="P48" s="16">
        <v>0.15583490578786946</v>
      </c>
    </row>
    <row r="49" spans="6:16">
      <c r="F49" s="43">
        <v>48</v>
      </c>
      <c r="G49" s="43" t="s">
        <v>65</v>
      </c>
      <c r="H49" s="16">
        <v>0.16068629619170649</v>
      </c>
      <c r="I49" s="16">
        <v>0.159724278300137</v>
      </c>
      <c r="J49" s="16">
        <v>0.15864478707376317</v>
      </c>
      <c r="K49" s="16">
        <v>0.16243747696125518</v>
      </c>
      <c r="L49" s="16">
        <v>0.15275231028724132</v>
      </c>
      <c r="M49" s="16">
        <v>0.15226180168148151</v>
      </c>
      <c r="N49" s="16">
        <v>0.16053642290293607</v>
      </c>
      <c r="O49" s="16">
        <v>0.15344079555572773</v>
      </c>
      <c r="P49" s="16">
        <v>0.15417307248902312</v>
      </c>
    </row>
    <row r="50" spans="6:16">
      <c r="F50" s="43">
        <v>49</v>
      </c>
      <c r="G50" s="43" t="s">
        <v>66</v>
      </c>
      <c r="H50" s="16">
        <v>0.14440958321898958</v>
      </c>
      <c r="I50" s="16">
        <v>0.1466198439642882</v>
      </c>
      <c r="J50" s="16">
        <v>0.14435217921488144</v>
      </c>
      <c r="K50" s="16">
        <v>0.13903869541333752</v>
      </c>
      <c r="L50" s="16">
        <v>0.13642712016145353</v>
      </c>
      <c r="M50" s="16">
        <v>0.13759204162244509</v>
      </c>
      <c r="N50" s="16">
        <v>0.14753031790467919</v>
      </c>
      <c r="O50" s="16">
        <v>0.14147608426880831</v>
      </c>
      <c r="P50" s="16">
        <v>0.1367387912916436</v>
      </c>
    </row>
    <row r="51" spans="6:16">
      <c r="F51" s="43">
        <v>50</v>
      </c>
      <c r="G51" s="43" t="s">
        <v>67</v>
      </c>
      <c r="H51" s="16">
        <v>0.14431000119266069</v>
      </c>
      <c r="I51" s="16">
        <v>0.14649964626480855</v>
      </c>
      <c r="J51" s="16">
        <v>0.14414236398157454</v>
      </c>
      <c r="K51" s="16">
        <v>0.13890941665385564</v>
      </c>
      <c r="L51" s="16">
        <v>0.13640631113006479</v>
      </c>
      <c r="M51" s="16">
        <v>0.13754072126439412</v>
      </c>
      <c r="N51" s="16">
        <v>0.14723826614181218</v>
      </c>
      <c r="O51" s="16">
        <v>0.14141687219725815</v>
      </c>
      <c r="P51" s="16">
        <v>0.13684723257434872</v>
      </c>
    </row>
    <row r="52" spans="6:16">
      <c r="F52" s="43">
        <v>51</v>
      </c>
      <c r="G52" s="43" t="s">
        <v>68</v>
      </c>
      <c r="H52" s="16">
        <v>0.14498651114290059</v>
      </c>
      <c r="I52" s="16">
        <v>0.14707658226522696</v>
      </c>
      <c r="J52" s="16">
        <v>0.14426620993550496</v>
      </c>
      <c r="K52" s="16">
        <v>0.13942791378392619</v>
      </c>
      <c r="L52" s="16">
        <v>0.13746408454033943</v>
      </c>
      <c r="M52" s="16">
        <v>0.13844753551494829</v>
      </c>
      <c r="N52" s="16">
        <v>0.14695530043378993</v>
      </c>
      <c r="O52" s="16">
        <v>0.14229074602474925</v>
      </c>
      <c r="P52" s="16">
        <v>0.13855343033491566</v>
      </c>
    </row>
    <row r="53" spans="6:16">
      <c r="F53" s="43">
        <v>52</v>
      </c>
      <c r="G53" s="43" t="s">
        <v>69</v>
      </c>
      <c r="H53" s="16">
        <v>0.14466602956683169</v>
      </c>
      <c r="I53" s="16">
        <v>0.14676344595692659</v>
      </c>
      <c r="J53" s="16">
        <v>0.14399122717216048</v>
      </c>
      <c r="K53" s="16">
        <v>0.13912249593566309</v>
      </c>
      <c r="L53" s="16">
        <v>0.13711529389192972</v>
      </c>
      <c r="M53" s="16">
        <v>0.13811071965590327</v>
      </c>
      <c r="N53" s="16">
        <v>0.14671257296865156</v>
      </c>
      <c r="O53" s="16">
        <v>0.14195514997802297</v>
      </c>
      <c r="P53" s="16">
        <v>0.13815116349977158</v>
      </c>
    </row>
    <row r="54" spans="6:16">
      <c r="F54" s="43">
        <v>53</v>
      </c>
      <c r="G54" s="43" t="s">
        <v>70</v>
      </c>
      <c r="H54" s="16">
        <v>0.14365296015964965</v>
      </c>
      <c r="I54" s="16">
        <v>0.14582547437115953</v>
      </c>
      <c r="J54" s="16">
        <v>0.14340376350570785</v>
      </c>
      <c r="K54" s="16">
        <v>0.13823493126207639</v>
      </c>
      <c r="L54" s="16">
        <v>0.13581433610098698</v>
      </c>
      <c r="M54" s="16">
        <v>0.13692517318424899</v>
      </c>
      <c r="N54" s="16">
        <v>0.14643609729980414</v>
      </c>
      <c r="O54" s="16">
        <v>0.14079219799152748</v>
      </c>
      <c r="P54" s="16">
        <v>0.13635068078724216</v>
      </c>
    </row>
    <row r="55" spans="6:16">
      <c r="F55" s="43">
        <v>54</v>
      </c>
      <c r="G55" s="43" t="s">
        <v>71</v>
      </c>
      <c r="H55" s="16">
        <v>0.14394583346564258</v>
      </c>
      <c r="I55" s="16">
        <v>0.14605457458796714</v>
      </c>
      <c r="J55" s="16">
        <v>0.14334513252877193</v>
      </c>
      <c r="K55" s="16">
        <v>0.13842837196623142</v>
      </c>
      <c r="L55" s="16">
        <v>0.1363512975399109</v>
      </c>
      <c r="M55" s="16">
        <v>0.13736588674086059</v>
      </c>
      <c r="N55" s="16">
        <v>0.14611808538023785</v>
      </c>
      <c r="O55" s="16">
        <v>0.14121118661082835</v>
      </c>
      <c r="P55" s="16">
        <v>0.13730000316440066</v>
      </c>
    </row>
    <row r="56" spans="6:16">
      <c r="F56" s="43">
        <v>55</v>
      </c>
      <c r="G56" s="43" t="s">
        <v>72</v>
      </c>
      <c r="H56" s="16">
        <v>0.14382648470112147</v>
      </c>
      <c r="I56" s="16">
        <v>0.14590662997734344</v>
      </c>
      <c r="J56" s="16">
        <v>0.14307255176625036</v>
      </c>
      <c r="K56" s="16">
        <v>0.13826759456431326</v>
      </c>
      <c r="L56" s="16">
        <v>0.13634122700866555</v>
      </c>
      <c r="M56" s="16">
        <v>0.1373134359423567</v>
      </c>
      <c r="N56" s="16">
        <v>0.14573127904541841</v>
      </c>
      <c r="O56" s="16">
        <v>0.14114787326846506</v>
      </c>
      <c r="P56" s="16">
        <v>0.13746960651877979</v>
      </c>
    </row>
    <row r="57" spans="6:16">
      <c r="F57" s="43">
        <v>56</v>
      </c>
      <c r="G57" s="43" t="s">
        <v>73</v>
      </c>
      <c r="H57" s="16">
        <v>0.14431338821333803</v>
      </c>
      <c r="I57" s="16">
        <v>0.1463026455381719</v>
      </c>
      <c r="J57" s="16">
        <v>0.14305728421182987</v>
      </c>
      <c r="K57" s="16">
        <v>0.13861191364135284</v>
      </c>
      <c r="L57" s="16">
        <v>0.1371760467337492</v>
      </c>
      <c r="M57" s="16">
        <v>0.13801086985825792</v>
      </c>
      <c r="N57" s="16">
        <v>0.14534577071843396</v>
      </c>
      <c r="O57" s="16">
        <v>0.14181465615606811</v>
      </c>
      <c r="P57" s="16">
        <v>0.1388935634712343</v>
      </c>
    </row>
    <row r="58" spans="6:16">
      <c r="F58" s="43">
        <v>57</v>
      </c>
      <c r="G58" s="43" t="s">
        <v>74</v>
      </c>
      <c r="H58" s="16">
        <v>0.14361214740436826</v>
      </c>
      <c r="I58" s="16">
        <v>0.14563794331080129</v>
      </c>
      <c r="J58" s="16">
        <v>0.14256676268278737</v>
      </c>
      <c r="K58" s="16">
        <v>0.13797436045772388</v>
      </c>
      <c r="L58" s="16">
        <v>0.13633459284034116</v>
      </c>
      <c r="M58" s="16">
        <v>0.13722621493172207</v>
      </c>
      <c r="N58" s="16">
        <v>0.14500828868134322</v>
      </c>
      <c r="O58" s="16">
        <v>0.14104006275928505</v>
      </c>
      <c r="P58" s="16">
        <v>0.13780472187468915</v>
      </c>
    </row>
    <row r="59" spans="6:16">
      <c r="F59" s="43">
        <v>58</v>
      </c>
      <c r="G59" s="43" t="s">
        <v>75</v>
      </c>
      <c r="H59" s="16">
        <v>0.14318652415436492</v>
      </c>
      <c r="I59" s="16">
        <v>0.14522390673036592</v>
      </c>
      <c r="J59" s="16">
        <v>0.14221151362897103</v>
      </c>
      <c r="K59" s="16">
        <v>0.13757149279771616</v>
      </c>
      <c r="L59" s="16">
        <v>0.1358643683884718</v>
      </c>
      <c r="M59" s="16">
        <v>0.1367746321148301</v>
      </c>
      <c r="N59" s="16">
        <v>0.14470325684012658</v>
      </c>
      <c r="O59" s="16">
        <v>0.14059076151861477</v>
      </c>
      <c r="P59" s="16">
        <v>0.13725180923126423</v>
      </c>
    </row>
    <row r="60" spans="6:16">
      <c r="F60" s="43">
        <v>59</v>
      </c>
      <c r="G60" s="43" t="s">
        <v>76</v>
      </c>
      <c r="H60" s="16">
        <v>0.14272007199989584</v>
      </c>
      <c r="I60" s="16">
        <v>0.14477365723690644</v>
      </c>
      <c r="J60" s="16">
        <v>0.14184122126942672</v>
      </c>
      <c r="K60" s="16">
        <v>0.13713524053374346</v>
      </c>
      <c r="L60" s="16">
        <v>0.13533563418854486</v>
      </c>
      <c r="M60" s="16">
        <v>0.13627156698382129</v>
      </c>
      <c r="N60" s="16">
        <v>0.14440211902241479</v>
      </c>
      <c r="O60" s="16">
        <v>0.14009146265473893</v>
      </c>
      <c r="P60" s="16">
        <v>0.13661013007689571</v>
      </c>
    </row>
    <row r="61" spans="6:16">
      <c r="F61" s="43">
        <v>60</v>
      </c>
      <c r="G61" s="43" t="s">
        <v>77</v>
      </c>
      <c r="H61" s="16">
        <v>0.14239139319960115</v>
      </c>
      <c r="I61" s="16">
        <v>0.14444905179189754</v>
      </c>
      <c r="J61" s="16">
        <v>0.1415404131752217</v>
      </c>
      <c r="K61" s="16">
        <v>0.13681681648758176</v>
      </c>
      <c r="L61" s="16">
        <v>0.13499115355931918</v>
      </c>
      <c r="M61" s="16">
        <v>0.1359341951041052</v>
      </c>
      <c r="N61" s="16">
        <v>0.14412045132222751</v>
      </c>
      <c r="O61" s="16">
        <v>0.13975409211657361</v>
      </c>
      <c r="P61" s="16">
        <v>0.13623284525312065</v>
      </c>
    </row>
    <row r="62" spans="6:16">
      <c r="F62" s="43"/>
    </row>
    <row r="63" spans="6:16">
      <c r="F63" s="43"/>
      <c r="H63" s="19" t="s">
        <v>10</v>
      </c>
      <c r="I63" s="19" t="s">
        <v>11</v>
      </c>
      <c r="J63" s="19" t="s">
        <v>14</v>
      </c>
      <c r="K63" s="19" t="s">
        <v>13</v>
      </c>
      <c r="L63" s="19" t="s">
        <v>16</v>
      </c>
      <c r="M63" s="19" t="s">
        <v>15</v>
      </c>
      <c r="N63" s="19" t="s">
        <v>12</v>
      </c>
      <c r="O63" s="19" t="s">
        <v>1</v>
      </c>
      <c r="P63" s="19" t="s">
        <v>17</v>
      </c>
    </row>
    <row r="64" spans="6:16">
      <c r="F64" s="43"/>
      <c r="G64" s="37" t="s">
        <v>8</v>
      </c>
      <c r="H64" s="16">
        <f>AVERAGE(H$2:H62)</f>
        <v>0.14399168930663497</v>
      </c>
      <c r="I64" s="16">
        <f>AVERAGE(I$2:I62)</f>
        <v>0.14578107603569193</v>
      </c>
      <c r="J64" s="16">
        <f>AVERAGE(J$2:J62)</f>
        <v>0.1415898295407613</v>
      </c>
      <c r="K64" s="16">
        <f>AVERAGE(K$2:K62)</f>
        <v>0.14113493890395587</v>
      </c>
      <c r="L64" s="16">
        <f>AVERAGE(L$2:L62)</f>
        <v>0.13750921894200852</v>
      </c>
      <c r="M64" s="16">
        <f>AVERAGE(M$2:M62)</f>
        <v>0.13926677133782248</v>
      </c>
      <c r="N64" s="16">
        <f>AVERAGE(N$2:N62)</f>
        <v>0.14319768793343299</v>
      </c>
      <c r="O64" s="16">
        <f>AVERAGE(O$2:O62)</f>
        <v>0.14077747573771879</v>
      </c>
      <c r="P64" s="16">
        <f>AVERAGE(P$2:P62)</f>
        <v>0.14133982488894004</v>
      </c>
    </row>
    <row r="65" spans="1:23" s="3" customFormat="1">
      <c r="A65" s="13"/>
      <c r="B65" s="13"/>
      <c r="C65" s="13"/>
      <c r="D65" s="13"/>
      <c r="E65" s="13"/>
      <c r="F65" s="43"/>
      <c r="G65" s="37" t="s">
        <v>0</v>
      </c>
      <c r="H65" s="3">
        <f>COUNTA(H$2:H62)</f>
        <v>60</v>
      </c>
      <c r="I65" s="3">
        <f>COUNTA(I$2:I62)</f>
        <v>60</v>
      </c>
      <c r="J65" s="3">
        <f>COUNTA(J$2:J62)</f>
        <v>60</v>
      </c>
      <c r="K65" s="3">
        <f>COUNTA(K$2:K62)</f>
        <v>60</v>
      </c>
      <c r="L65" s="3">
        <f>COUNTA(L$2:L62)</f>
        <v>60</v>
      </c>
      <c r="M65" s="3">
        <f>COUNTA(M$2:M62)</f>
        <v>60</v>
      </c>
      <c r="N65" s="3">
        <f>COUNTA(N$2:N62)</f>
        <v>60</v>
      </c>
      <c r="O65" s="3">
        <f>COUNTA(O$2:O62)</f>
        <v>60</v>
      </c>
      <c r="P65" s="3">
        <f>COUNTA(P$2:P62)</f>
        <v>60</v>
      </c>
    </row>
    <row r="66" spans="1:23">
      <c r="F66" s="43"/>
      <c r="G66" s="37" t="s">
        <v>5</v>
      </c>
      <c r="H66" s="16">
        <f>STDEV(H$2:H62)</f>
        <v>1.2431052052714454E-2</v>
      </c>
      <c r="I66" s="16">
        <f>STDEV(I$2:I62)</f>
        <v>1.117392520332423E-2</v>
      </c>
      <c r="J66" s="16">
        <f>STDEV(J$2:J62)</f>
        <v>1.2802261438602575E-2</v>
      </c>
      <c r="K66" s="16">
        <f>STDEV(K$2:K62)</f>
        <v>1.3594274654318474E-2</v>
      </c>
      <c r="L66" s="16">
        <f>STDEV(L$2:L62)</f>
        <v>1.1517825487646051E-2</v>
      </c>
      <c r="M66" s="16">
        <f>STDEV(M$2:M62)</f>
        <v>1.094144232960932E-2</v>
      </c>
      <c r="N66" s="16">
        <f>STDEV(N$2:N62)</f>
        <v>1.2795824001510497E-2</v>
      </c>
      <c r="O66" s="16">
        <f>STDEV(O$2:O62)</f>
        <v>1.0183768420764789E-2</v>
      </c>
      <c r="P66" s="16">
        <f>STDEV(P$2:P62)</f>
        <v>1.1567058494097039E-2</v>
      </c>
    </row>
    <row r="67" spans="1:23">
      <c r="F67" s="43"/>
      <c r="G67" s="37" t="s">
        <v>6</v>
      </c>
      <c r="H67" s="16">
        <f>VAR(H$2:H62)</f>
        <v>1.5453105513729625E-4</v>
      </c>
      <c r="I67" s="16">
        <f>VAR(I$2:I62)</f>
        <v>1.2485660444948443E-4</v>
      </c>
      <c r="J67" s="16">
        <f>VAR(J$2:J62)</f>
        <v>1.6389789794233047E-4</v>
      </c>
      <c r="K67" s="16">
        <f>VAR(K$2:K62)</f>
        <v>1.8480430337704568E-4</v>
      </c>
      <c r="L67" s="16">
        <f>VAR(L$2:L62)</f>
        <v>1.3266030396386899E-4</v>
      </c>
      <c r="M67" s="16">
        <f>VAR(M$2:M62)</f>
        <v>1.1971516025216661E-4</v>
      </c>
      <c r="N67" s="16">
        <f>VAR(N$2:N62)</f>
        <v>1.6373311187763213E-4</v>
      </c>
      <c r="O67" s="16">
        <f>VAR(O$2:O62)</f>
        <v>1.0370913924776616E-4</v>
      </c>
      <c r="P67" s="16">
        <f>VAR(P$2:P62)</f>
        <v>1.3379684220586247E-4</v>
      </c>
    </row>
    <row r="68" spans="1:23">
      <c r="F68" s="43"/>
      <c r="G68" s="37" t="s">
        <v>4</v>
      </c>
      <c r="H68" s="16">
        <f>H97</f>
        <v>5.8924007042761475E-2</v>
      </c>
      <c r="I68" s="16">
        <f t="shared" ref="I68:P68" si="0">I97</f>
        <v>0.20768644794872193</v>
      </c>
      <c r="J68" s="16">
        <f t="shared" si="0"/>
        <v>1.1947602744214501E-2</v>
      </c>
      <c r="K68" s="16">
        <f t="shared" si="0"/>
        <v>-1.5414631591028002E-2</v>
      </c>
      <c r="L68" s="16">
        <f t="shared" si="0"/>
        <v>9.7333777831398641E-2</v>
      </c>
      <c r="M68" s="16">
        <f t="shared" si="0"/>
        <v>0.1729908459240376</v>
      </c>
      <c r="N68" s="16">
        <f t="shared" si="0"/>
        <v>5.1551804708545743E-2</v>
      </c>
      <c r="O68" s="16">
        <f t="shared" si="0"/>
        <v>0.27541925498117203</v>
      </c>
      <c r="P68" s="16">
        <f t="shared" si="0"/>
        <v>0.13956089041017622</v>
      </c>
    </row>
    <row r="69" spans="1:23">
      <c r="F69" s="43"/>
      <c r="G69" s="37" t="s">
        <v>2</v>
      </c>
      <c r="H69" s="10">
        <f>(H64-$B$97)/H66</f>
        <v>7.9632591744331949</v>
      </c>
      <c r="I69" s="10">
        <f t="shared" ref="I69:P69" si="1">(I64-$B$97)/I66</f>
        <v>9.0193082736682069</v>
      </c>
      <c r="J69" s="10">
        <f t="shared" si="1"/>
        <v>7.5447474654372098</v>
      </c>
      <c r="K69" s="10">
        <f t="shared" si="1"/>
        <v>7.0717225706056199</v>
      </c>
      <c r="L69" s="10">
        <f t="shared" si="1"/>
        <v>8.0318302305616047</v>
      </c>
      <c r="M69" s="10">
        <f t="shared" si="1"/>
        <v>8.6155708267749382</v>
      </c>
      <c r="N69" s="10">
        <f t="shared" si="1"/>
        <v>7.6741980760161388</v>
      </c>
      <c r="O69" s="10">
        <f t="shared" si="1"/>
        <v>9.4049149372277281</v>
      </c>
      <c r="P69" s="10">
        <f t="shared" si="1"/>
        <v>8.3288093457904342</v>
      </c>
    </row>
    <row r="70" spans="1:23">
      <c r="F70" s="43"/>
      <c r="H70" s="13"/>
      <c r="I70" s="13"/>
      <c r="J70" s="13"/>
      <c r="K70" s="13"/>
      <c r="L70" s="13"/>
      <c r="M70" s="13"/>
      <c r="N70" s="13"/>
      <c r="O70" s="13"/>
      <c r="P70" s="13"/>
    </row>
    <row r="71" spans="1:23">
      <c r="F71" s="43"/>
      <c r="H71" s="13">
        <v>1</v>
      </c>
      <c r="I71" s="13">
        <v>2</v>
      </c>
      <c r="J71" s="13">
        <v>3</v>
      </c>
      <c r="K71" s="13">
        <v>4</v>
      </c>
      <c r="L71" s="13">
        <v>5</v>
      </c>
      <c r="M71" s="13">
        <v>6</v>
      </c>
      <c r="N71" s="13">
        <v>7</v>
      </c>
      <c r="O71" s="13">
        <v>8</v>
      </c>
      <c r="P71" s="13">
        <v>9</v>
      </c>
    </row>
    <row r="72" spans="1:23">
      <c r="F72" s="43"/>
      <c r="G72" s="37" t="s">
        <v>7</v>
      </c>
      <c r="H72" s="19" t="s">
        <v>10</v>
      </c>
      <c r="I72" s="19" t="s">
        <v>11</v>
      </c>
      <c r="J72" s="19" t="s">
        <v>14</v>
      </c>
      <c r="K72" s="19" t="s">
        <v>13</v>
      </c>
      <c r="L72" s="19" t="s">
        <v>16</v>
      </c>
      <c r="M72" s="19" t="s">
        <v>15</v>
      </c>
      <c r="N72" s="19" t="s">
        <v>12</v>
      </c>
      <c r="O72" s="19" t="s">
        <v>1</v>
      </c>
      <c r="P72" s="19" t="s">
        <v>17</v>
      </c>
      <c r="Q72" s="1">
        <v>1</v>
      </c>
    </row>
    <row r="73" spans="1:23">
      <c r="F73" s="43"/>
      <c r="G73" s="45" t="s">
        <v>10</v>
      </c>
      <c r="H73" s="14">
        <f t="shared" ref="H73:P73" si="2">CORREL($H$2:$H$62,H$2:H$62)</f>
        <v>1</v>
      </c>
      <c r="I73" s="14">
        <f t="shared" si="2"/>
        <v>0.98643981516474999</v>
      </c>
      <c r="J73" s="14">
        <f t="shared" si="2"/>
        <v>0.9947576780986277</v>
      </c>
      <c r="K73" s="14">
        <f t="shared" si="2"/>
        <v>0.96456469887182772</v>
      </c>
      <c r="L73" s="14">
        <f t="shared" si="2"/>
        <v>0.97492962280900197</v>
      </c>
      <c r="M73" s="14">
        <f t="shared" si="2"/>
        <v>0.96322877282621977</v>
      </c>
      <c r="N73" s="14">
        <f t="shared" si="2"/>
        <v>0.97798946279199106</v>
      </c>
      <c r="O73" s="14">
        <f t="shared" si="2"/>
        <v>0.99344359464977683</v>
      </c>
      <c r="P73" s="14">
        <f t="shared" si="2"/>
        <v>0.95108342246102229</v>
      </c>
      <c r="Q73" s="1">
        <v>2</v>
      </c>
      <c r="T73" s="10"/>
      <c r="U73" s="10"/>
      <c r="V73" s="10"/>
      <c r="W73" s="10"/>
    </row>
    <row r="74" spans="1:23">
      <c r="F74" s="43"/>
      <c r="G74" s="45" t="s">
        <v>11</v>
      </c>
      <c r="H74" s="12">
        <f t="shared" ref="H74:P74" si="3">CORREL($I$2:$I$62,H$2:H$62)</f>
        <v>0.98643981516474999</v>
      </c>
      <c r="I74" s="14">
        <f t="shared" si="3"/>
        <v>1</v>
      </c>
      <c r="J74" s="14">
        <f t="shared" si="3"/>
        <v>0.98907529010207107</v>
      </c>
      <c r="K74" s="14">
        <f t="shared" si="3"/>
        <v>0.96914032916358261</v>
      </c>
      <c r="L74" s="14">
        <f t="shared" si="3"/>
        <v>0.93140571619048873</v>
      </c>
      <c r="M74" s="14">
        <f t="shared" si="3"/>
        <v>0.9904231530191584</v>
      </c>
      <c r="N74" s="14">
        <f t="shared" si="3"/>
        <v>0.93994805585942731</v>
      </c>
      <c r="O74" s="14">
        <f t="shared" si="3"/>
        <v>0.99277805408568032</v>
      </c>
      <c r="P74" s="14">
        <f t="shared" si="3"/>
        <v>0.92289158231254886</v>
      </c>
      <c r="Q74" s="1">
        <v>3</v>
      </c>
      <c r="T74" s="10"/>
      <c r="U74" s="10"/>
      <c r="V74" s="10"/>
      <c r="W74" s="10"/>
    </row>
    <row r="75" spans="1:23">
      <c r="F75" s="43"/>
      <c r="G75" s="45" t="s">
        <v>14</v>
      </c>
      <c r="H75" s="12">
        <f t="shared" ref="H75:P75" si="4">CORREL($J$2:$J$62,H$2:H$62)</f>
        <v>0.9947576780986277</v>
      </c>
      <c r="I75" s="12">
        <f t="shared" si="4"/>
        <v>0.98907529010207107</v>
      </c>
      <c r="J75" s="14">
        <f t="shared" si="4"/>
        <v>1</v>
      </c>
      <c r="K75" s="14">
        <f t="shared" si="4"/>
        <v>0.96570522633514322</v>
      </c>
      <c r="L75" s="14">
        <f t="shared" si="4"/>
        <v>0.96443989908894723</v>
      </c>
      <c r="M75" s="14">
        <f t="shared" si="4"/>
        <v>0.9617643348364513</v>
      </c>
      <c r="N75" s="14">
        <f t="shared" si="4"/>
        <v>0.97816299252972838</v>
      </c>
      <c r="O75" s="14">
        <f t="shared" si="4"/>
        <v>0.99706867551507772</v>
      </c>
      <c r="P75" s="14">
        <f t="shared" si="4"/>
        <v>0.93450416628112143</v>
      </c>
      <c r="Q75" s="1">
        <v>4</v>
      </c>
      <c r="T75" s="10"/>
      <c r="U75" s="10"/>
      <c r="V75" s="10"/>
      <c r="W75" s="10"/>
    </row>
    <row r="76" spans="1:23">
      <c r="F76" s="43"/>
      <c r="G76" s="45" t="s">
        <v>13</v>
      </c>
      <c r="H76" s="12">
        <f t="shared" ref="H76:P76" si="5">CORREL($K$2:$K$62,H$2:H$62)</f>
        <v>0.96456469887182772</v>
      </c>
      <c r="I76" s="12">
        <f t="shared" si="5"/>
        <v>0.96914032916358261</v>
      </c>
      <c r="J76" s="12">
        <f t="shared" si="5"/>
        <v>0.96570522633514322</v>
      </c>
      <c r="K76" s="14">
        <f t="shared" si="5"/>
        <v>1</v>
      </c>
      <c r="L76" s="14">
        <f t="shared" si="5"/>
        <v>0.92312347243999859</v>
      </c>
      <c r="M76" s="14">
        <f t="shared" si="5"/>
        <v>0.96060593691465623</v>
      </c>
      <c r="N76" s="14">
        <f t="shared" si="5"/>
        <v>0.92310406854582616</v>
      </c>
      <c r="O76" s="14">
        <f t="shared" si="5"/>
        <v>0.96506053454878371</v>
      </c>
      <c r="P76" s="14">
        <f t="shared" si="5"/>
        <v>0.8909047360615544</v>
      </c>
      <c r="Q76" s="1">
        <v>5</v>
      </c>
      <c r="T76" s="10"/>
      <c r="U76" s="10"/>
      <c r="V76" s="10"/>
      <c r="W76" s="10"/>
    </row>
    <row r="77" spans="1:23">
      <c r="F77" s="43"/>
      <c r="G77" s="45" t="s">
        <v>16</v>
      </c>
      <c r="H77" s="12">
        <f t="shared" ref="H77:P77" si="6">CORREL($L$2:$L$62,H$2:H$62)</f>
        <v>0.97492962280900197</v>
      </c>
      <c r="I77" s="12">
        <f t="shared" si="6"/>
        <v>0.93140571619048873</v>
      </c>
      <c r="J77" s="12">
        <f t="shared" si="6"/>
        <v>0.96443989908894723</v>
      </c>
      <c r="K77" s="12">
        <f t="shared" si="6"/>
        <v>0.92312347243999859</v>
      </c>
      <c r="L77" s="14">
        <f t="shared" si="6"/>
        <v>1</v>
      </c>
      <c r="M77" s="14">
        <f t="shared" si="6"/>
        <v>0.89694201859349776</v>
      </c>
      <c r="N77" s="14">
        <f t="shared" si="6"/>
        <v>0.98355567321134518</v>
      </c>
      <c r="O77" s="14">
        <f t="shared" si="6"/>
        <v>0.96295781302069938</v>
      </c>
      <c r="P77" s="14">
        <f t="shared" si="6"/>
        <v>0.97260284866923108</v>
      </c>
      <c r="Q77" s="1">
        <v>6</v>
      </c>
      <c r="T77" s="10"/>
      <c r="U77" s="10"/>
      <c r="V77" s="10"/>
      <c r="W77" s="10"/>
    </row>
    <row r="78" spans="1:23">
      <c r="F78" s="43"/>
      <c r="G78" s="45" t="s">
        <v>15</v>
      </c>
      <c r="H78" s="12">
        <f t="shared" ref="H78:P78" si="7">CORREL($M$2:$M$62,H$2:H$62)</f>
        <v>0.96322877282621977</v>
      </c>
      <c r="I78" s="12">
        <f t="shared" si="7"/>
        <v>0.9904231530191584</v>
      </c>
      <c r="J78" s="12">
        <f t="shared" si="7"/>
        <v>0.9617643348364513</v>
      </c>
      <c r="K78" s="12">
        <f t="shared" si="7"/>
        <v>0.96060593691465623</v>
      </c>
      <c r="L78" s="12">
        <f t="shared" si="7"/>
        <v>0.89694201859349776</v>
      </c>
      <c r="M78" s="14">
        <f t="shared" si="7"/>
        <v>1</v>
      </c>
      <c r="N78" s="14">
        <f t="shared" si="7"/>
        <v>0.89047036993723738</v>
      </c>
      <c r="O78" s="14">
        <f t="shared" si="7"/>
        <v>0.97408453621018565</v>
      </c>
      <c r="P78" s="14">
        <f t="shared" si="7"/>
        <v>0.91439815134628866</v>
      </c>
      <c r="Q78" s="1">
        <v>7</v>
      </c>
      <c r="T78" s="10"/>
      <c r="U78" s="10"/>
      <c r="V78" s="10"/>
      <c r="W78" s="10"/>
    </row>
    <row r="79" spans="1:23">
      <c r="F79" s="43"/>
      <c r="G79" s="45" t="s">
        <v>12</v>
      </c>
      <c r="H79" s="12">
        <f t="shared" ref="H79:P79" si="8">CORREL($N$2:$N$62,H$2:H$62)</f>
        <v>0.97798946279199106</v>
      </c>
      <c r="I79" s="12">
        <f t="shared" si="8"/>
        <v>0.93994805585942731</v>
      </c>
      <c r="J79" s="12">
        <f t="shared" si="8"/>
        <v>0.97816299252972838</v>
      </c>
      <c r="K79" s="12">
        <f t="shared" si="8"/>
        <v>0.92310406854582616</v>
      </c>
      <c r="L79" s="12">
        <f t="shared" si="8"/>
        <v>0.98355567321134518</v>
      </c>
      <c r="M79" s="12">
        <f t="shared" si="8"/>
        <v>0.89047036993723738</v>
      </c>
      <c r="N79" s="14">
        <f t="shared" si="8"/>
        <v>1</v>
      </c>
      <c r="O79" s="14">
        <f t="shared" si="8"/>
        <v>0.96626842195412943</v>
      </c>
      <c r="P79" s="14">
        <f t="shared" si="8"/>
        <v>0.92719506244591288</v>
      </c>
      <c r="Q79" s="1">
        <v>8</v>
      </c>
      <c r="T79" s="10"/>
      <c r="U79" s="10"/>
      <c r="V79" s="10"/>
      <c r="W79" s="10"/>
    </row>
    <row r="80" spans="1:23">
      <c r="F80" s="43"/>
      <c r="G80" s="45" t="s">
        <v>1</v>
      </c>
      <c r="H80" s="12">
        <f t="shared" ref="H80:P80" si="9">CORREL($O$2:$O$62,H$2:H$62)</f>
        <v>0.99344359464977683</v>
      </c>
      <c r="I80" s="12">
        <f t="shared" si="9"/>
        <v>0.99277805408568032</v>
      </c>
      <c r="J80" s="12">
        <f t="shared" si="9"/>
        <v>0.99706867551507772</v>
      </c>
      <c r="K80" s="12">
        <f t="shared" si="9"/>
        <v>0.96506053454878371</v>
      </c>
      <c r="L80" s="12">
        <f t="shared" si="9"/>
        <v>0.96295781302069938</v>
      </c>
      <c r="M80" s="12">
        <f t="shared" si="9"/>
        <v>0.97408453621018565</v>
      </c>
      <c r="N80" s="12">
        <f t="shared" si="9"/>
        <v>0.96626842195412943</v>
      </c>
      <c r="O80" s="14">
        <f t="shared" si="9"/>
        <v>0.99999999999999989</v>
      </c>
      <c r="P80" s="14">
        <f t="shared" si="9"/>
        <v>0.94984372538854522</v>
      </c>
      <c r="Q80" s="1">
        <v>9</v>
      </c>
      <c r="T80" s="10"/>
      <c r="U80" s="10"/>
      <c r="V80" s="10"/>
      <c r="W80" s="10"/>
    </row>
    <row r="81" spans="2:23">
      <c r="F81" s="43"/>
      <c r="G81" s="45" t="s">
        <v>17</v>
      </c>
      <c r="H81" s="12">
        <f t="shared" ref="H81:P81" si="10">CORREL($P$2:$P$62,H$2:H$62)</f>
        <v>0.95108342246102229</v>
      </c>
      <c r="I81" s="12">
        <f t="shared" si="10"/>
        <v>0.92289158231254886</v>
      </c>
      <c r="J81" s="12">
        <f t="shared" si="10"/>
        <v>0.93450416628112143</v>
      </c>
      <c r="K81" s="12">
        <f t="shared" si="10"/>
        <v>0.8909047360615544</v>
      </c>
      <c r="L81" s="12">
        <f t="shared" si="10"/>
        <v>0.97260284866923108</v>
      </c>
      <c r="M81" s="12">
        <f t="shared" si="10"/>
        <v>0.91439815134628866</v>
      </c>
      <c r="N81" s="12">
        <f t="shared" si="10"/>
        <v>0.92719506244591288</v>
      </c>
      <c r="O81" s="12">
        <f t="shared" si="10"/>
        <v>0.94984372538854522</v>
      </c>
      <c r="P81" s="14">
        <f t="shared" si="10"/>
        <v>0.99999999999999978</v>
      </c>
      <c r="Q81" s="1">
        <v>10</v>
      </c>
      <c r="T81" s="10"/>
      <c r="U81" s="10"/>
      <c r="V81" s="10"/>
      <c r="W81" s="10"/>
    </row>
    <row r="82" spans="2:23">
      <c r="F82" s="43"/>
      <c r="G82" s="45"/>
      <c r="H82" s="12"/>
      <c r="I82" s="12"/>
      <c r="J82" s="12"/>
      <c r="K82" s="12"/>
      <c r="L82" s="12"/>
      <c r="M82" s="12"/>
      <c r="N82" s="12"/>
      <c r="O82" s="12"/>
      <c r="P82" s="12"/>
    </row>
    <row r="83" spans="2:23">
      <c r="F83" s="43"/>
      <c r="H83" s="13">
        <v>1</v>
      </c>
      <c r="I83" s="13">
        <v>2</v>
      </c>
      <c r="J83" s="13">
        <v>3</v>
      </c>
      <c r="K83" s="13">
        <v>4</v>
      </c>
      <c r="L83" s="13">
        <v>5</v>
      </c>
      <c r="M83" s="13">
        <v>6</v>
      </c>
      <c r="N83" s="13">
        <v>7</v>
      </c>
      <c r="O83" s="13">
        <v>8</v>
      </c>
      <c r="P83" s="13">
        <v>9</v>
      </c>
    </row>
    <row r="84" spans="2:23" ht="14.25">
      <c r="F84" s="43"/>
      <c r="G84" s="37" t="s">
        <v>3</v>
      </c>
      <c r="H84" s="11" t="str">
        <f>H$1</f>
        <v>CENS</v>
      </c>
      <c r="I84" s="11" t="str">
        <f t="shared" ref="I84:P84" si="11">I$1</f>
        <v>DISTASA</v>
      </c>
      <c r="J84" s="11" t="str">
        <f t="shared" si="11"/>
        <v>EBSA</v>
      </c>
      <c r="K84" s="11" t="str">
        <f t="shared" si="11"/>
        <v>EEB</v>
      </c>
      <c r="L84" s="11" t="str">
        <f t="shared" si="11"/>
        <v>EPM</v>
      </c>
      <c r="M84" s="11" t="str">
        <f t="shared" si="11"/>
        <v>EPSA</v>
      </c>
      <c r="N84" s="11" t="str">
        <f t="shared" si="11"/>
        <v>ESSA</v>
      </c>
      <c r="O84" s="11" t="str">
        <f t="shared" si="11"/>
        <v>ISA</v>
      </c>
      <c r="P84" s="11" t="str">
        <f t="shared" si="11"/>
        <v>TRANSELCA</v>
      </c>
    </row>
    <row r="85" spans="2:23">
      <c r="F85" s="43"/>
      <c r="G85" s="45" t="s">
        <v>10</v>
      </c>
      <c r="H85" s="29">
        <f t="shared" ref="H85:P88" si="12">HLOOKUP($G85,$H$63:$P$68,6,FALSE)*HLOOKUP(H$84,$H$63:$P$68,6,FALSE)*HLOOKUP($G85,$H$63:$P$68,4,FALSE)*HLOOKUP(H$84,$H$63:$P$68,4,FALSE)*HLOOKUP(H$72,$H$72:$P$81,$Q73,0)</f>
        <v>5.365377892588063E-7</v>
      </c>
      <c r="I85" s="29">
        <f t="shared" si="12"/>
        <v>1.676813143517778E-6</v>
      </c>
      <c r="J85" s="29">
        <f t="shared" si="12"/>
        <v>1.1145124479152686E-7</v>
      </c>
      <c r="K85" s="29">
        <f t="shared" si="12"/>
        <v>-1.480541928185343E-7</v>
      </c>
      <c r="L85" s="29">
        <f t="shared" si="12"/>
        <v>8.0058509119842099E-7</v>
      </c>
      <c r="M85" s="29">
        <f t="shared" si="12"/>
        <v>1.3354489861969423E-6</v>
      </c>
      <c r="N85" s="29">
        <f t="shared" si="12"/>
        <v>4.7254858258626657E-7</v>
      </c>
      <c r="O85" s="29">
        <f t="shared" si="12"/>
        <v>2.0410149495168802E-6</v>
      </c>
      <c r="P85" s="29">
        <f t="shared" si="12"/>
        <v>1.1246190429753674E-6</v>
      </c>
      <c r="Q85" s="4"/>
    </row>
    <row r="86" spans="2:23">
      <c r="F86" s="43"/>
      <c r="G86" s="45" t="s">
        <v>11</v>
      </c>
      <c r="H86" s="30"/>
      <c r="I86" s="29">
        <f t="shared" si="12"/>
        <v>5.3855224076783319E-6</v>
      </c>
      <c r="J86" s="29">
        <f t="shared" si="12"/>
        <v>3.5108375642888466E-7</v>
      </c>
      <c r="K86" s="29">
        <f t="shared" si="12"/>
        <v>-4.7129168175955005E-7</v>
      </c>
      <c r="L86" s="29">
        <f t="shared" si="12"/>
        <v>2.423186783554829E-6</v>
      </c>
      <c r="M86" s="29">
        <f t="shared" si="12"/>
        <v>4.3504321612297983E-6</v>
      </c>
      <c r="N86" s="29">
        <f t="shared" si="12"/>
        <v>1.4388976525671104E-6</v>
      </c>
      <c r="O86" s="29">
        <f t="shared" si="12"/>
        <v>6.4620289739107511E-6</v>
      </c>
      <c r="P86" s="29">
        <f t="shared" si="12"/>
        <v>3.4574130493751119E-6</v>
      </c>
      <c r="Q86" s="4"/>
      <c r="R86" s="4"/>
    </row>
    <row r="87" spans="2:23">
      <c r="F87" s="43"/>
      <c r="G87" s="45" t="s">
        <v>14</v>
      </c>
      <c r="H87" s="30"/>
      <c r="I87" s="29"/>
      <c r="J87" s="29">
        <f t="shared" si="12"/>
        <v>2.3395640078904518E-8</v>
      </c>
      <c r="K87" s="29">
        <f t="shared" si="12"/>
        <v>-3.0952892338038585E-8</v>
      </c>
      <c r="L87" s="29">
        <f t="shared" si="12"/>
        <v>1.6537760902872733E-7</v>
      </c>
      <c r="M87" s="29">
        <f t="shared" si="12"/>
        <v>2.7844141480223278E-7</v>
      </c>
      <c r="N87" s="29">
        <f t="shared" si="12"/>
        <v>9.8694016850849547E-8</v>
      </c>
      <c r="O87" s="29">
        <f t="shared" si="12"/>
        <v>4.2775525367816274E-7</v>
      </c>
      <c r="P87" s="29">
        <f t="shared" si="12"/>
        <v>2.3074663218862596E-7</v>
      </c>
      <c r="Q87" s="4"/>
      <c r="R87" s="4"/>
    </row>
    <row r="88" spans="2:23">
      <c r="F88" s="43"/>
      <c r="G88" s="45" t="s">
        <v>13</v>
      </c>
      <c r="H88" s="30"/>
      <c r="I88" s="29"/>
      <c r="J88" s="29"/>
      <c r="K88" s="29">
        <f t="shared" si="12"/>
        <v>4.3911510766850723E-8</v>
      </c>
      <c r="L88" s="29">
        <f t="shared" si="12"/>
        <v>-2.1686179973481316E-7</v>
      </c>
      <c r="M88" s="29">
        <f t="shared" si="12"/>
        <v>-3.8100629748196769E-7</v>
      </c>
      <c r="N88" s="29">
        <f t="shared" si="12"/>
        <v>-1.2760038543238398E-7</v>
      </c>
      <c r="O88" s="29">
        <f t="shared" si="12"/>
        <v>-5.6721350094668627E-7</v>
      </c>
      <c r="P88" s="29">
        <f t="shared" si="12"/>
        <v>-3.013749287150525E-7</v>
      </c>
      <c r="Q88" s="4"/>
      <c r="R88" s="4"/>
    </row>
    <row r="89" spans="2:23">
      <c r="F89" s="43"/>
      <c r="G89" s="45" t="s">
        <v>16</v>
      </c>
      <c r="H89" s="30"/>
      <c r="I89" s="29"/>
      <c r="J89" s="29"/>
      <c r="K89" s="29"/>
      <c r="L89" s="29">
        <f>HLOOKUP($G89,$H$63:$P$68,6,FALSE)*HLOOKUP(L$84,$H$63:$P$68,6,FALSE)*HLOOKUP($G89,$H$63:$P$68,4,FALSE)*HLOOKUP(L$84,$H$63:$P$68,4,FALSE)*HLOOKUP(L$72,$H$72:$P$81,$Q77,0)</f>
        <v>1.2568057186700575E-6</v>
      </c>
      <c r="M89" s="29">
        <f>HLOOKUP($G89,$H$63:$P$68,6,FALSE)*HLOOKUP(M$84,$H$63:$P$68,6,FALSE)*HLOOKUP($G89,$H$63:$P$68,4,FALSE)*HLOOKUP(M$84,$H$63:$P$68,4,FALSE)*HLOOKUP(M$72,$H$72:$P$81,$Q77,0)</f>
        <v>1.9032513290140927E-6</v>
      </c>
      <c r="N89" s="29">
        <f>HLOOKUP($G89,$H$63:$P$68,6,FALSE)*HLOOKUP(N$84,$H$63:$P$68,6,FALSE)*HLOOKUP($G89,$H$63:$P$68,4,FALSE)*HLOOKUP(N$84,$H$63:$P$68,4,FALSE)*HLOOKUP(N$72,$H$72:$P$81,$Q77,0)</f>
        <v>7.2735286422255486E-7</v>
      </c>
      <c r="O89" s="29">
        <f>HLOOKUP($G89,$H$63:$P$68,6,FALSE)*HLOOKUP(O$84,$H$63:$P$68,6,FALSE)*HLOOKUP($G89,$H$63:$P$68,4,FALSE)*HLOOKUP(O$84,$H$63:$P$68,4,FALSE)*HLOOKUP(O$72,$H$72:$P$81,$Q77,0)</f>
        <v>3.0279182761154384E-6</v>
      </c>
      <c r="P89" s="29">
        <f>HLOOKUP($G89,$H$63:$P$68,6,FALSE)*HLOOKUP(P$84,$H$63:$P$68,6,FALSE)*HLOOKUP($G89,$H$63:$P$68,4,FALSE)*HLOOKUP(P$84,$H$63:$P$68,4,FALSE)*HLOOKUP(P$72,$H$72:$P$81,$Q77,0)</f>
        <v>1.7601767280836042E-6</v>
      </c>
      <c r="Q89" s="4"/>
      <c r="R89" s="4"/>
    </row>
    <row r="90" spans="2:23">
      <c r="F90" s="43"/>
      <c r="G90" s="45" t="s">
        <v>15</v>
      </c>
      <c r="H90" s="30"/>
      <c r="I90" s="29"/>
      <c r="J90" s="29"/>
      <c r="K90" s="29"/>
      <c r="L90" s="29"/>
      <c r="M90" s="29">
        <f>HLOOKUP($G90,$H$63:$P$68,6,FALSE)*HLOOKUP(M$84,$H$63:$P$68,6,FALSE)*HLOOKUP($G90,$H$63:$P$68,4,FALSE)*HLOOKUP(M$84,$H$63:$P$68,4,FALSE)*HLOOKUP(M$72,$H$72:$P$81,$Q78,0)</f>
        <v>3.5825758661607822E-6</v>
      </c>
      <c r="N90" s="29">
        <f>HLOOKUP($G90,$H$63:$P$68,6,FALSE)*HLOOKUP(N$84,$H$63:$P$68,6,FALSE)*HLOOKUP($G90,$H$63:$P$68,4,FALSE)*HLOOKUP(N$84,$H$63:$P$68,4,FALSE)*HLOOKUP(N$72,$H$72:$P$81,$Q78,0)</f>
        <v>1.1118067402039164E-6</v>
      </c>
      <c r="O90" s="29">
        <f>HLOOKUP($G90,$H$63:$P$68,6,FALSE)*HLOOKUP(O$84,$H$63:$P$68,6,FALSE)*HLOOKUP($G90,$H$63:$P$68,4,FALSE)*HLOOKUP(O$84,$H$63:$P$68,4,FALSE)*HLOOKUP(O$72,$H$72:$P$81,$Q78,0)</f>
        <v>5.1712693734823062E-6</v>
      </c>
      <c r="P90" s="29">
        <f>HLOOKUP($G90,$H$63:$P$68,6,FALSE)*HLOOKUP(P$84,$H$63:$P$68,6,FALSE)*HLOOKUP($G90,$H$63:$P$68,4,FALSE)*HLOOKUP(P$84,$H$63:$P$68,4,FALSE)*HLOOKUP(P$72,$H$72:$P$81,$Q78,0)</f>
        <v>2.7939568899116629E-6</v>
      </c>
      <c r="Q90" s="4"/>
      <c r="R90" s="4"/>
    </row>
    <row r="91" spans="2:23">
      <c r="F91" s="43"/>
      <c r="G91" s="45" t="s">
        <v>12</v>
      </c>
      <c r="H91" s="30"/>
      <c r="I91" s="29"/>
      <c r="J91" s="29"/>
      <c r="K91" s="29"/>
      <c r="L91" s="29"/>
      <c r="M91" s="29"/>
      <c r="N91" s="29">
        <f>HLOOKUP($G91,$H$63:$P$68,6,FALSE)*HLOOKUP(N$84,$H$63:$P$68,6,FALSE)*HLOOKUP($G91,$H$63:$P$68,4,FALSE)*HLOOKUP(N$84,$H$63:$P$68,4,FALSE)*HLOOKUP(N$72,$H$72:$P$81,$Q79,0)</f>
        <v>4.3513524644498948E-7</v>
      </c>
      <c r="O91" s="29">
        <f>HLOOKUP($G91,$H$63:$P$68,6,FALSE)*HLOOKUP(O$84,$H$63:$P$68,6,FALSE)*HLOOKUP($G91,$H$63:$P$68,4,FALSE)*HLOOKUP(O$84,$H$63:$P$68,4,FALSE)*HLOOKUP(O$72,$H$72:$P$81,$Q79,0)</f>
        <v>1.7877744754378151E-6</v>
      </c>
      <c r="P91" s="29">
        <f>HLOOKUP($G91,$H$63:$P$68,6,FALSE)*HLOOKUP(P$84,$H$63:$P$68,6,FALSE)*HLOOKUP($G91,$H$63:$P$68,4,FALSE)*HLOOKUP(P$84,$H$63:$P$68,4,FALSE)*HLOOKUP(P$72,$H$72:$P$81,$Q79,0)</f>
        <v>9.8734721426969467E-7</v>
      </c>
      <c r="Q91" s="4"/>
      <c r="R91" s="4"/>
    </row>
    <row r="92" spans="2:23">
      <c r="F92" s="43"/>
      <c r="G92" s="45" t="s">
        <v>1</v>
      </c>
      <c r="H92" s="30"/>
      <c r="I92" s="29"/>
      <c r="J92" s="29"/>
      <c r="K92" s="29"/>
      <c r="L92" s="29"/>
      <c r="M92" s="29"/>
      <c r="N92" s="29"/>
      <c r="O92" s="29">
        <f>HLOOKUP($G92,$H$63:$P$68,6,FALSE)*HLOOKUP(O$84,$H$63:$P$68,6,FALSE)*HLOOKUP($G92,$H$63:$P$68,4,FALSE)*HLOOKUP(O$84,$H$63:$P$68,4,FALSE)*HLOOKUP(O$72,$H$72:$P$81,$Q80,0)</f>
        <v>7.8669362003317024E-6</v>
      </c>
      <c r="P92" s="29">
        <f>HLOOKUP($G92,$H$63:$P$68,6,FALSE)*HLOOKUP(P$84,$H$63:$P$68,6,FALSE)*HLOOKUP($G92,$H$63:$P$68,4,FALSE)*HLOOKUP(P$84,$H$63:$P$68,4,FALSE)*HLOOKUP(P$72,$H$72:$P$81,$Q80,0)</f>
        <v>4.3007246251425218E-6</v>
      </c>
      <c r="Q92" s="4"/>
      <c r="R92" s="4"/>
    </row>
    <row r="93" spans="2:23">
      <c r="F93" s="43"/>
      <c r="G93" s="45" t="s">
        <v>17</v>
      </c>
      <c r="H93" s="30"/>
      <c r="I93" s="29"/>
      <c r="J93" s="29"/>
      <c r="K93" s="29"/>
      <c r="L93" s="29"/>
      <c r="M93" s="29"/>
      <c r="N93" s="29"/>
      <c r="O93" s="29"/>
      <c r="P93" s="29">
        <f>HLOOKUP($G93,$H$63:$P$68,6,FALSE)*HLOOKUP(P$84,$H$63:$P$68,6,FALSE)*HLOOKUP($G93,$H$63:$P$68,4,FALSE)*HLOOKUP(P$84,$H$63:$P$68,4,FALSE)*HLOOKUP(P$72,$H$72:$P$81,$Q81,0)</f>
        <v>2.6059934921514463E-6</v>
      </c>
      <c r="Q93" s="4"/>
      <c r="R93" s="4"/>
    </row>
    <row r="94" spans="2:23">
      <c r="F94" s="43"/>
      <c r="G94" s="45"/>
      <c r="H94" s="12"/>
      <c r="I94" s="12"/>
      <c r="J94" s="12"/>
      <c r="K94" s="12"/>
      <c r="L94" s="12"/>
      <c r="M94" s="12"/>
      <c r="N94" s="12"/>
      <c r="O94" s="12"/>
      <c r="P94" s="12"/>
      <c r="Q94" s="4"/>
    </row>
    <row r="95" spans="2:23">
      <c r="F95" s="43"/>
    </row>
    <row r="96" spans="2:23" ht="38.25">
      <c r="B96" s="31" t="s">
        <v>85</v>
      </c>
      <c r="C96" s="31" t="s">
        <v>86</v>
      </c>
      <c r="D96" s="31" t="s">
        <v>87</v>
      </c>
      <c r="E96" s="31" t="s">
        <v>2</v>
      </c>
      <c r="F96" s="37">
        <v>1</v>
      </c>
      <c r="G96" s="37" t="s">
        <v>82</v>
      </c>
      <c r="H96" s="32" t="s">
        <v>88</v>
      </c>
      <c r="I96" s="32" t="s">
        <v>89</v>
      </c>
      <c r="J96" s="32" t="s">
        <v>90</v>
      </c>
      <c r="K96" s="32" t="s">
        <v>91</v>
      </c>
      <c r="L96" s="32" t="s">
        <v>92</v>
      </c>
      <c r="M96" s="32" t="s">
        <v>93</v>
      </c>
      <c r="N96" s="32" t="s">
        <v>94</v>
      </c>
      <c r="O96" s="32" t="s">
        <v>95</v>
      </c>
      <c r="P96" s="32" t="s">
        <v>96</v>
      </c>
      <c r="Q96" s="33"/>
      <c r="R96" s="34" t="s">
        <v>97</v>
      </c>
      <c r="S96" s="9" t="s">
        <v>98</v>
      </c>
      <c r="T96" s="9" t="s">
        <v>78</v>
      </c>
      <c r="U96" s="9" t="s">
        <v>79</v>
      </c>
      <c r="V96" s="9" t="s">
        <v>80</v>
      </c>
      <c r="W96" s="9" t="s">
        <v>81</v>
      </c>
    </row>
    <row r="97" spans="1:24">
      <c r="B97" s="40">
        <v>4.4999999999999998E-2</v>
      </c>
      <c r="C97" s="41">
        <f>SQRT(SUM(H85:P93))</f>
        <v>8.3851401331520217E-3</v>
      </c>
      <c r="D97" s="41">
        <f>SUMPRODUCT($H$68:$P$68,$H$64:$P$64)</f>
        <v>0.14163404401284707</v>
      </c>
      <c r="E97" s="40">
        <f>(D97-B97)/C97</f>
        <v>11.524439959063843</v>
      </c>
      <c r="F97" s="42">
        <f>VLOOKUP($F$96,$A$98:$F$114,6,0)</f>
        <v>8.3876835121140178E-3</v>
      </c>
      <c r="G97" s="42"/>
      <c r="H97" s="39">
        <v>5.8924007042761475E-2</v>
      </c>
      <c r="I97" s="39">
        <v>0.20768644794872193</v>
      </c>
      <c r="J97" s="39">
        <v>1.1947602744214501E-2</v>
      </c>
      <c r="K97" s="39">
        <v>-1.5414631591028002E-2</v>
      </c>
      <c r="L97" s="39">
        <v>9.7333777831398641E-2</v>
      </c>
      <c r="M97" s="39">
        <v>0.1729908459240376</v>
      </c>
      <c r="N97" s="39">
        <v>5.1551804708545743E-2</v>
      </c>
      <c r="O97" s="39">
        <v>0.27541925498117203</v>
      </c>
      <c r="P97" s="39">
        <v>0.13956089041017622</v>
      </c>
      <c r="R97" s="18">
        <f>SUM(H97:P97)</f>
        <v>1</v>
      </c>
      <c r="T97" s="18">
        <f>MAX($H$66:$P$66)</f>
        <v>1.3594274654318474E-2</v>
      </c>
      <c r="U97" s="18">
        <f>MIN($H$66:$P$66)</f>
        <v>1.0183768420764789E-2</v>
      </c>
      <c r="V97" s="18">
        <f>T97-U97</f>
        <v>3.4105062335536857E-3</v>
      </c>
      <c r="W97" s="18">
        <f>V97/10</f>
        <v>3.4105062335536859E-4</v>
      </c>
    </row>
    <row r="98" spans="1:24">
      <c r="A98" s="9">
        <v>1</v>
      </c>
      <c r="B98" s="26">
        <f>$B$97</f>
        <v>4.4999999999999998E-2</v>
      </c>
      <c r="C98" s="27">
        <v>8.3877541676972041E-3</v>
      </c>
      <c r="D98" s="49">
        <v>0.14164593613866203</v>
      </c>
      <c r="E98" s="26">
        <f t="shared" ref="E98:E109" si="13">(D98-B98)/C98</f>
        <v>11.52226617595249</v>
      </c>
      <c r="F98" s="50">
        <f>'VarMinGlo conR'!C103</f>
        <v>8.3876835121140178E-3</v>
      </c>
      <c r="G98" s="27">
        <f>B98+$E$110*C98</f>
        <v>0.14166417058198144</v>
      </c>
      <c r="H98" s="18">
        <v>5.7947364754089944E-2</v>
      </c>
      <c r="I98" s="18">
        <v>0.20722093852445087</v>
      </c>
      <c r="J98" s="18">
        <v>9.9742746733685102E-3</v>
      </c>
      <c r="K98" s="18">
        <v>0</v>
      </c>
      <c r="L98" s="18">
        <v>9.3682008998751815E-2</v>
      </c>
      <c r="M98" s="18">
        <v>0.16973052102218375</v>
      </c>
      <c r="N98" s="18">
        <v>5.0474891882643751E-2</v>
      </c>
      <c r="O98" s="18">
        <v>0.27283275297798032</v>
      </c>
      <c r="P98" s="18">
        <v>0.13813724716653114</v>
      </c>
      <c r="R98" s="18">
        <f t="shared" ref="R98:R109" si="14">SUM(H98:P98)</f>
        <v>1.0000000000000002</v>
      </c>
      <c r="S98" s="48">
        <f t="shared" ref="S98:S109" si="15">G98-D98</f>
        <v>1.8234443319414817E-5</v>
      </c>
      <c r="T98" s="1" t="s">
        <v>99</v>
      </c>
    </row>
    <row r="99" spans="1:24">
      <c r="A99" s="9">
        <v>2</v>
      </c>
      <c r="B99" s="26">
        <f t="shared" ref="B99:B109" si="16">$B$97</f>
        <v>4.4999999999999998E-2</v>
      </c>
      <c r="C99" s="27">
        <v>8.7286372874320617E-3</v>
      </c>
      <c r="D99" s="27">
        <v>0.14320192189914091</v>
      </c>
      <c r="E99" s="26">
        <f t="shared" si="13"/>
        <v>11.250544462482942</v>
      </c>
      <c r="F99" s="26">
        <f>F98+$W$97</f>
        <v>8.7287341354693859E-3</v>
      </c>
      <c r="G99" s="27">
        <f t="shared" ref="G99:G110" si="17">B99+$E$110*C99</f>
        <v>0.145592657680646</v>
      </c>
      <c r="H99" s="18">
        <v>0.12590734363133274</v>
      </c>
      <c r="I99" s="18">
        <v>0.36444632197707366</v>
      </c>
      <c r="J99" s="18">
        <v>0</v>
      </c>
      <c r="K99" s="18">
        <v>0</v>
      </c>
      <c r="L99" s="18">
        <v>0</v>
      </c>
      <c r="M99" s="18">
        <v>6.3290476691354153E-2</v>
      </c>
      <c r="N99" s="18">
        <v>9.0482018488620905E-2</v>
      </c>
      <c r="O99" s="18">
        <v>0.2263513518594964</v>
      </c>
      <c r="P99" s="18">
        <v>0.12952248735212232</v>
      </c>
      <c r="R99" s="18">
        <f t="shared" si="14"/>
        <v>1.0000000000000002</v>
      </c>
      <c r="S99" s="47">
        <f t="shared" si="15"/>
        <v>2.3907357815050878E-3</v>
      </c>
    </row>
    <row r="100" spans="1:24">
      <c r="A100" s="9">
        <v>3</v>
      </c>
      <c r="B100" s="26">
        <f t="shared" si="16"/>
        <v>4.4999999999999998E-2</v>
      </c>
      <c r="C100" s="27">
        <v>9.0702369882225183E-3</v>
      </c>
      <c r="D100" s="27">
        <v>0.14394149907104015</v>
      </c>
      <c r="E100" s="26">
        <f t="shared" si="13"/>
        <v>10.908369781243122</v>
      </c>
      <c r="F100" s="26">
        <f t="shared" ref="F100:F109" si="18">F99+$W$97</f>
        <v>9.0697847588247539E-3</v>
      </c>
      <c r="G100" s="27">
        <f t="shared" si="17"/>
        <v>0.14952940297477138</v>
      </c>
      <c r="H100" s="18">
        <v>0.16422090857435892</v>
      </c>
      <c r="I100" s="18">
        <v>0.46469269861268103</v>
      </c>
      <c r="J100" s="18">
        <v>0</v>
      </c>
      <c r="K100" s="18">
        <v>0</v>
      </c>
      <c r="L100" s="18">
        <v>0</v>
      </c>
      <c r="M100" s="18">
        <v>0</v>
      </c>
      <c r="N100" s="18">
        <v>0.10510145405552393</v>
      </c>
      <c r="O100" s="18">
        <v>0.16519717296816269</v>
      </c>
      <c r="P100" s="18">
        <v>0.10078776578927325</v>
      </c>
      <c r="R100" s="18">
        <f t="shared" si="14"/>
        <v>0.99999999999999989</v>
      </c>
      <c r="S100" s="47">
        <f t="shared" si="15"/>
        <v>5.5879039037312339E-3</v>
      </c>
    </row>
    <row r="101" spans="1:24">
      <c r="A101" s="9">
        <v>4</v>
      </c>
      <c r="B101" s="26">
        <f t="shared" si="16"/>
        <v>4.4999999999999998E-2</v>
      </c>
      <c r="C101" s="27">
        <v>9.4111081610889439E-3</v>
      </c>
      <c r="D101" s="27">
        <v>0.14445577953767325</v>
      </c>
      <c r="E101" s="26">
        <f t="shared" si="13"/>
        <v>10.567913771183923</v>
      </c>
      <c r="F101" s="26">
        <f t="shared" si="18"/>
        <v>9.410835382180122E-3</v>
      </c>
      <c r="G101" s="27">
        <f t="shared" si="17"/>
        <v>0.15345775239246617</v>
      </c>
      <c r="H101" s="18">
        <v>0.18915071370113082</v>
      </c>
      <c r="I101" s="18">
        <v>0.55268658533580761</v>
      </c>
      <c r="J101" s="18">
        <v>0</v>
      </c>
      <c r="K101" s="18">
        <v>0</v>
      </c>
      <c r="L101" s="18">
        <v>0</v>
      </c>
      <c r="M101" s="18">
        <v>0</v>
      </c>
      <c r="N101" s="18">
        <v>0.11305563348208597</v>
      </c>
      <c r="O101" s="18">
        <v>8.9462592302887736E-2</v>
      </c>
      <c r="P101" s="18">
        <v>5.5644475178087807E-2</v>
      </c>
      <c r="R101" s="18">
        <f t="shared" si="14"/>
        <v>1</v>
      </c>
      <c r="S101" s="47">
        <f t="shared" si="15"/>
        <v>9.0019728547929279E-3</v>
      </c>
    </row>
    <row r="102" spans="1:24">
      <c r="A102" s="9">
        <v>5</v>
      </c>
      <c r="B102" s="26">
        <f t="shared" si="16"/>
        <v>4.4999999999999998E-2</v>
      </c>
      <c r="C102" s="27">
        <v>9.7512804545591483E-3</v>
      </c>
      <c r="D102" s="27">
        <v>0.14486930877075416</v>
      </c>
      <c r="E102" s="26">
        <f t="shared" si="13"/>
        <v>10.241661004023415</v>
      </c>
      <c r="F102" s="26">
        <f t="shared" si="18"/>
        <v>9.75188600553549E-3</v>
      </c>
      <c r="G102" s="27">
        <f t="shared" si="17"/>
        <v>0.1573780476164135</v>
      </c>
      <c r="H102" s="18">
        <v>0.21285658825897563</v>
      </c>
      <c r="I102" s="18">
        <v>0.62104199134080817</v>
      </c>
      <c r="J102" s="18">
        <v>0</v>
      </c>
      <c r="K102" s="18">
        <v>0</v>
      </c>
      <c r="L102" s="18">
        <v>0</v>
      </c>
      <c r="M102" s="18">
        <v>0</v>
      </c>
      <c r="N102" s="18">
        <v>0.11714337809718112</v>
      </c>
      <c r="O102" s="18">
        <v>1.9245587791117052E-2</v>
      </c>
      <c r="P102" s="18">
        <v>2.9712454511918202E-2</v>
      </c>
      <c r="R102" s="18">
        <f t="shared" si="14"/>
        <v>1.0000000000000002</v>
      </c>
      <c r="S102" s="47">
        <f t="shared" si="15"/>
        <v>1.250873884565934E-2</v>
      </c>
    </row>
    <row r="103" spans="1:24">
      <c r="A103" s="9">
        <v>6</v>
      </c>
      <c r="B103" s="26">
        <f t="shared" si="16"/>
        <v>4.4999999999999998E-2</v>
      </c>
      <c r="C103" s="27">
        <v>1.0092662831998391E-2</v>
      </c>
      <c r="D103" s="27">
        <v>0.14521420361713847</v>
      </c>
      <c r="E103" s="26">
        <f t="shared" si="13"/>
        <v>9.9294116216201402</v>
      </c>
      <c r="F103" s="26">
        <f t="shared" si="18"/>
        <v>1.0092936628890858E-2</v>
      </c>
      <c r="G103" s="27">
        <f t="shared" si="17"/>
        <v>0.16131228838059281</v>
      </c>
      <c r="H103" s="18">
        <v>0.19719408464321775</v>
      </c>
      <c r="I103" s="18">
        <v>0.71996279153145248</v>
      </c>
      <c r="J103" s="18">
        <v>0</v>
      </c>
      <c r="K103" s="18">
        <v>0</v>
      </c>
      <c r="L103" s="18">
        <v>0</v>
      </c>
      <c r="M103" s="18">
        <v>0</v>
      </c>
      <c r="N103" s="18">
        <v>8.2843123825329601E-2</v>
      </c>
      <c r="O103" s="18">
        <v>0</v>
      </c>
      <c r="P103" s="18">
        <v>0</v>
      </c>
      <c r="R103" s="18">
        <f t="shared" si="14"/>
        <v>0.99999999999999978</v>
      </c>
      <c r="S103" s="47">
        <f t="shared" si="15"/>
        <v>1.609808476345434E-2</v>
      </c>
      <c r="X103" s="24"/>
    </row>
    <row r="104" spans="1:24">
      <c r="A104" s="9">
        <v>7</v>
      </c>
      <c r="B104" s="26">
        <f t="shared" si="16"/>
        <v>4.4999999999999998E-2</v>
      </c>
      <c r="C104" s="27">
        <v>1.0433082417621238E-2</v>
      </c>
      <c r="D104" s="27">
        <v>0.1454491675548005</v>
      </c>
      <c r="E104" s="26">
        <f t="shared" si="13"/>
        <v>9.6279472867140541</v>
      </c>
      <c r="F104" s="26">
        <f t="shared" si="18"/>
        <v>1.0433987252246226E-2</v>
      </c>
      <c r="G104" s="27">
        <f t="shared" si="17"/>
        <v>0.16523543350814351</v>
      </c>
      <c r="H104" s="18">
        <v>0.16376879989421558</v>
      </c>
      <c r="I104" s="18">
        <v>0.82118786856254433</v>
      </c>
      <c r="J104" s="18">
        <v>0</v>
      </c>
      <c r="K104" s="18">
        <v>0</v>
      </c>
      <c r="L104" s="18">
        <v>0</v>
      </c>
      <c r="M104" s="18">
        <v>0</v>
      </c>
      <c r="N104" s="18">
        <v>1.5043331543240066E-2</v>
      </c>
      <c r="O104" s="18">
        <v>0</v>
      </c>
      <c r="P104" s="18">
        <v>0</v>
      </c>
      <c r="R104" s="18">
        <f t="shared" si="14"/>
        <v>1</v>
      </c>
      <c r="S104" s="47">
        <f t="shared" si="15"/>
        <v>1.9786265953343013E-2</v>
      </c>
    </row>
    <row r="105" spans="1:24">
      <c r="A105" s="9">
        <v>8</v>
      </c>
      <c r="B105" s="26">
        <f t="shared" si="16"/>
        <v>4.4999999999999998E-2</v>
      </c>
      <c r="C105" s="27">
        <v>1.0775339207200588E-2</v>
      </c>
      <c r="D105" s="27">
        <v>0.14562495252110724</v>
      </c>
      <c r="E105" s="26">
        <f t="shared" si="13"/>
        <v>9.3384487101682065</v>
      </c>
      <c r="F105" s="26">
        <f t="shared" si="18"/>
        <v>1.0775037875601594E-2</v>
      </c>
      <c r="G105" s="27">
        <f t="shared" si="17"/>
        <v>0.16917975138266494</v>
      </c>
      <c r="H105" s="18">
        <v>8.7249733134520654E-2</v>
      </c>
      <c r="I105" s="18">
        <v>0.91275026686547933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R105" s="18">
        <f t="shared" si="14"/>
        <v>1</v>
      </c>
      <c r="S105" s="47">
        <f t="shared" si="15"/>
        <v>2.3554798861557702E-2</v>
      </c>
    </row>
    <row r="106" spans="1:24">
      <c r="A106" s="9">
        <v>9</v>
      </c>
      <c r="B106" s="26">
        <f t="shared" si="16"/>
        <v>4.4999999999999998E-2</v>
      </c>
      <c r="C106" s="27">
        <v>1.1116568426895167E-2</v>
      </c>
      <c r="D106" s="27">
        <v>0.1457604757151674</v>
      </c>
      <c r="E106" s="26">
        <f t="shared" si="13"/>
        <v>9.0639909588816856</v>
      </c>
      <c r="F106" s="26">
        <f t="shared" si="18"/>
        <v>1.1116088498956962E-2</v>
      </c>
      <c r="G106" s="27">
        <f t="shared" si="17"/>
        <v>0.17311222708958812</v>
      </c>
      <c r="H106" s="18">
        <v>1.1512503244835345E-2</v>
      </c>
      <c r="I106" s="18">
        <v>0.98848749675516467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R106" s="18">
        <f t="shared" si="14"/>
        <v>1</v>
      </c>
      <c r="S106" s="47">
        <f t="shared" si="15"/>
        <v>2.7351751374420724E-2</v>
      </c>
    </row>
    <row r="107" spans="1:24">
      <c r="A107" s="9">
        <v>10</v>
      </c>
      <c r="B107" s="26">
        <f t="shared" si="16"/>
        <v>4.4999999999999998E-2</v>
      </c>
      <c r="C107" s="27">
        <v>1.1173930246012322E-2</v>
      </c>
      <c r="D107" s="27">
        <v>0.14578107782507865</v>
      </c>
      <c r="E107" s="26">
        <f t="shared" si="13"/>
        <v>9.019304363479872</v>
      </c>
      <c r="F107" s="26">
        <f t="shared" si="18"/>
        <v>1.145713912231233E-2</v>
      </c>
      <c r="G107" s="27">
        <f t="shared" si="17"/>
        <v>0.17377328993873409</v>
      </c>
      <c r="H107" s="38">
        <v>-9.9999999999926537E-7</v>
      </c>
      <c r="I107" s="38">
        <v>1.0000009999999999</v>
      </c>
      <c r="J107" s="38">
        <v>0</v>
      </c>
      <c r="K107" s="38">
        <v>0</v>
      </c>
      <c r="L107" s="38">
        <v>0</v>
      </c>
      <c r="M107" s="38">
        <v>0</v>
      </c>
      <c r="N107" s="38">
        <v>0</v>
      </c>
      <c r="O107" s="38">
        <v>0</v>
      </c>
      <c r="P107" s="38">
        <v>0</v>
      </c>
      <c r="Q107" s="4"/>
      <c r="R107" s="18">
        <f t="shared" si="14"/>
        <v>0.99999999999999989</v>
      </c>
      <c r="S107" s="47">
        <f t="shared" si="15"/>
        <v>2.7992212113655435E-2</v>
      </c>
    </row>
    <row r="108" spans="1:24">
      <c r="A108" s="9">
        <v>11</v>
      </c>
      <c r="B108" s="26">
        <f t="shared" si="16"/>
        <v>4.4999999999999998E-2</v>
      </c>
      <c r="C108" s="27">
        <v>1.1797467457694055E-2</v>
      </c>
      <c r="D108" s="27">
        <v>0.14230234996293273</v>
      </c>
      <c r="E108" s="26">
        <f t="shared" si="13"/>
        <v>8.2477320078958325</v>
      </c>
      <c r="F108" s="26">
        <f t="shared" si="18"/>
        <v>1.1798189745667698E-2</v>
      </c>
      <c r="G108" s="27">
        <f t="shared" si="17"/>
        <v>0.18095920719252545</v>
      </c>
      <c r="H108" s="18">
        <v>0</v>
      </c>
      <c r="I108" s="18">
        <v>0.25126487356619492</v>
      </c>
      <c r="J108" s="18">
        <v>0</v>
      </c>
      <c r="K108" s="18">
        <v>0.74873512643380513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R108" s="18">
        <f t="shared" si="14"/>
        <v>1</v>
      </c>
      <c r="S108" s="47">
        <f t="shared" si="15"/>
        <v>3.8656857229592723E-2</v>
      </c>
    </row>
    <row r="109" spans="1:24">
      <c r="A109" s="9">
        <v>12</v>
      </c>
      <c r="B109" s="26">
        <f t="shared" si="16"/>
        <v>4.4999999999999998E-2</v>
      </c>
      <c r="C109" s="27">
        <v>1.213921894028872E-2</v>
      </c>
      <c r="D109" s="27">
        <v>0.14204836005516819</v>
      </c>
      <c r="E109" s="26">
        <f t="shared" si="13"/>
        <v>7.9946132063798157</v>
      </c>
      <c r="F109" s="26">
        <f t="shared" si="18"/>
        <v>1.2139240369023066E-2</v>
      </c>
      <c r="G109" s="27">
        <f t="shared" si="17"/>
        <v>0.18489770168696357</v>
      </c>
      <c r="H109" s="18">
        <v>0</v>
      </c>
      <c r="I109" s="18">
        <v>0.19659797490113762</v>
      </c>
      <c r="J109" s="18">
        <v>0</v>
      </c>
      <c r="K109" s="18">
        <v>0.80340202509886249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R109" s="18">
        <f t="shared" si="14"/>
        <v>1</v>
      </c>
      <c r="S109" s="47">
        <f t="shared" si="15"/>
        <v>4.2849341631795379E-2</v>
      </c>
    </row>
    <row r="110" spans="1:24">
      <c r="B110" s="26">
        <v>4.4999999999999998E-2</v>
      </c>
      <c r="C110" s="27">
        <v>0</v>
      </c>
      <c r="E110" s="26">
        <v>11.5244401122595</v>
      </c>
      <c r="G110" s="27">
        <f t="shared" si="17"/>
        <v>4.4999999999999998E-2</v>
      </c>
    </row>
    <row r="112" spans="1:24">
      <c r="C112" s="44"/>
      <c r="D112" s="44"/>
      <c r="E112" s="44"/>
    </row>
    <row r="113" spans="2:7">
      <c r="B113" s="26"/>
      <c r="C113" s="27"/>
      <c r="E113" s="26"/>
      <c r="F113" s="26"/>
    </row>
    <row r="114" spans="2:7">
      <c r="B114" s="26"/>
      <c r="C114" s="27"/>
      <c r="D114" s="27"/>
      <c r="F114" s="26"/>
      <c r="G114" s="46"/>
    </row>
    <row r="115" spans="2:7">
      <c r="B115" s="26"/>
      <c r="C115" s="27"/>
      <c r="D115" s="27"/>
      <c r="E115" s="26"/>
      <c r="F115" s="26"/>
      <c r="G115" s="46"/>
    </row>
    <row r="116" spans="2:7">
      <c r="B116" s="26"/>
      <c r="C116" s="27"/>
      <c r="D116" s="27"/>
      <c r="E116" s="26"/>
      <c r="F116" s="26"/>
      <c r="G116" s="46"/>
    </row>
    <row r="117" spans="2:7">
      <c r="B117" s="26"/>
      <c r="C117" s="27"/>
      <c r="D117" s="27"/>
      <c r="E117" s="26"/>
      <c r="F117" s="26"/>
      <c r="G117" s="46"/>
    </row>
    <row r="118" spans="2:7">
      <c r="C118" s="27"/>
      <c r="D118" s="27"/>
      <c r="G118" s="46"/>
    </row>
    <row r="119" spans="2:7">
      <c r="C119" s="27"/>
      <c r="D119" s="27"/>
      <c r="G119" s="46"/>
    </row>
    <row r="120" spans="2:7">
      <c r="C120" s="27"/>
      <c r="D120" s="27"/>
      <c r="G120" s="46"/>
    </row>
    <row r="121" spans="2:7">
      <c r="C121" s="27"/>
      <c r="D121" s="27"/>
      <c r="G121" s="46"/>
    </row>
  </sheetData>
  <sheetProtection password="D037" sheet="1" objects="1" scenarios="1"/>
  <dataConsolidate/>
  <printOptions horizontalCentered="1" gridLines="1"/>
  <pageMargins left="0" right="0" top="0.39370078740157483" bottom="0.39370078740157483" header="0" footer="0"/>
  <pageSetup fitToHeight="5" orientation="portrait" verticalDpi="90" r:id="rId1"/>
  <headerFooter alignWithMargins="0">
    <oddFooter>&amp;C&amp;8Hoja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Ck Promedio Ponderado</vt:lpstr>
      <vt:lpstr>VarMinGlo sinR</vt:lpstr>
      <vt:lpstr>RetMax sinR</vt:lpstr>
      <vt:lpstr>VarMinGlo conR</vt:lpstr>
      <vt:lpstr>RetMax conR</vt:lpstr>
      <vt:lpstr>'Ck Promedio Ponderado'!Títulos_a_imprimir</vt:lpstr>
      <vt:lpstr>'RetMax conR'!Títulos_a_imprimir</vt:lpstr>
      <vt:lpstr>'RetMax sinR'!Títulos_a_imprimir</vt:lpstr>
      <vt:lpstr>'VarMinGlo conR'!Títulos_a_imprimir</vt:lpstr>
      <vt:lpstr>'VarMinGlo sinR'!Títulos_a_imprimir</vt:lpstr>
    </vt:vector>
  </TitlesOfParts>
  <Company>Bloomberg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Jose Alberto</cp:lastModifiedBy>
  <cp:lastPrinted>2009-07-30T16:06:07Z</cp:lastPrinted>
  <dcterms:created xsi:type="dcterms:W3CDTF">2008-10-25T19:41:26Z</dcterms:created>
  <dcterms:modified xsi:type="dcterms:W3CDTF">2014-11-27T22:55:23Z</dcterms:modified>
</cp:coreProperties>
</file>