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omments13.xml" ContentType="application/vnd.openxmlformats-officedocument.spreadsheetml.comments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omments14.xml" ContentType="application/vnd.openxmlformats-officedocument.spreadsheetml.comments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afit-my.sharepoint.com/personal/vorozcoa1_eafit_edu_co/Documents/DOCUMENTOS/3. EAFIT/IV Semestre/TRABAJO DE GRADO/"/>
    </mc:Choice>
  </mc:AlternateContent>
  <xr:revisionPtr revIDLastSave="2" documentId="8_{C0106845-06F9-4553-B5F9-D14F3C47D186}" xr6:coauthVersionLast="47" xr6:coauthVersionMax="47" xr10:uidLastSave="{08A482C4-AEF5-4A60-8E43-6711906608DC}"/>
  <bookViews>
    <workbookView xWindow="-108" yWindow="-108" windowWidth="23256" windowHeight="12456" tabRatio="898" activeTab="6" xr2:uid="{6DAE3F1A-261B-BD42-85A3-02824AC9BB77}"/>
  </bookViews>
  <sheets>
    <sheet name="RESUMEN" sheetId="72" r:id="rId1"/>
    <sheet name="Flujo de caja" sheetId="4" r:id="rId2"/>
    <sheet name="Punto Equilibrio" sheetId="1" r:id="rId3"/>
    <sheet name="Costos" sheetId="2" r:id="rId4"/>
    <sheet name="Gastos" sheetId="3" r:id="rId5"/>
    <sheet name="Fabricación" sheetId="5" r:id="rId6"/>
    <sheet name="Punto Equilibrio (2)" sheetId="7" r:id="rId7"/>
    <sheet name="Flujo de caja (2)" sheetId="6" r:id="rId8"/>
    <sheet name="Costos (2)" sheetId="8" r:id="rId9"/>
    <sheet name="Gastos (2)" sheetId="9" r:id="rId10"/>
    <sheet name="Fabricación (2)" sheetId="10" r:id="rId11"/>
    <sheet name="Flujo de caja (3)" sheetId="11" r:id="rId12"/>
    <sheet name="Punto Equilibrio (3)" sheetId="12" r:id="rId13"/>
    <sheet name="Costos (3)" sheetId="13" r:id="rId14"/>
    <sheet name="Gastos (3)" sheetId="14" r:id="rId15"/>
    <sheet name="Fabricación (3)" sheetId="15" r:id="rId16"/>
    <sheet name="Flujo de caja (4)" sheetId="16" r:id="rId17"/>
    <sheet name="Punto Equilibrio (4)" sheetId="17" r:id="rId18"/>
    <sheet name="Costos (4)" sheetId="18" r:id="rId19"/>
    <sheet name="Gastos (4)" sheetId="19" r:id="rId20"/>
    <sheet name="Fabricación (4)" sheetId="20" r:id="rId21"/>
    <sheet name="Flujo de caja (5)" sheetId="21" r:id="rId22"/>
    <sheet name="Punto Equilibrio (5)" sheetId="22" r:id="rId23"/>
    <sheet name="Costos (5)" sheetId="23" r:id="rId24"/>
    <sheet name="Gastos (5)" sheetId="24" r:id="rId25"/>
    <sheet name="Fabricación (5)" sheetId="25" r:id="rId26"/>
    <sheet name="Flujo de caja (6)" sheetId="26" r:id="rId27"/>
    <sheet name="Punto Equilibrio (6)" sheetId="28" r:id="rId28"/>
    <sheet name="Costos (6)" sheetId="29" r:id="rId29"/>
    <sheet name="Gastos (6)" sheetId="30" r:id="rId30"/>
    <sheet name="Fabricación (6)" sheetId="31" r:id="rId31"/>
    <sheet name="Flujo de caja (7)" sheetId="32" r:id="rId32"/>
    <sheet name="Punto Equilibrio (7)" sheetId="33" r:id="rId33"/>
    <sheet name="Costos (7)" sheetId="34" r:id="rId34"/>
    <sheet name="Gastos (7)" sheetId="35" r:id="rId35"/>
    <sheet name="Fabricación (7)" sheetId="36" r:id="rId36"/>
    <sheet name="Flujo de caja (8)" sheetId="37" r:id="rId37"/>
    <sheet name="Punto Equilibrio (8)" sheetId="38" r:id="rId38"/>
    <sheet name="Costos (8)" sheetId="39" r:id="rId39"/>
    <sheet name="Gastos (8)" sheetId="40" r:id="rId40"/>
    <sheet name="Fabricación (8)" sheetId="41" r:id="rId41"/>
    <sheet name="Flujo de caja (9)" sheetId="42" r:id="rId42"/>
    <sheet name="Punto Equilibrio (9)" sheetId="43" r:id="rId43"/>
    <sheet name="Costos (9)" sheetId="44" r:id="rId44"/>
    <sheet name="Gastos (9)" sheetId="45" r:id="rId45"/>
    <sheet name="Fabricación (9)" sheetId="46" r:id="rId46"/>
    <sheet name="Flujo de caja (10)" sheetId="47" r:id="rId47"/>
    <sheet name="Punto Equilibrio (10)" sheetId="48" r:id="rId48"/>
    <sheet name="Costos (10)" sheetId="49" r:id="rId49"/>
    <sheet name="Gastos (10)" sheetId="50" r:id="rId50"/>
    <sheet name="Fabricación (10)" sheetId="51" r:id="rId51"/>
    <sheet name="Flujo de caja (11)" sheetId="52" r:id="rId52"/>
    <sheet name="Punto Equilibrio (11)" sheetId="53" r:id="rId53"/>
    <sheet name="Costos (11)" sheetId="54" r:id="rId54"/>
    <sheet name="Gastos (11)" sheetId="55" r:id="rId55"/>
    <sheet name="Fabricación (11)" sheetId="56" r:id="rId56"/>
    <sheet name="Flujo de caja (12)" sheetId="57" r:id="rId57"/>
    <sheet name="Punto Equilibrio (12)" sheetId="58" r:id="rId58"/>
    <sheet name="Costos (12)" sheetId="59" r:id="rId59"/>
    <sheet name="Gastos (12)" sheetId="60" r:id="rId60"/>
    <sheet name="Fabricación (12)" sheetId="61" r:id="rId61"/>
    <sheet name="Flujo de caja (13)" sheetId="62" r:id="rId62"/>
    <sheet name="Punto Equilibrio (13)" sheetId="63" r:id="rId63"/>
    <sheet name="Costos (13)" sheetId="64" r:id="rId64"/>
    <sheet name="Gastos (13)" sheetId="65" r:id="rId65"/>
    <sheet name="Fabricación (13)" sheetId="66" r:id="rId66"/>
    <sheet name="Flujo de caja (14)" sheetId="67" r:id="rId67"/>
    <sheet name="Punto Equilibrio (14)" sheetId="68" r:id="rId68"/>
    <sheet name="Costos (14)" sheetId="69" r:id="rId69"/>
    <sheet name="Gastos (14)" sheetId="70" r:id="rId70"/>
    <sheet name="Fabricación (14)" sheetId="71" r:id="rId71"/>
    <sheet name="Flujo de caja (15)" sheetId="73" r:id="rId72"/>
    <sheet name="Punto Equilibrio (15)" sheetId="74" r:id="rId73"/>
    <sheet name="Costos (15)" sheetId="75" r:id="rId74"/>
    <sheet name="Gastos (15)" sheetId="76" r:id="rId75"/>
    <sheet name="Fabricación (15)" sheetId="77" r:id="rId76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Pal_Workbook_GUID" hidden="1">"ND4KGTJVHGPJ2XK9W8SISBVP"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1</definedName>
    <definedName name="RiskFixedSeed" hidden="1">1</definedName>
    <definedName name="RiskHasSettings" hidden="1">7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electedCell" hidden="1">"$D$101"</definedName>
    <definedName name="RiskSelectedNameCell1" hidden="1">"$C$101"</definedName>
    <definedName name="RiskSelectedNameCell2" hidden="1">"$D$78"</definedName>
    <definedName name="RiskStandardRecalc" hidden="1">1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7" l="1"/>
  <c r="D18" i="72"/>
  <c r="C18" i="72"/>
  <c r="B18" i="72"/>
  <c r="C15" i="75"/>
  <c r="C13" i="75"/>
  <c r="C11" i="75"/>
  <c r="I59" i="77"/>
  <c r="G45" i="77"/>
  <c r="G44" i="77"/>
  <c r="G43" i="77"/>
  <c r="G46" i="77" s="1"/>
  <c r="G40" i="77"/>
  <c r="G39" i="77"/>
  <c r="G38" i="77"/>
  <c r="G35" i="77"/>
  <c r="G34" i="77"/>
  <c r="G33" i="77"/>
  <c r="G32" i="77"/>
  <c r="G29" i="77"/>
  <c r="G28" i="77"/>
  <c r="G27" i="77"/>
  <c r="G26" i="77"/>
  <c r="G25" i="77"/>
  <c r="G24" i="77"/>
  <c r="G23" i="77"/>
  <c r="G22" i="77"/>
  <c r="G21" i="77"/>
  <c r="G20" i="77"/>
  <c r="G16" i="77"/>
  <c r="F6" i="77"/>
  <c r="G7" i="77" s="1"/>
  <c r="F15" i="77" s="1"/>
  <c r="G15" i="77" s="1"/>
  <c r="E18" i="76"/>
  <c r="E17" i="76"/>
  <c r="E13" i="76"/>
  <c r="C14" i="75" s="1"/>
  <c r="E12" i="76"/>
  <c r="E11" i="76"/>
  <c r="C12" i="75" s="1"/>
  <c r="E10" i="76"/>
  <c r="L9" i="76"/>
  <c r="L7" i="76"/>
  <c r="L6" i="76"/>
  <c r="B6" i="76"/>
  <c r="E6" i="76" s="1"/>
  <c r="L5" i="76"/>
  <c r="B5" i="76"/>
  <c r="E5" i="76" s="1"/>
  <c r="L4" i="76"/>
  <c r="B4" i="76"/>
  <c r="E4" i="76" s="1"/>
  <c r="B3" i="76"/>
  <c r="E3" i="76" s="1"/>
  <c r="C7" i="75"/>
  <c r="D7" i="74"/>
  <c r="E7" i="74" s="1"/>
  <c r="F7" i="74" s="1"/>
  <c r="G7" i="74" s="1"/>
  <c r="H7" i="74" s="1"/>
  <c r="I7" i="74" s="1"/>
  <c r="J7" i="74" s="1"/>
  <c r="K7" i="74" s="1"/>
  <c r="L7" i="74" s="1"/>
  <c r="M7" i="74" s="1"/>
  <c r="N7" i="74" s="1"/>
  <c r="O7" i="74" s="1"/>
  <c r="P7" i="74" s="1"/>
  <c r="Q7" i="74" s="1"/>
  <c r="R7" i="74" s="1"/>
  <c r="S7" i="74" s="1"/>
  <c r="T7" i="74" s="1"/>
  <c r="U7" i="74" s="1"/>
  <c r="V7" i="74" s="1"/>
  <c r="W7" i="74" s="1"/>
  <c r="X7" i="74" s="1"/>
  <c r="Y7" i="74" s="1"/>
  <c r="Z7" i="74" s="1"/>
  <c r="AA7" i="74" s="1"/>
  <c r="AB7" i="74" s="1"/>
  <c r="AC7" i="74" s="1"/>
  <c r="AD7" i="74" s="1"/>
  <c r="AE7" i="74" s="1"/>
  <c r="AF7" i="74" s="1"/>
  <c r="AG7" i="74" s="1"/>
  <c r="AH7" i="74" s="1"/>
  <c r="AI7" i="74" s="1"/>
  <c r="AJ7" i="74" s="1"/>
  <c r="AK7" i="74" s="1"/>
  <c r="AL7" i="74" s="1"/>
  <c r="AM7" i="74" s="1"/>
  <c r="AN7" i="74" s="1"/>
  <c r="AO7" i="74" s="1"/>
  <c r="AP7" i="74" s="1"/>
  <c r="AQ7" i="74" s="1"/>
  <c r="AR7" i="74" s="1"/>
  <c r="AS7" i="74" s="1"/>
  <c r="AT7" i="74" s="1"/>
  <c r="AU7" i="74" s="1"/>
  <c r="AV7" i="74" s="1"/>
  <c r="AW7" i="74" s="1"/>
  <c r="AX7" i="74" s="1"/>
  <c r="AY7" i="74" s="1"/>
  <c r="AZ7" i="74" s="1"/>
  <c r="BA7" i="74" s="1"/>
  <c r="BB7" i="74" s="1"/>
  <c r="BC7" i="74" s="1"/>
  <c r="BD7" i="74" s="1"/>
  <c r="BE7" i="74" s="1"/>
  <c r="BF7" i="74" s="1"/>
  <c r="BG7" i="74" s="1"/>
  <c r="BH7" i="74" s="1"/>
  <c r="BI7" i="74" s="1"/>
  <c r="BJ7" i="74" s="1"/>
  <c r="C6" i="74"/>
  <c r="I58" i="73"/>
  <c r="H58" i="73"/>
  <c r="G58" i="73"/>
  <c r="F58" i="73"/>
  <c r="E58" i="73"/>
  <c r="D58" i="73"/>
  <c r="C58" i="73"/>
  <c r="I57" i="73"/>
  <c r="H57" i="73"/>
  <c r="G57" i="73"/>
  <c r="F57" i="73"/>
  <c r="E57" i="73"/>
  <c r="C57" i="73"/>
  <c r="I56" i="73"/>
  <c r="H56" i="73"/>
  <c r="G56" i="73"/>
  <c r="F56" i="73"/>
  <c r="E56" i="73"/>
  <c r="D56" i="73"/>
  <c r="C56" i="73"/>
  <c r="I55" i="73"/>
  <c r="H55" i="73"/>
  <c r="G55" i="73"/>
  <c r="F55" i="73"/>
  <c r="E55" i="73"/>
  <c r="D55" i="73"/>
  <c r="C55" i="73"/>
  <c r="I54" i="73"/>
  <c r="H54" i="73"/>
  <c r="G54" i="73"/>
  <c r="F54" i="73"/>
  <c r="E54" i="73"/>
  <c r="D54" i="73"/>
  <c r="C54" i="73"/>
  <c r="D53" i="73"/>
  <c r="C53" i="73"/>
  <c r="I52" i="73"/>
  <c r="H52" i="73"/>
  <c r="G52" i="73"/>
  <c r="F52" i="73"/>
  <c r="E52" i="73"/>
  <c r="D52" i="73"/>
  <c r="C52" i="73"/>
  <c r="D51" i="73"/>
  <c r="D59" i="73" s="1"/>
  <c r="C51" i="73"/>
  <c r="I47" i="73"/>
  <c r="H47" i="73"/>
  <c r="G47" i="73"/>
  <c r="F47" i="73"/>
  <c r="E47" i="73"/>
  <c r="D47" i="73"/>
  <c r="I46" i="73"/>
  <c r="H46" i="73"/>
  <c r="G46" i="73"/>
  <c r="F46" i="73"/>
  <c r="E46" i="73"/>
  <c r="D46" i="73"/>
  <c r="D45" i="73"/>
  <c r="D31" i="73"/>
  <c r="I28" i="73"/>
  <c r="H28" i="73"/>
  <c r="G28" i="73"/>
  <c r="F28" i="73"/>
  <c r="E28" i="73"/>
  <c r="D28" i="73"/>
  <c r="D23" i="73"/>
  <c r="D57" i="73" s="1"/>
  <c r="I18" i="73"/>
  <c r="H18" i="73"/>
  <c r="G18" i="73"/>
  <c r="F18" i="73"/>
  <c r="E18" i="73"/>
  <c r="E19" i="76" l="1"/>
  <c r="C16" i="75"/>
  <c r="E7" i="76"/>
  <c r="C10" i="75" s="1"/>
  <c r="D48" i="73"/>
  <c r="G41" i="77"/>
  <c r="G30" i="77"/>
  <c r="L10" i="76"/>
  <c r="E14" i="76"/>
  <c r="G36" i="77"/>
  <c r="C17" i="75"/>
  <c r="G18" i="77"/>
  <c r="G47" i="77" s="1"/>
  <c r="G53" i="77"/>
  <c r="C8" i="74"/>
  <c r="D6" i="74"/>
  <c r="D27" i="73"/>
  <c r="D29" i="73" s="1"/>
  <c r="E21" i="76" l="1"/>
  <c r="G49" i="77"/>
  <c r="G50" i="77" s="1"/>
  <c r="D8" i="74"/>
  <c r="E6" i="74"/>
  <c r="D30" i="73"/>
  <c r="G56" i="77" l="1"/>
  <c r="G58" i="77"/>
  <c r="G57" i="77"/>
  <c r="F6" i="74"/>
  <c r="E8" i="74"/>
  <c r="G59" i="77" l="1"/>
  <c r="G6" i="74"/>
  <c r="G10" i="74" s="1"/>
  <c r="F8" i="74"/>
  <c r="C10" i="74" l="1"/>
  <c r="D10" i="74"/>
  <c r="E10" i="74"/>
  <c r="F10" i="74"/>
  <c r="H6" i="74"/>
  <c r="H10" i="74" s="1"/>
  <c r="G8" i="74"/>
  <c r="I6" i="74" l="1"/>
  <c r="I10" i="74" s="1"/>
  <c r="H8" i="74"/>
  <c r="J6" i="74" l="1"/>
  <c r="J10" i="74" s="1"/>
  <c r="I8" i="74"/>
  <c r="K6" i="74" l="1"/>
  <c r="K10" i="74" s="1"/>
  <c r="J8" i="74"/>
  <c r="L6" i="74" l="1"/>
  <c r="L10" i="74" s="1"/>
  <c r="K8" i="74"/>
  <c r="L8" i="74" l="1"/>
  <c r="M6" i="74"/>
  <c r="M10" i="74" s="1"/>
  <c r="M8" i="74" l="1"/>
  <c r="N6" i="74"/>
  <c r="N10" i="74" s="1"/>
  <c r="N8" i="74" l="1"/>
  <c r="E9" i="73" s="1"/>
  <c r="O6" i="74"/>
  <c r="O10" i="74" s="1"/>
  <c r="E44" i="73" l="1"/>
  <c r="E48" i="73" s="1"/>
  <c r="O8" i="74"/>
  <c r="P6" i="74"/>
  <c r="P10" i="74" s="1"/>
  <c r="P8" i="74" l="1"/>
  <c r="Q6" i="74"/>
  <c r="Q10" i="74" s="1"/>
  <c r="Q8" i="74" l="1"/>
  <c r="R6" i="74"/>
  <c r="R10" i="74" s="1"/>
  <c r="R8" i="74" l="1"/>
  <c r="S6" i="74"/>
  <c r="S10" i="74" s="1"/>
  <c r="S8" i="74" l="1"/>
  <c r="T6" i="74"/>
  <c r="T10" i="74" s="1"/>
  <c r="T8" i="74" l="1"/>
  <c r="U6" i="74"/>
  <c r="U10" i="74" s="1"/>
  <c r="V6" i="74" l="1"/>
  <c r="V10" i="74" s="1"/>
  <c r="U8" i="74"/>
  <c r="W6" i="74" l="1"/>
  <c r="W10" i="74" s="1"/>
  <c r="V8" i="74"/>
  <c r="X6" i="74" l="1"/>
  <c r="X10" i="74" s="1"/>
  <c r="W8" i="74"/>
  <c r="Y6" i="74" l="1"/>
  <c r="Y10" i="74" s="1"/>
  <c r="X8" i="74"/>
  <c r="Z6" i="74" l="1"/>
  <c r="Z10" i="74" s="1"/>
  <c r="Y8" i="74"/>
  <c r="AA6" i="74" l="1"/>
  <c r="AA10" i="74" s="1"/>
  <c r="Z8" i="74"/>
  <c r="F9" i="73" l="1"/>
  <c r="AA8" i="74"/>
  <c r="AB6" i="74"/>
  <c r="AB10" i="74" s="1"/>
  <c r="F44" i="73" l="1"/>
  <c r="F48" i="73" s="1"/>
  <c r="AB8" i="74"/>
  <c r="AC6" i="74"/>
  <c r="AC10" i="74" s="1"/>
  <c r="AC8" i="74" l="1"/>
  <c r="AD6" i="74"/>
  <c r="AD10" i="74" s="1"/>
  <c r="AD8" i="74" l="1"/>
  <c r="AE6" i="74"/>
  <c r="AE10" i="74" s="1"/>
  <c r="AE8" i="74" l="1"/>
  <c r="AF6" i="74"/>
  <c r="AF10" i="74" s="1"/>
  <c r="AF8" i="74" l="1"/>
  <c r="AG6" i="74"/>
  <c r="AG10" i="74" s="1"/>
  <c r="AG8" i="74" l="1"/>
  <c r="AH6" i="74"/>
  <c r="AH10" i="74" s="1"/>
  <c r="AH8" i="74" l="1"/>
  <c r="AI6" i="74"/>
  <c r="AI10" i="74" s="1"/>
  <c r="AI8" i="74" l="1"/>
  <c r="AJ6" i="74"/>
  <c r="AJ10" i="74" s="1"/>
  <c r="AJ8" i="74" l="1"/>
  <c r="AK6" i="74"/>
  <c r="AK10" i="74" s="1"/>
  <c r="AL6" i="74" l="1"/>
  <c r="AL10" i="74" s="1"/>
  <c r="AK8" i="74"/>
  <c r="AM6" i="74" l="1"/>
  <c r="AM10" i="74" s="1"/>
  <c r="AL8" i="74"/>
  <c r="G9" i="73" s="1"/>
  <c r="G44" i="73" l="1"/>
  <c r="G48" i="73" s="1"/>
  <c r="AN6" i="74"/>
  <c r="AN10" i="74" s="1"/>
  <c r="AM8" i="74"/>
  <c r="AO6" i="74" l="1"/>
  <c r="AO10" i="74" s="1"/>
  <c r="AN8" i="74"/>
  <c r="AP6" i="74" l="1"/>
  <c r="AP10" i="74" s="1"/>
  <c r="AO8" i="74"/>
  <c r="AQ6" i="74" l="1"/>
  <c r="AQ10" i="74" s="1"/>
  <c r="AP8" i="74"/>
  <c r="AR6" i="74" l="1"/>
  <c r="AR10" i="74" s="1"/>
  <c r="AQ8" i="74"/>
  <c r="AR8" i="74" l="1"/>
  <c r="AS6" i="74"/>
  <c r="AS10" i="74" s="1"/>
  <c r="AS8" i="74" l="1"/>
  <c r="AT6" i="74"/>
  <c r="AT10" i="74" s="1"/>
  <c r="AT8" i="74" l="1"/>
  <c r="AU6" i="74"/>
  <c r="AU10" i="74" s="1"/>
  <c r="AU8" i="74" l="1"/>
  <c r="AV6" i="74"/>
  <c r="AV10" i="74" s="1"/>
  <c r="AV8" i="74" l="1"/>
  <c r="AW6" i="74"/>
  <c r="AW10" i="74" s="1"/>
  <c r="AW8" i="74" l="1"/>
  <c r="AX6" i="74"/>
  <c r="AX10" i="74" s="1"/>
  <c r="AX8" i="74" l="1"/>
  <c r="H9" i="73" s="1"/>
  <c r="AY6" i="74"/>
  <c r="AY10" i="74" s="1"/>
  <c r="H44" i="73" l="1"/>
  <c r="H48" i="73" s="1"/>
  <c r="AY8" i="74"/>
  <c r="AZ6" i="74"/>
  <c r="AZ10" i="74" s="1"/>
  <c r="AZ8" i="74" l="1"/>
  <c r="BA6" i="74"/>
  <c r="BA10" i="74" s="1"/>
  <c r="BB6" i="74" l="1"/>
  <c r="BB10" i="74" s="1"/>
  <c r="BA8" i="74"/>
  <c r="BC6" i="74" l="1"/>
  <c r="BC10" i="74" s="1"/>
  <c r="BB8" i="74"/>
  <c r="BD6" i="74" l="1"/>
  <c r="BD10" i="74" s="1"/>
  <c r="BC8" i="74"/>
  <c r="BE6" i="74" l="1"/>
  <c r="BE10" i="74" s="1"/>
  <c r="BD8" i="74"/>
  <c r="BF6" i="74" l="1"/>
  <c r="BF10" i="74" s="1"/>
  <c r="BE8" i="74"/>
  <c r="BG6" i="74" l="1"/>
  <c r="BG10" i="74" s="1"/>
  <c r="BF8" i="74"/>
  <c r="BG8" i="74" l="1"/>
  <c r="BH6" i="74"/>
  <c r="BH10" i="74" s="1"/>
  <c r="BH8" i="74" l="1"/>
  <c r="BI6" i="74"/>
  <c r="BI10" i="74" s="1"/>
  <c r="BI8" i="74" l="1"/>
  <c r="BJ6" i="74"/>
  <c r="BJ10" i="74" s="1"/>
  <c r="BJ8" i="74" l="1"/>
  <c r="I9" i="73" s="1"/>
  <c r="I44" i="73" l="1"/>
  <c r="I48" i="73" s="1"/>
  <c r="E61" i="73" s="1"/>
  <c r="D17" i="72" l="1"/>
  <c r="D16" i="72"/>
  <c r="D15" i="72"/>
  <c r="D14" i="72"/>
  <c r="D13" i="72"/>
  <c r="D12" i="72"/>
  <c r="D11" i="72"/>
  <c r="D10" i="72"/>
  <c r="D9" i="72"/>
  <c r="D8" i="72"/>
  <c r="D7" i="72"/>
  <c r="D6" i="72"/>
  <c r="D5" i="72"/>
  <c r="C17" i="72"/>
  <c r="C16" i="72"/>
  <c r="C15" i="72"/>
  <c r="C14" i="72"/>
  <c r="C13" i="72"/>
  <c r="C12" i="72"/>
  <c r="C11" i="72"/>
  <c r="C10" i="72"/>
  <c r="C9" i="72"/>
  <c r="C8" i="72"/>
  <c r="C7" i="72"/>
  <c r="C6" i="72"/>
  <c r="C5" i="72"/>
  <c r="B17" i="72"/>
  <c r="B16" i="72"/>
  <c r="B15" i="72"/>
  <c r="B14" i="72"/>
  <c r="B13" i="72"/>
  <c r="B12" i="72"/>
  <c r="B11" i="72"/>
  <c r="B10" i="72"/>
  <c r="B9" i="72"/>
  <c r="B8" i="72"/>
  <c r="B7" i="72"/>
  <c r="B6" i="72"/>
  <c r="B5" i="72"/>
  <c r="C15" i="69"/>
  <c r="C12" i="69"/>
  <c r="C13" i="69"/>
  <c r="C16" i="64"/>
  <c r="C15" i="64"/>
  <c r="C16" i="59"/>
  <c r="I59" i="71"/>
  <c r="G45" i="71"/>
  <c r="G44" i="71"/>
  <c r="G43" i="71"/>
  <c r="G46" i="71" s="1"/>
  <c r="G40" i="71"/>
  <c r="G39" i="71"/>
  <c r="G38" i="71"/>
  <c r="G35" i="71"/>
  <c r="G34" i="71"/>
  <c r="G33" i="71"/>
  <c r="G32" i="71"/>
  <c r="G29" i="71"/>
  <c r="G28" i="71"/>
  <c r="G27" i="71"/>
  <c r="G26" i="71"/>
  <c r="G25" i="71"/>
  <c r="G24" i="71"/>
  <c r="G23" i="71"/>
  <c r="G22" i="71"/>
  <c r="G21" i="71"/>
  <c r="G30" i="71" s="1"/>
  <c r="G20" i="71"/>
  <c r="G16" i="71"/>
  <c r="F6" i="71"/>
  <c r="G7" i="71" s="1"/>
  <c r="E18" i="70"/>
  <c r="E17" i="70"/>
  <c r="E19" i="70" s="1"/>
  <c r="E13" i="70"/>
  <c r="C14" i="69" s="1"/>
  <c r="E12" i="70"/>
  <c r="E11" i="70"/>
  <c r="E10" i="70"/>
  <c r="C11" i="69" s="1"/>
  <c r="L9" i="70"/>
  <c r="L7" i="70"/>
  <c r="L6" i="70"/>
  <c r="B6" i="70"/>
  <c r="E6" i="70" s="1"/>
  <c r="L5" i="70"/>
  <c r="B5" i="70"/>
  <c r="E5" i="70" s="1"/>
  <c r="L4" i="70"/>
  <c r="B4" i="70"/>
  <c r="E4" i="70" s="1"/>
  <c r="B3" i="70"/>
  <c r="E3" i="70" s="1"/>
  <c r="C7" i="69"/>
  <c r="D7" i="68"/>
  <c r="E7" i="68" s="1"/>
  <c r="F7" i="68" s="1"/>
  <c r="G7" i="68" s="1"/>
  <c r="H7" i="68" s="1"/>
  <c r="I7" i="68" s="1"/>
  <c r="J7" i="68" s="1"/>
  <c r="K7" i="68" s="1"/>
  <c r="L7" i="68" s="1"/>
  <c r="M7" i="68" s="1"/>
  <c r="N7" i="68" s="1"/>
  <c r="O7" i="68" s="1"/>
  <c r="P7" i="68" s="1"/>
  <c r="Q7" i="68" s="1"/>
  <c r="R7" i="68" s="1"/>
  <c r="S7" i="68" s="1"/>
  <c r="T7" i="68" s="1"/>
  <c r="U7" i="68" s="1"/>
  <c r="V7" i="68" s="1"/>
  <c r="W7" i="68" s="1"/>
  <c r="X7" i="68" s="1"/>
  <c r="Y7" i="68" s="1"/>
  <c r="Z7" i="68" s="1"/>
  <c r="AA7" i="68" s="1"/>
  <c r="AB7" i="68" s="1"/>
  <c r="AC7" i="68" s="1"/>
  <c r="AD7" i="68" s="1"/>
  <c r="AE7" i="68" s="1"/>
  <c r="AF7" i="68" s="1"/>
  <c r="AG7" i="68" s="1"/>
  <c r="AH7" i="68" s="1"/>
  <c r="AI7" i="68" s="1"/>
  <c r="AJ7" i="68" s="1"/>
  <c r="AK7" i="68" s="1"/>
  <c r="AL7" i="68" s="1"/>
  <c r="AM7" i="68" s="1"/>
  <c r="AN7" i="68" s="1"/>
  <c r="AO7" i="68" s="1"/>
  <c r="AP7" i="68" s="1"/>
  <c r="AQ7" i="68" s="1"/>
  <c r="AR7" i="68" s="1"/>
  <c r="AS7" i="68" s="1"/>
  <c r="AT7" i="68" s="1"/>
  <c r="AU7" i="68" s="1"/>
  <c r="AV7" i="68" s="1"/>
  <c r="AW7" i="68" s="1"/>
  <c r="AX7" i="68" s="1"/>
  <c r="AY7" i="68" s="1"/>
  <c r="AZ7" i="68" s="1"/>
  <c r="BA7" i="68" s="1"/>
  <c r="BB7" i="68" s="1"/>
  <c r="BC7" i="68" s="1"/>
  <c r="BD7" i="68" s="1"/>
  <c r="BE7" i="68" s="1"/>
  <c r="BF7" i="68" s="1"/>
  <c r="BG7" i="68" s="1"/>
  <c r="BH7" i="68" s="1"/>
  <c r="BI7" i="68" s="1"/>
  <c r="BJ7" i="68" s="1"/>
  <c r="C6" i="68"/>
  <c r="I58" i="67"/>
  <c r="H58" i="67"/>
  <c r="G58" i="67"/>
  <c r="F58" i="67"/>
  <c r="E58" i="67"/>
  <c r="D58" i="67"/>
  <c r="C58" i="67"/>
  <c r="I57" i="67"/>
  <c r="H57" i="67"/>
  <c r="G57" i="67"/>
  <c r="F57" i="67"/>
  <c r="E57" i="67"/>
  <c r="C57" i="67"/>
  <c r="I56" i="67"/>
  <c r="H56" i="67"/>
  <c r="G56" i="67"/>
  <c r="F56" i="67"/>
  <c r="E56" i="67"/>
  <c r="D56" i="67"/>
  <c r="C56" i="67"/>
  <c r="I55" i="67"/>
  <c r="H55" i="67"/>
  <c r="G55" i="67"/>
  <c r="F55" i="67"/>
  <c r="E55" i="67"/>
  <c r="D55" i="67"/>
  <c r="C55" i="67"/>
  <c r="I54" i="67"/>
  <c r="H54" i="67"/>
  <c r="G54" i="67"/>
  <c r="F54" i="67"/>
  <c r="E54" i="67"/>
  <c r="D54" i="67"/>
  <c r="C54" i="67"/>
  <c r="D53" i="67"/>
  <c r="C53" i="67"/>
  <c r="I52" i="67"/>
  <c r="H52" i="67"/>
  <c r="G52" i="67"/>
  <c r="F52" i="67"/>
  <c r="E52" i="67"/>
  <c r="D52" i="67"/>
  <c r="C52" i="67"/>
  <c r="D51" i="67"/>
  <c r="C51" i="67"/>
  <c r="I47" i="67"/>
  <c r="H47" i="67"/>
  <c r="G47" i="67"/>
  <c r="F47" i="67"/>
  <c r="E47" i="67"/>
  <c r="D47" i="67"/>
  <c r="I46" i="67"/>
  <c r="H46" i="67"/>
  <c r="G46" i="67"/>
  <c r="F46" i="67"/>
  <c r="E46" i="67"/>
  <c r="D46" i="67"/>
  <c r="D45" i="67"/>
  <c r="D31" i="67"/>
  <c r="I28" i="67"/>
  <c r="H28" i="67"/>
  <c r="G28" i="67"/>
  <c r="F28" i="67"/>
  <c r="E28" i="67"/>
  <c r="D28" i="67"/>
  <c r="D23" i="67"/>
  <c r="D57" i="67" s="1"/>
  <c r="I18" i="67"/>
  <c r="H18" i="67"/>
  <c r="G18" i="67"/>
  <c r="F18" i="67"/>
  <c r="E18" i="67"/>
  <c r="I59" i="66"/>
  <c r="G45" i="66"/>
  <c r="G44" i="66"/>
  <c r="G43" i="66"/>
  <c r="G46" i="66" s="1"/>
  <c r="G40" i="66"/>
  <c r="G39" i="66"/>
  <c r="G38" i="66"/>
  <c r="G35" i="66"/>
  <c r="G34" i="66"/>
  <c r="G33" i="66"/>
  <c r="G32" i="66"/>
  <c r="G29" i="66"/>
  <c r="G28" i="66"/>
  <c r="G27" i="66"/>
  <c r="G26" i="66"/>
  <c r="G25" i="66"/>
  <c r="G24" i="66"/>
  <c r="G23" i="66"/>
  <c r="G22" i="66"/>
  <c r="G21" i="66"/>
  <c r="G20" i="66"/>
  <c r="G16" i="66"/>
  <c r="F6" i="66"/>
  <c r="G7" i="66" s="1"/>
  <c r="E18" i="65"/>
  <c r="E17" i="65"/>
  <c r="E19" i="65" s="1"/>
  <c r="E13" i="65"/>
  <c r="C14" i="64" s="1"/>
  <c r="E12" i="65"/>
  <c r="C13" i="64" s="1"/>
  <c r="E11" i="65"/>
  <c r="C12" i="64" s="1"/>
  <c r="E10" i="65"/>
  <c r="L9" i="65"/>
  <c r="L7" i="65"/>
  <c r="L6" i="65"/>
  <c r="L10" i="65" s="1"/>
  <c r="B6" i="65"/>
  <c r="E6" i="65" s="1"/>
  <c r="L5" i="65"/>
  <c r="B5" i="65"/>
  <c r="E5" i="65" s="1"/>
  <c r="L4" i="65"/>
  <c r="B4" i="65"/>
  <c r="E4" i="65" s="1"/>
  <c r="B3" i="65"/>
  <c r="E3" i="65" s="1"/>
  <c r="C7" i="64"/>
  <c r="D7" i="63"/>
  <c r="E7" i="63" s="1"/>
  <c r="F7" i="63" s="1"/>
  <c r="G7" i="63" s="1"/>
  <c r="H7" i="63" s="1"/>
  <c r="I7" i="63" s="1"/>
  <c r="J7" i="63" s="1"/>
  <c r="K7" i="63" s="1"/>
  <c r="L7" i="63" s="1"/>
  <c r="M7" i="63" s="1"/>
  <c r="N7" i="63" s="1"/>
  <c r="O7" i="63" s="1"/>
  <c r="P7" i="63" s="1"/>
  <c r="Q7" i="63" s="1"/>
  <c r="R7" i="63" s="1"/>
  <c r="S7" i="63" s="1"/>
  <c r="T7" i="63" s="1"/>
  <c r="U7" i="63" s="1"/>
  <c r="V7" i="63" s="1"/>
  <c r="W7" i="63" s="1"/>
  <c r="X7" i="63" s="1"/>
  <c r="Y7" i="63" s="1"/>
  <c r="Z7" i="63" s="1"/>
  <c r="AA7" i="63" s="1"/>
  <c r="AB7" i="63" s="1"/>
  <c r="AC7" i="63" s="1"/>
  <c r="AD7" i="63" s="1"/>
  <c r="AE7" i="63" s="1"/>
  <c r="AF7" i="63" s="1"/>
  <c r="AG7" i="63" s="1"/>
  <c r="AH7" i="63" s="1"/>
  <c r="AI7" i="63" s="1"/>
  <c r="AJ7" i="63" s="1"/>
  <c r="AK7" i="63" s="1"/>
  <c r="AL7" i="63" s="1"/>
  <c r="AM7" i="63" s="1"/>
  <c r="AN7" i="63" s="1"/>
  <c r="AO7" i="63" s="1"/>
  <c r="AP7" i="63" s="1"/>
  <c r="AQ7" i="63" s="1"/>
  <c r="AR7" i="63" s="1"/>
  <c r="AS7" i="63" s="1"/>
  <c r="AT7" i="63" s="1"/>
  <c r="AU7" i="63" s="1"/>
  <c r="AV7" i="63" s="1"/>
  <c r="AW7" i="63" s="1"/>
  <c r="AX7" i="63" s="1"/>
  <c r="AY7" i="63" s="1"/>
  <c r="AZ7" i="63" s="1"/>
  <c r="BA7" i="63" s="1"/>
  <c r="BB7" i="63" s="1"/>
  <c r="BC7" i="63" s="1"/>
  <c r="BD7" i="63" s="1"/>
  <c r="BE7" i="63" s="1"/>
  <c r="BF7" i="63" s="1"/>
  <c r="BG7" i="63" s="1"/>
  <c r="BH7" i="63" s="1"/>
  <c r="BI7" i="63" s="1"/>
  <c r="BJ7" i="63" s="1"/>
  <c r="C6" i="63"/>
  <c r="C8" i="63" s="1"/>
  <c r="I58" i="62"/>
  <c r="H58" i="62"/>
  <c r="G58" i="62"/>
  <c r="F58" i="62"/>
  <c r="E58" i="62"/>
  <c r="D58" i="62"/>
  <c r="C58" i="62"/>
  <c r="I57" i="62"/>
  <c r="H57" i="62"/>
  <c r="G57" i="62"/>
  <c r="F57" i="62"/>
  <c r="E57" i="62"/>
  <c r="C57" i="62"/>
  <c r="I56" i="62"/>
  <c r="H56" i="62"/>
  <c r="G56" i="62"/>
  <c r="F56" i="62"/>
  <c r="E56" i="62"/>
  <c r="D56" i="62"/>
  <c r="C56" i="62"/>
  <c r="I55" i="62"/>
  <c r="H55" i="62"/>
  <c r="G55" i="62"/>
  <c r="F55" i="62"/>
  <c r="E55" i="62"/>
  <c r="D55" i="62"/>
  <c r="C55" i="62"/>
  <c r="I54" i="62"/>
  <c r="H54" i="62"/>
  <c r="G54" i="62"/>
  <c r="F54" i="62"/>
  <c r="E54" i="62"/>
  <c r="D54" i="62"/>
  <c r="C54" i="62"/>
  <c r="D53" i="62"/>
  <c r="C53" i="62"/>
  <c r="I52" i="62"/>
  <c r="H52" i="62"/>
  <c r="G52" i="62"/>
  <c r="F52" i="62"/>
  <c r="E52" i="62"/>
  <c r="D52" i="62"/>
  <c r="C52" i="62"/>
  <c r="D51" i="62"/>
  <c r="C51" i="62"/>
  <c r="I47" i="62"/>
  <c r="H47" i="62"/>
  <c r="G47" i="62"/>
  <c r="F47" i="62"/>
  <c r="E47" i="62"/>
  <c r="D47" i="62"/>
  <c r="D48" i="62" s="1"/>
  <c r="I46" i="62"/>
  <c r="H46" i="62"/>
  <c r="G46" i="62"/>
  <c r="F46" i="62"/>
  <c r="E46" i="62"/>
  <c r="D46" i="62"/>
  <c r="D45" i="62"/>
  <c r="D31" i="62"/>
  <c r="I28" i="62"/>
  <c r="H28" i="62"/>
  <c r="G28" i="62"/>
  <c r="F28" i="62"/>
  <c r="E28" i="62"/>
  <c r="D28" i="62"/>
  <c r="D23" i="62"/>
  <c r="D57" i="62" s="1"/>
  <c r="I18" i="62"/>
  <c r="H18" i="62"/>
  <c r="G18" i="62"/>
  <c r="F18" i="62"/>
  <c r="E18" i="62"/>
  <c r="I59" i="61"/>
  <c r="G45" i="61"/>
  <c r="G44" i="61"/>
  <c r="G43" i="61"/>
  <c r="G40" i="61"/>
  <c r="G39" i="61"/>
  <c r="G38" i="61"/>
  <c r="G35" i="61"/>
  <c r="G34" i="61"/>
  <c r="G33" i="61"/>
  <c r="G32" i="61"/>
  <c r="G29" i="61"/>
  <c r="G28" i="61"/>
  <c r="G27" i="61"/>
  <c r="G26" i="61"/>
  <c r="G25" i="61"/>
  <c r="G24" i="61"/>
  <c r="G23" i="61"/>
  <c r="G22" i="61"/>
  <c r="G21" i="61"/>
  <c r="G20" i="61"/>
  <c r="G16" i="61"/>
  <c r="F6" i="61"/>
  <c r="G7" i="61" s="1"/>
  <c r="E18" i="60"/>
  <c r="C15" i="59" s="1"/>
  <c r="E17" i="60"/>
  <c r="E13" i="60"/>
  <c r="C14" i="59" s="1"/>
  <c r="E12" i="60"/>
  <c r="C13" i="59" s="1"/>
  <c r="E11" i="60"/>
  <c r="C12" i="59" s="1"/>
  <c r="E10" i="60"/>
  <c r="L9" i="60"/>
  <c r="L7" i="60"/>
  <c r="L6" i="60"/>
  <c r="L10" i="60" s="1"/>
  <c r="B6" i="60"/>
  <c r="E6" i="60" s="1"/>
  <c r="L5" i="60"/>
  <c r="B5" i="60"/>
  <c r="E5" i="60" s="1"/>
  <c r="L4" i="60"/>
  <c r="B4" i="60"/>
  <c r="E4" i="60" s="1"/>
  <c r="B3" i="60"/>
  <c r="E3" i="60" s="1"/>
  <c r="C7" i="59"/>
  <c r="D7" i="58"/>
  <c r="E7" i="58" s="1"/>
  <c r="F7" i="58" s="1"/>
  <c r="G7" i="58" s="1"/>
  <c r="H7" i="58" s="1"/>
  <c r="I7" i="58" s="1"/>
  <c r="J7" i="58" s="1"/>
  <c r="K7" i="58" s="1"/>
  <c r="L7" i="58" s="1"/>
  <c r="M7" i="58" s="1"/>
  <c r="N7" i="58" s="1"/>
  <c r="O7" i="58" s="1"/>
  <c r="P7" i="58" s="1"/>
  <c r="Q7" i="58" s="1"/>
  <c r="R7" i="58" s="1"/>
  <c r="S7" i="58" s="1"/>
  <c r="T7" i="58" s="1"/>
  <c r="U7" i="58" s="1"/>
  <c r="V7" i="58" s="1"/>
  <c r="W7" i="58" s="1"/>
  <c r="X7" i="58" s="1"/>
  <c r="Y7" i="58" s="1"/>
  <c r="Z7" i="58" s="1"/>
  <c r="AA7" i="58" s="1"/>
  <c r="AB7" i="58" s="1"/>
  <c r="AC7" i="58" s="1"/>
  <c r="AD7" i="58" s="1"/>
  <c r="AE7" i="58" s="1"/>
  <c r="AF7" i="58" s="1"/>
  <c r="AG7" i="58" s="1"/>
  <c r="AH7" i="58" s="1"/>
  <c r="AI7" i="58" s="1"/>
  <c r="AJ7" i="58" s="1"/>
  <c r="AK7" i="58" s="1"/>
  <c r="AL7" i="58" s="1"/>
  <c r="AM7" i="58" s="1"/>
  <c r="AN7" i="58" s="1"/>
  <c r="AO7" i="58" s="1"/>
  <c r="AP7" i="58" s="1"/>
  <c r="AQ7" i="58" s="1"/>
  <c r="AR7" i="58" s="1"/>
  <c r="AS7" i="58" s="1"/>
  <c r="AT7" i="58" s="1"/>
  <c r="AU7" i="58" s="1"/>
  <c r="AV7" i="58" s="1"/>
  <c r="AW7" i="58" s="1"/>
  <c r="AX7" i="58" s="1"/>
  <c r="AY7" i="58" s="1"/>
  <c r="AZ7" i="58" s="1"/>
  <c r="BA7" i="58" s="1"/>
  <c r="BB7" i="58" s="1"/>
  <c r="BC7" i="58" s="1"/>
  <c r="BD7" i="58" s="1"/>
  <c r="BE7" i="58" s="1"/>
  <c r="BF7" i="58" s="1"/>
  <c r="BG7" i="58" s="1"/>
  <c r="BH7" i="58" s="1"/>
  <c r="BI7" i="58" s="1"/>
  <c r="BJ7" i="58" s="1"/>
  <c r="C6" i="58"/>
  <c r="I58" i="57"/>
  <c r="H58" i="57"/>
  <c r="G58" i="57"/>
  <c r="F58" i="57"/>
  <c r="E58" i="57"/>
  <c r="D58" i="57"/>
  <c r="C58" i="57"/>
  <c r="I57" i="57"/>
  <c r="H57" i="57"/>
  <c r="G57" i="57"/>
  <c r="F57" i="57"/>
  <c r="E57" i="57"/>
  <c r="C57" i="57"/>
  <c r="I56" i="57"/>
  <c r="H56" i="57"/>
  <c r="G56" i="57"/>
  <c r="F56" i="57"/>
  <c r="E56" i="57"/>
  <c r="D56" i="57"/>
  <c r="C56" i="57"/>
  <c r="I55" i="57"/>
  <c r="H55" i="57"/>
  <c r="G55" i="57"/>
  <c r="F55" i="57"/>
  <c r="E55" i="57"/>
  <c r="D55" i="57"/>
  <c r="C55" i="57"/>
  <c r="I54" i="57"/>
  <c r="H54" i="57"/>
  <c r="G54" i="57"/>
  <c r="F54" i="57"/>
  <c r="E54" i="57"/>
  <c r="D54" i="57"/>
  <c r="C54" i="57"/>
  <c r="D53" i="57"/>
  <c r="C53" i="57"/>
  <c r="I52" i="57"/>
  <c r="H52" i="57"/>
  <c r="G52" i="57"/>
  <c r="F52" i="57"/>
  <c r="E52" i="57"/>
  <c r="D52" i="57"/>
  <c r="C52" i="57"/>
  <c r="D51" i="57"/>
  <c r="C51" i="57"/>
  <c r="I47" i="57"/>
  <c r="H47" i="57"/>
  <c r="G47" i="57"/>
  <c r="F47" i="57"/>
  <c r="E47" i="57"/>
  <c r="D47" i="57"/>
  <c r="I46" i="57"/>
  <c r="H46" i="57"/>
  <c r="G46" i="57"/>
  <c r="F46" i="57"/>
  <c r="E46" i="57"/>
  <c r="D46" i="57"/>
  <c r="D45" i="57"/>
  <c r="D31" i="57"/>
  <c r="I28" i="57"/>
  <c r="H28" i="57"/>
  <c r="G28" i="57"/>
  <c r="F28" i="57"/>
  <c r="E28" i="57"/>
  <c r="D28" i="57"/>
  <c r="D23" i="57"/>
  <c r="D57" i="57" s="1"/>
  <c r="I18" i="57"/>
  <c r="H18" i="57"/>
  <c r="G18" i="57"/>
  <c r="F18" i="57"/>
  <c r="E18" i="57"/>
  <c r="C16" i="54"/>
  <c r="C15" i="54"/>
  <c r="C12" i="54"/>
  <c r="C11" i="54"/>
  <c r="I59" i="56"/>
  <c r="G45" i="56"/>
  <c r="G44" i="56"/>
  <c r="G43" i="56"/>
  <c r="G46" i="56" s="1"/>
  <c r="G40" i="56"/>
  <c r="G39" i="56"/>
  <c r="G41" i="56" s="1"/>
  <c r="G38" i="56"/>
  <c r="G35" i="56"/>
  <c r="G34" i="56"/>
  <c r="G33" i="56"/>
  <c r="G32" i="56"/>
  <c r="G29" i="56"/>
  <c r="G28" i="56"/>
  <c r="G27" i="56"/>
  <c r="G26" i="56"/>
  <c r="G25" i="56"/>
  <c r="G24" i="56"/>
  <c r="G23" i="56"/>
  <c r="G22" i="56"/>
  <c r="G21" i="56"/>
  <c r="G20" i="56"/>
  <c r="G16" i="56"/>
  <c r="F6" i="56"/>
  <c r="G7" i="56" s="1"/>
  <c r="E18" i="55"/>
  <c r="E17" i="55"/>
  <c r="E19" i="55" s="1"/>
  <c r="E13" i="55"/>
  <c r="C14" i="54" s="1"/>
  <c r="E12" i="55"/>
  <c r="E14" i="55" s="1"/>
  <c r="E11" i="55"/>
  <c r="E10" i="55"/>
  <c r="L9" i="55"/>
  <c r="L7" i="55"/>
  <c r="L6" i="55"/>
  <c r="B6" i="55"/>
  <c r="E6" i="55" s="1"/>
  <c r="L5" i="55"/>
  <c r="B5" i="55"/>
  <c r="E5" i="55" s="1"/>
  <c r="L4" i="55"/>
  <c r="L10" i="55" s="1"/>
  <c r="E4" i="55"/>
  <c r="B4" i="55"/>
  <c r="B3" i="55"/>
  <c r="E3" i="55" s="1"/>
  <c r="C7" i="54"/>
  <c r="D7" i="53"/>
  <c r="E7" i="53" s="1"/>
  <c r="F7" i="53" s="1"/>
  <c r="G7" i="53" s="1"/>
  <c r="H7" i="53" s="1"/>
  <c r="I7" i="53" s="1"/>
  <c r="J7" i="53" s="1"/>
  <c r="K7" i="53" s="1"/>
  <c r="L7" i="53" s="1"/>
  <c r="M7" i="53" s="1"/>
  <c r="N7" i="53" s="1"/>
  <c r="O7" i="53" s="1"/>
  <c r="P7" i="53" s="1"/>
  <c r="Q7" i="53" s="1"/>
  <c r="R7" i="53" s="1"/>
  <c r="S7" i="53" s="1"/>
  <c r="T7" i="53" s="1"/>
  <c r="U7" i="53" s="1"/>
  <c r="V7" i="53" s="1"/>
  <c r="W7" i="53" s="1"/>
  <c r="X7" i="53" s="1"/>
  <c r="Y7" i="53" s="1"/>
  <c r="Z7" i="53" s="1"/>
  <c r="AA7" i="53" s="1"/>
  <c r="AB7" i="53" s="1"/>
  <c r="AC7" i="53" s="1"/>
  <c r="AD7" i="53" s="1"/>
  <c r="AE7" i="53" s="1"/>
  <c r="AF7" i="53" s="1"/>
  <c r="AG7" i="53" s="1"/>
  <c r="AH7" i="53" s="1"/>
  <c r="AI7" i="53" s="1"/>
  <c r="AJ7" i="53" s="1"/>
  <c r="AK7" i="53" s="1"/>
  <c r="AL7" i="53" s="1"/>
  <c r="AM7" i="53" s="1"/>
  <c r="AN7" i="53" s="1"/>
  <c r="AO7" i="53" s="1"/>
  <c r="AP7" i="53" s="1"/>
  <c r="AQ7" i="53" s="1"/>
  <c r="AR7" i="53" s="1"/>
  <c r="AS7" i="53" s="1"/>
  <c r="AT7" i="53" s="1"/>
  <c r="AU7" i="53" s="1"/>
  <c r="AV7" i="53" s="1"/>
  <c r="AW7" i="53" s="1"/>
  <c r="AX7" i="53" s="1"/>
  <c r="AY7" i="53" s="1"/>
  <c r="AZ7" i="53" s="1"/>
  <c r="BA7" i="53" s="1"/>
  <c r="BB7" i="53" s="1"/>
  <c r="BC7" i="53" s="1"/>
  <c r="BD7" i="53" s="1"/>
  <c r="BE7" i="53" s="1"/>
  <c r="BF7" i="53" s="1"/>
  <c r="BG7" i="53" s="1"/>
  <c r="BH7" i="53" s="1"/>
  <c r="BI7" i="53" s="1"/>
  <c r="BJ7" i="53" s="1"/>
  <c r="C6" i="53"/>
  <c r="C8" i="53" s="1"/>
  <c r="I58" i="52"/>
  <c r="H58" i="52"/>
  <c r="G58" i="52"/>
  <c r="F58" i="52"/>
  <c r="E58" i="52"/>
  <c r="D58" i="52"/>
  <c r="C58" i="52"/>
  <c r="I57" i="52"/>
  <c r="H57" i="52"/>
  <c r="G57" i="52"/>
  <c r="F57" i="52"/>
  <c r="E57" i="52"/>
  <c r="C57" i="52"/>
  <c r="I56" i="52"/>
  <c r="H56" i="52"/>
  <c r="G56" i="52"/>
  <c r="F56" i="52"/>
  <c r="E56" i="52"/>
  <c r="D56" i="52"/>
  <c r="C56" i="52"/>
  <c r="I55" i="52"/>
  <c r="H55" i="52"/>
  <c r="G55" i="52"/>
  <c r="F55" i="52"/>
  <c r="E55" i="52"/>
  <c r="D55" i="52"/>
  <c r="C55" i="52"/>
  <c r="I54" i="52"/>
  <c r="H54" i="52"/>
  <c r="G54" i="52"/>
  <c r="F54" i="52"/>
  <c r="E54" i="52"/>
  <c r="D54" i="52"/>
  <c r="C54" i="52"/>
  <c r="D53" i="52"/>
  <c r="C53" i="52"/>
  <c r="I52" i="52"/>
  <c r="H52" i="52"/>
  <c r="G52" i="52"/>
  <c r="F52" i="52"/>
  <c r="E52" i="52"/>
  <c r="D52" i="52"/>
  <c r="C52" i="52"/>
  <c r="D51" i="52"/>
  <c r="D59" i="52" s="1"/>
  <c r="C51" i="52"/>
  <c r="I47" i="52"/>
  <c r="H47" i="52"/>
  <c r="G47" i="52"/>
  <c r="F47" i="52"/>
  <c r="E47" i="52"/>
  <c r="D47" i="52"/>
  <c r="I46" i="52"/>
  <c r="H46" i="52"/>
  <c r="G46" i="52"/>
  <c r="F46" i="52"/>
  <c r="E46" i="52"/>
  <c r="D46" i="52"/>
  <c r="D45" i="52"/>
  <c r="D48" i="52" s="1"/>
  <c r="D31" i="52"/>
  <c r="I28" i="52"/>
  <c r="H28" i="52"/>
  <c r="G28" i="52"/>
  <c r="F28" i="52"/>
  <c r="E28" i="52"/>
  <c r="D28" i="52"/>
  <c r="D23" i="52"/>
  <c r="D57" i="52" s="1"/>
  <c r="I18" i="52"/>
  <c r="H18" i="52"/>
  <c r="G18" i="52"/>
  <c r="F18" i="52"/>
  <c r="E18" i="52"/>
  <c r="C14" i="49"/>
  <c r="I59" i="51"/>
  <c r="G45" i="51"/>
  <c r="G44" i="51"/>
  <c r="G43" i="51"/>
  <c r="G46" i="51" s="1"/>
  <c r="G40" i="51"/>
  <c r="G39" i="51"/>
  <c r="G38" i="51"/>
  <c r="G35" i="51"/>
  <c r="G34" i="51"/>
  <c r="G33" i="51"/>
  <c r="G32" i="51"/>
  <c r="G29" i="51"/>
  <c r="G28" i="51"/>
  <c r="G27" i="51"/>
  <c r="G26" i="51"/>
  <c r="G25" i="51"/>
  <c r="G24" i="51"/>
  <c r="G23" i="51"/>
  <c r="G22" i="51"/>
  <c r="G21" i="51"/>
  <c r="G30" i="51" s="1"/>
  <c r="G20" i="51"/>
  <c r="G16" i="51"/>
  <c r="F6" i="51"/>
  <c r="G7" i="51" s="1"/>
  <c r="F15" i="51" s="1"/>
  <c r="G15" i="51" s="1"/>
  <c r="E18" i="50"/>
  <c r="C15" i="49" s="1"/>
  <c r="E17" i="50"/>
  <c r="C16" i="49" s="1"/>
  <c r="E13" i="50"/>
  <c r="E12" i="50"/>
  <c r="C13" i="49" s="1"/>
  <c r="E11" i="50"/>
  <c r="C12" i="49" s="1"/>
  <c r="E10" i="50"/>
  <c r="C11" i="49" s="1"/>
  <c r="L9" i="50"/>
  <c r="L7" i="50"/>
  <c r="L6" i="50"/>
  <c r="B6" i="50"/>
  <c r="E6" i="50" s="1"/>
  <c r="L5" i="50"/>
  <c r="B5" i="50"/>
  <c r="E5" i="50" s="1"/>
  <c r="L4" i="50"/>
  <c r="B4" i="50"/>
  <c r="E4" i="50" s="1"/>
  <c r="B3" i="50"/>
  <c r="E3" i="50" s="1"/>
  <c r="C7" i="49"/>
  <c r="D7" i="48"/>
  <c r="E7" i="48" s="1"/>
  <c r="F7" i="48" s="1"/>
  <c r="G7" i="48" s="1"/>
  <c r="H7" i="48" s="1"/>
  <c r="I7" i="48" s="1"/>
  <c r="J7" i="48" s="1"/>
  <c r="K7" i="48" s="1"/>
  <c r="L7" i="48" s="1"/>
  <c r="M7" i="48" s="1"/>
  <c r="N7" i="48" s="1"/>
  <c r="O7" i="48" s="1"/>
  <c r="P7" i="48" s="1"/>
  <c r="Q7" i="48" s="1"/>
  <c r="R7" i="48" s="1"/>
  <c r="S7" i="48" s="1"/>
  <c r="T7" i="48" s="1"/>
  <c r="U7" i="48" s="1"/>
  <c r="V7" i="48" s="1"/>
  <c r="W7" i="48" s="1"/>
  <c r="X7" i="48" s="1"/>
  <c r="Y7" i="48" s="1"/>
  <c r="Z7" i="48" s="1"/>
  <c r="AA7" i="48" s="1"/>
  <c r="AB7" i="48" s="1"/>
  <c r="AC7" i="48" s="1"/>
  <c r="AD7" i="48" s="1"/>
  <c r="AE7" i="48" s="1"/>
  <c r="AF7" i="48" s="1"/>
  <c r="AG7" i="48" s="1"/>
  <c r="AH7" i="48" s="1"/>
  <c r="AI7" i="48" s="1"/>
  <c r="AJ7" i="48" s="1"/>
  <c r="AK7" i="48" s="1"/>
  <c r="AL7" i="48" s="1"/>
  <c r="AM7" i="48" s="1"/>
  <c r="AN7" i="48" s="1"/>
  <c r="AO7" i="48" s="1"/>
  <c r="AP7" i="48" s="1"/>
  <c r="AQ7" i="48" s="1"/>
  <c r="AR7" i="48" s="1"/>
  <c r="AS7" i="48" s="1"/>
  <c r="AT7" i="48" s="1"/>
  <c r="AU7" i="48" s="1"/>
  <c r="AV7" i="48" s="1"/>
  <c r="AW7" i="48" s="1"/>
  <c r="AX7" i="48" s="1"/>
  <c r="AY7" i="48" s="1"/>
  <c r="AZ7" i="48" s="1"/>
  <c r="BA7" i="48" s="1"/>
  <c r="BB7" i="48" s="1"/>
  <c r="BC7" i="48" s="1"/>
  <c r="BD7" i="48" s="1"/>
  <c r="BE7" i="48" s="1"/>
  <c r="BF7" i="48" s="1"/>
  <c r="BG7" i="48" s="1"/>
  <c r="BH7" i="48" s="1"/>
  <c r="BI7" i="48" s="1"/>
  <c r="BJ7" i="48" s="1"/>
  <c r="C6" i="48"/>
  <c r="C8" i="48" s="1"/>
  <c r="I58" i="47"/>
  <c r="H58" i="47"/>
  <c r="G58" i="47"/>
  <c r="F58" i="47"/>
  <c r="E58" i="47"/>
  <c r="D58" i="47"/>
  <c r="C58" i="47"/>
  <c r="I57" i="47"/>
  <c r="H57" i="47"/>
  <c r="G57" i="47"/>
  <c r="F57" i="47"/>
  <c r="E57" i="47"/>
  <c r="C57" i="47"/>
  <c r="I56" i="47"/>
  <c r="H56" i="47"/>
  <c r="G56" i="47"/>
  <c r="F56" i="47"/>
  <c r="E56" i="47"/>
  <c r="D56" i="47"/>
  <c r="C56" i="47"/>
  <c r="I55" i="47"/>
  <c r="H55" i="47"/>
  <c r="G55" i="47"/>
  <c r="F55" i="47"/>
  <c r="E55" i="47"/>
  <c r="D55" i="47"/>
  <c r="C55" i="47"/>
  <c r="I54" i="47"/>
  <c r="H54" i="47"/>
  <c r="G54" i="47"/>
  <c r="F54" i="47"/>
  <c r="E54" i="47"/>
  <c r="D54" i="47"/>
  <c r="C54" i="47"/>
  <c r="D53" i="47"/>
  <c r="C53" i="47"/>
  <c r="I52" i="47"/>
  <c r="H52" i="47"/>
  <c r="G52" i="47"/>
  <c r="F52" i="47"/>
  <c r="E52" i="47"/>
  <c r="D52" i="47"/>
  <c r="C52" i="47"/>
  <c r="D51" i="47"/>
  <c r="C51" i="47"/>
  <c r="I47" i="47"/>
  <c r="H47" i="47"/>
  <c r="G47" i="47"/>
  <c r="F47" i="47"/>
  <c r="E47" i="47"/>
  <c r="D47" i="47"/>
  <c r="I46" i="47"/>
  <c r="H46" i="47"/>
  <c r="G46" i="47"/>
  <c r="F46" i="47"/>
  <c r="E46" i="47"/>
  <c r="D46" i="47"/>
  <c r="D45" i="47"/>
  <c r="D31" i="47"/>
  <c r="I28" i="47"/>
  <c r="H28" i="47"/>
  <c r="G28" i="47"/>
  <c r="F28" i="47"/>
  <c r="E28" i="47"/>
  <c r="D28" i="47"/>
  <c r="D23" i="47"/>
  <c r="D57" i="47" s="1"/>
  <c r="I18" i="47"/>
  <c r="H18" i="47"/>
  <c r="G18" i="47"/>
  <c r="F18" i="47"/>
  <c r="E18" i="47"/>
  <c r="C15" i="44"/>
  <c r="C14" i="44"/>
  <c r="I59" i="46"/>
  <c r="G45" i="46"/>
  <c r="G44" i="46"/>
  <c r="G43" i="46"/>
  <c r="G40" i="46"/>
  <c r="G39" i="46"/>
  <c r="G38" i="46"/>
  <c r="G35" i="46"/>
  <c r="G34" i="46"/>
  <c r="G33" i="46"/>
  <c r="G36" i="46" s="1"/>
  <c r="G32" i="46"/>
  <c r="G29" i="46"/>
  <c r="G28" i="46"/>
  <c r="G27" i="46"/>
  <c r="G26" i="46"/>
  <c r="G25" i="46"/>
  <c r="G24" i="46"/>
  <c r="G23" i="46"/>
  <c r="G22" i="46"/>
  <c r="G21" i="46"/>
  <c r="G20" i="46"/>
  <c r="G16" i="46"/>
  <c r="F6" i="46"/>
  <c r="G7" i="46" s="1"/>
  <c r="F15" i="46" s="1"/>
  <c r="G15" i="46" s="1"/>
  <c r="E18" i="45"/>
  <c r="E17" i="45"/>
  <c r="E19" i="45" s="1"/>
  <c r="E13" i="45"/>
  <c r="E12" i="45"/>
  <c r="C13" i="44" s="1"/>
  <c r="E11" i="45"/>
  <c r="C12" i="44" s="1"/>
  <c r="E10" i="45"/>
  <c r="E14" i="45" s="1"/>
  <c r="L9" i="45"/>
  <c r="L7" i="45"/>
  <c r="L6" i="45"/>
  <c r="B6" i="45"/>
  <c r="E6" i="45" s="1"/>
  <c r="L5" i="45"/>
  <c r="B5" i="45"/>
  <c r="E5" i="45" s="1"/>
  <c r="L4" i="45"/>
  <c r="B4" i="45"/>
  <c r="E4" i="45" s="1"/>
  <c r="B3" i="45"/>
  <c r="E3" i="45" s="1"/>
  <c r="C7" i="44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U7" i="43" s="1"/>
  <c r="V7" i="43" s="1"/>
  <c r="W7" i="43" s="1"/>
  <c r="X7" i="43" s="1"/>
  <c r="Y7" i="43" s="1"/>
  <c r="Z7" i="43" s="1"/>
  <c r="AA7" i="43" s="1"/>
  <c r="AB7" i="43" s="1"/>
  <c r="AC7" i="43" s="1"/>
  <c r="AD7" i="43" s="1"/>
  <c r="AE7" i="43" s="1"/>
  <c r="AF7" i="43" s="1"/>
  <c r="AG7" i="43" s="1"/>
  <c r="AH7" i="43" s="1"/>
  <c r="AI7" i="43" s="1"/>
  <c r="AJ7" i="43" s="1"/>
  <c r="AK7" i="43" s="1"/>
  <c r="AL7" i="43" s="1"/>
  <c r="AM7" i="43" s="1"/>
  <c r="AN7" i="43" s="1"/>
  <c r="AO7" i="43" s="1"/>
  <c r="AP7" i="43" s="1"/>
  <c r="AQ7" i="43" s="1"/>
  <c r="AR7" i="43" s="1"/>
  <c r="AS7" i="43" s="1"/>
  <c r="AT7" i="43" s="1"/>
  <c r="AU7" i="43" s="1"/>
  <c r="AV7" i="43" s="1"/>
  <c r="AW7" i="43" s="1"/>
  <c r="AX7" i="43" s="1"/>
  <c r="AY7" i="43" s="1"/>
  <c r="AZ7" i="43" s="1"/>
  <c r="BA7" i="43" s="1"/>
  <c r="BB7" i="43" s="1"/>
  <c r="BC7" i="43" s="1"/>
  <c r="BD7" i="43" s="1"/>
  <c r="BE7" i="43" s="1"/>
  <c r="BF7" i="43" s="1"/>
  <c r="BG7" i="43" s="1"/>
  <c r="BH7" i="43" s="1"/>
  <c r="BI7" i="43" s="1"/>
  <c r="BJ7" i="43" s="1"/>
  <c r="C6" i="43"/>
  <c r="C8" i="43" s="1"/>
  <c r="I58" i="42"/>
  <c r="H58" i="42"/>
  <c r="G58" i="42"/>
  <c r="F58" i="42"/>
  <c r="E58" i="42"/>
  <c r="D58" i="42"/>
  <c r="C58" i="42"/>
  <c r="I57" i="42"/>
  <c r="H57" i="42"/>
  <c r="G57" i="42"/>
  <c r="F57" i="42"/>
  <c r="E57" i="42"/>
  <c r="D57" i="42"/>
  <c r="C57" i="42"/>
  <c r="I56" i="42"/>
  <c r="H56" i="42"/>
  <c r="G56" i="42"/>
  <c r="F56" i="42"/>
  <c r="E56" i="42"/>
  <c r="D56" i="42"/>
  <c r="C56" i="42"/>
  <c r="I55" i="42"/>
  <c r="H55" i="42"/>
  <c r="G55" i="42"/>
  <c r="F55" i="42"/>
  <c r="E55" i="42"/>
  <c r="D55" i="42"/>
  <c r="C55" i="42"/>
  <c r="I54" i="42"/>
  <c r="H54" i="42"/>
  <c r="G54" i="42"/>
  <c r="F54" i="42"/>
  <c r="E54" i="42"/>
  <c r="D54" i="42"/>
  <c r="C54" i="42"/>
  <c r="D53" i="42"/>
  <c r="C53" i="42"/>
  <c r="I52" i="42"/>
  <c r="H52" i="42"/>
  <c r="G52" i="42"/>
  <c r="F52" i="42"/>
  <c r="E52" i="42"/>
  <c r="D52" i="42"/>
  <c r="C52" i="42"/>
  <c r="D51" i="42"/>
  <c r="C51" i="42"/>
  <c r="I47" i="42"/>
  <c r="H47" i="42"/>
  <c r="G47" i="42"/>
  <c r="F47" i="42"/>
  <c r="E47" i="42"/>
  <c r="D47" i="42"/>
  <c r="I46" i="42"/>
  <c r="H46" i="42"/>
  <c r="G46" i="42"/>
  <c r="F46" i="42"/>
  <c r="E46" i="42"/>
  <c r="D46" i="42"/>
  <c r="D45" i="42"/>
  <c r="D48" i="42" s="1"/>
  <c r="D31" i="42"/>
  <c r="I28" i="42"/>
  <c r="H28" i="42"/>
  <c r="G28" i="42"/>
  <c r="F28" i="42"/>
  <c r="E28" i="42"/>
  <c r="D28" i="42"/>
  <c r="D23" i="42"/>
  <c r="D27" i="42" s="1"/>
  <c r="I18" i="42"/>
  <c r="H18" i="42"/>
  <c r="G18" i="42"/>
  <c r="F18" i="42"/>
  <c r="E18" i="42"/>
  <c r="C13" i="39"/>
  <c r="C14" i="39"/>
  <c r="C12" i="39"/>
  <c r="I59" i="41"/>
  <c r="G45" i="41"/>
  <c r="G44" i="41"/>
  <c r="G43" i="41"/>
  <c r="G40" i="41"/>
  <c r="G39" i="41"/>
  <c r="G38" i="41"/>
  <c r="G35" i="41"/>
  <c r="G34" i="41"/>
  <c r="G33" i="41"/>
  <c r="G32" i="41"/>
  <c r="G29" i="41"/>
  <c r="G28" i="41"/>
  <c r="G27" i="41"/>
  <c r="G26" i="41"/>
  <c r="G25" i="41"/>
  <c r="G24" i="41"/>
  <c r="G23" i="41"/>
  <c r="G22" i="41"/>
  <c r="G21" i="41"/>
  <c r="G20" i="41"/>
  <c r="G16" i="41"/>
  <c r="F6" i="41"/>
  <c r="G7" i="41" s="1"/>
  <c r="F15" i="41" s="1"/>
  <c r="G15" i="41" s="1"/>
  <c r="E18" i="40"/>
  <c r="C15" i="39" s="1"/>
  <c r="E17" i="40"/>
  <c r="E19" i="40" s="1"/>
  <c r="E13" i="40"/>
  <c r="E12" i="40"/>
  <c r="E11" i="40"/>
  <c r="E10" i="40"/>
  <c r="C11" i="39" s="1"/>
  <c r="L9" i="40"/>
  <c r="L7" i="40"/>
  <c r="L6" i="40"/>
  <c r="B6" i="40"/>
  <c r="E6" i="40" s="1"/>
  <c r="L5" i="40"/>
  <c r="B5" i="40"/>
  <c r="E5" i="40" s="1"/>
  <c r="L4" i="40"/>
  <c r="B4" i="40"/>
  <c r="E4" i="40" s="1"/>
  <c r="B3" i="40"/>
  <c r="E3" i="40" s="1"/>
  <c r="C7" i="39"/>
  <c r="D7" i="38"/>
  <c r="E7" i="38" s="1"/>
  <c r="F7" i="38" s="1"/>
  <c r="G7" i="38" s="1"/>
  <c r="H7" i="38" s="1"/>
  <c r="I7" i="38" s="1"/>
  <c r="J7" i="38" s="1"/>
  <c r="K7" i="38" s="1"/>
  <c r="L7" i="38" s="1"/>
  <c r="M7" i="38" s="1"/>
  <c r="N7" i="38" s="1"/>
  <c r="O7" i="38" s="1"/>
  <c r="P7" i="38" s="1"/>
  <c r="Q7" i="38" s="1"/>
  <c r="R7" i="38" s="1"/>
  <c r="S7" i="38" s="1"/>
  <c r="T7" i="38" s="1"/>
  <c r="U7" i="38" s="1"/>
  <c r="V7" i="38" s="1"/>
  <c r="W7" i="38" s="1"/>
  <c r="X7" i="38" s="1"/>
  <c r="Y7" i="38" s="1"/>
  <c r="Z7" i="38" s="1"/>
  <c r="AA7" i="38" s="1"/>
  <c r="AB7" i="38" s="1"/>
  <c r="AC7" i="38" s="1"/>
  <c r="AD7" i="38" s="1"/>
  <c r="AE7" i="38" s="1"/>
  <c r="AF7" i="38" s="1"/>
  <c r="AG7" i="38" s="1"/>
  <c r="AH7" i="38" s="1"/>
  <c r="AI7" i="38" s="1"/>
  <c r="AJ7" i="38" s="1"/>
  <c r="AK7" i="38" s="1"/>
  <c r="AL7" i="38" s="1"/>
  <c r="AM7" i="38" s="1"/>
  <c r="AN7" i="38" s="1"/>
  <c r="AO7" i="38" s="1"/>
  <c r="AP7" i="38" s="1"/>
  <c r="AQ7" i="38" s="1"/>
  <c r="AR7" i="38" s="1"/>
  <c r="AS7" i="38" s="1"/>
  <c r="AT7" i="38" s="1"/>
  <c r="AU7" i="38" s="1"/>
  <c r="AV7" i="38" s="1"/>
  <c r="AW7" i="38" s="1"/>
  <c r="AX7" i="38" s="1"/>
  <c r="AY7" i="38" s="1"/>
  <c r="AZ7" i="38" s="1"/>
  <c r="BA7" i="38" s="1"/>
  <c r="BB7" i="38" s="1"/>
  <c r="BC7" i="38" s="1"/>
  <c r="BD7" i="38" s="1"/>
  <c r="BE7" i="38" s="1"/>
  <c r="BF7" i="38" s="1"/>
  <c r="BG7" i="38" s="1"/>
  <c r="BH7" i="38" s="1"/>
  <c r="BI7" i="38" s="1"/>
  <c r="BJ7" i="38" s="1"/>
  <c r="C6" i="38"/>
  <c r="C8" i="38" s="1"/>
  <c r="I58" i="37"/>
  <c r="H58" i="37"/>
  <c r="G58" i="37"/>
  <c r="F58" i="37"/>
  <c r="E58" i="37"/>
  <c r="D58" i="37"/>
  <c r="C58" i="37"/>
  <c r="I57" i="37"/>
  <c r="H57" i="37"/>
  <c r="G57" i="37"/>
  <c r="F57" i="37"/>
  <c r="E57" i="37"/>
  <c r="C57" i="37"/>
  <c r="I56" i="37"/>
  <c r="H56" i="37"/>
  <c r="G56" i="37"/>
  <c r="F56" i="37"/>
  <c r="E56" i="37"/>
  <c r="D56" i="37"/>
  <c r="C56" i="37"/>
  <c r="I55" i="37"/>
  <c r="H55" i="37"/>
  <c r="G55" i="37"/>
  <c r="F55" i="37"/>
  <c r="E55" i="37"/>
  <c r="D55" i="37"/>
  <c r="C55" i="37"/>
  <c r="I54" i="37"/>
  <c r="H54" i="37"/>
  <c r="G54" i="37"/>
  <c r="F54" i="37"/>
  <c r="E54" i="37"/>
  <c r="D54" i="37"/>
  <c r="C54" i="37"/>
  <c r="D53" i="37"/>
  <c r="C53" i="37"/>
  <c r="I52" i="37"/>
  <c r="H52" i="37"/>
  <c r="G52" i="37"/>
  <c r="F52" i="37"/>
  <c r="E52" i="37"/>
  <c r="D52" i="37"/>
  <c r="C52" i="37"/>
  <c r="D51" i="37"/>
  <c r="C51" i="37"/>
  <c r="I47" i="37"/>
  <c r="H47" i="37"/>
  <c r="G47" i="37"/>
  <c r="F47" i="37"/>
  <c r="E47" i="37"/>
  <c r="D47" i="37"/>
  <c r="I46" i="37"/>
  <c r="H46" i="37"/>
  <c r="G46" i="37"/>
  <c r="F46" i="37"/>
  <c r="E46" i="37"/>
  <c r="D46" i="37"/>
  <c r="D45" i="37"/>
  <c r="D31" i="37"/>
  <c r="I28" i="37"/>
  <c r="H28" i="37"/>
  <c r="G28" i="37"/>
  <c r="F28" i="37"/>
  <c r="E28" i="37"/>
  <c r="D28" i="37"/>
  <c r="D23" i="37"/>
  <c r="D57" i="37" s="1"/>
  <c r="I18" i="37"/>
  <c r="H18" i="37"/>
  <c r="G18" i="37"/>
  <c r="F18" i="37"/>
  <c r="E18" i="37"/>
  <c r="C14" i="34"/>
  <c r="I59" i="36"/>
  <c r="G45" i="36"/>
  <c r="G44" i="36"/>
  <c r="G43" i="36"/>
  <c r="G40" i="36"/>
  <c r="G39" i="36"/>
  <c r="G38" i="36"/>
  <c r="G35" i="36"/>
  <c r="G34" i="36"/>
  <c r="G33" i="36"/>
  <c r="G32" i="36"/>
  <c r="G29" i="36"/>
  <c r="G28" i="36"/>
  <c r="G27" i="36"/>
  <c r="G26" i="36"/>
  <c r="G25" i="36"/>
  <c r="G24" i="36"/>
  <c r="G23" i="36"/>
  <c r="G22" i="36"/>
  <c r="G21" i="36"/>
  <c r="G20" i="36"/>
  <c r="G16" i="36"/>
  <c r="F6" i="36"/>
  <c r="G7" i="36" s="1"/>
  <c r="F15" i="36" s="1"/>
  <c r="G15" i="36" s="1"/>
  <c r="E18" i="35"/>
  <c r="C15" i="34" s="1"/>
  <c r="E17" i="35"/>
  <c r="C16" i="34" s="1"/>
  <c r="E13" i="35"/>
  <c r="E12" i="35"/>
  <c r="C13" i="34" s="1"/>
  <c r="E11" i="35"/>
  <c r="C12" i="34" s="1"/>
  <c r="E10" i="35"/>
  <c r="L9" i="35"/>
  <c r="L7" i="35"/>
  <c r="L6" i="35"/>
  <c r="L10" i="35" s="1"/>
  <c r="B6" i="35"/>
  <c r="E6" i="35" s="1"/>
  <c r="L5" i="35"/>
  <c r="B5" i="35"/>
  <c r="E5" i="35" s="1"/>
  <c r="L4" i="35"/>
  <c r="B4" i="35"/>
  <c r="E4" i="35" s="1"/>
  <c r="B3" i="35"/>
  <c r="E3" i="35" s="1"/>
  <c r="C7" i="34"/>
  <c r="D7" i="33"/>
  <c r="E7" i="33" s="1"/>
  <c r="F7" i="33" s="1"/>
  <c r="G7" i="33" s="1"/>
  <c r="H7" i="33" s="1"/>
  <c r="I7" i="33" s="1"/>
  <c r="J7" i="33" s="1"/>
  <c r="K7" i="33" s="1"/>
  <c r="L7" i="33" s="1"/>
  <c r="M7" i="33" s="1"/>
  <c r="N7" i="33" s="1"/>
  <c r="O7" i="33" s="1"/>
  <c r="P7" i="33" s="1"/>
  <c r="Q7" i="33" s="1"/>
  <c r="R7" i="33" s="1"/>
  <c r="S7" i="33" s="1"/>
  <c r="T7" i="33" s="1"/>
  <c r="U7" i="33" s="1"/>
  <c r="V7" i="33" s="1"/>
  <c r="W7" i="33" s="1"/>
  <c r="X7" i="33" s="1"/>
  <c r="Y7" i="33" s="1"/>
  <c r="Z7" i="33" s="1"/>
  <c r="AA7" i="33" s="1"/>
  <c r="AB7" i="33" s="1"/>
  <c r="AC7" i="33" s="1"/>
  <c r="AD7" i="33" s="1"/>
  <c r="AE7" i="33" s="1"/>
  <c r="AF7" i="33" s="1"/>
  <c r="AG7" i="33" s="1"/>
  <c r="AH7" i="33" s="1"/>
  <c r="AI7" i="33" s="1"/>
  <c r="AJ7" i="33" s="1"/>
  <c r="AK7" i="33" s="1"/>
  <c r="AL7" i="33" s="1"/>
  <c r="AM7" i="33" s="1"/>
  <c r="AN7" i="33" s="1"/>
  <c r="AO7" i="33" s="1"/>
  <c r="AP7" i="33" s="1"/>
  <c r="AQ7" i="33" s="1"/>
  <c r="AR7" i="33" s="1"/>
  <c r="AS7" i="33" s="1"/>
  <c r="AT7" i="33" s="1"/>
  <c r="AU7" i="33" s="1"/>
  <c r="AV7" i="33" s="1"/>
  <c r="AW7" i="33" s="1"/>
  <c r="AX7" i="33" s="1"/>
  <c r="AY7" i="33" s="1"/>
  <c r="AZ7" i="33" s="1"/>
  <c r="BA7" i="33" s="1"/>
  <c r="BB7" i="33" s="1"/>
  <c r="BC7" i="33" s="1"/>
  <c r="BD7" i="33" s="1"/>
  <c r="BE7" i="33" s="1"/>
  <c r="BF7" i="33" s="1"/>
  <c r="BG7" i="33" s="1"/>
  <c r="BH7" i="33" s="1"/>
  <c r="BI7" i="33" s="1"/>
  <c r="BJ7" i="33" s="1"/>
  <c r="C6" i="33"/>
  <c r="C8" i="33" s="1"/>
  <c r="I58" i="32"/>
  <c r="H58" i="32"/>
  <c r="G58" i="32"/>
  <c r="F58" i="32"/>
  <c r="E58" i="32"/>
  <c r="D58" i="32"/>
  <c r="C58" i="32"/>
  <c r="I57" i="32"/>
  <c r="H57" i="32"/>
  <c r="G57" i="32"/>
  <c r="F57" i="32"/>
  <c r="E57" i="32"/>
  <c r="C57" i="32"/>
  <c r="I56" i="32"/>
  <c r="H56" i="32"/>
  <c r="G56" i="32"/>
  <c r="F56" i="32"/>
  <c r="E56" i="32"/>
  <c r="D56" i="32"/>
  <c r="C56" i="32"/>
  <c r="I55" i="32"/>
  <c r="H55" i="32"/>
  <c r="G55" i="32"/>
  <c r="F55" i="32"/>
  <c r="E55" i="32"/>
  <c r="D55" i="32"/>
  <c r="C55" i="32"/>
  <c r="I54" i="32"/>
  <c r="H54" i="32"/>
  <c r="G54" i="32"/>
  <c r="F54" i="32"/>
  <c r="E54" i="32"/>
  <c r="D54" i="32"/>
  <c r="C54" i="32"/>
  <c r="D53" i="32"/>
  <c r="C53" i="32"/>
  <c r="I52" i="32"/>
  <c r="H52" i="32"/>
  <c r="G52" i="32"/>
  <c r="F52" i="32"/>
  <c r="E52" i="32"/>
  <c r="D52" i="32"/>
  <c r="C52" i="32"/>
  <c r="D51" i="32"/>
  <c r="C51" i="32"/>
  <c r="I47" i="32"/>
  <c r="H47" i="32"/>
  <c r="G47" i="32"/>
  <c r="F47" i="32"/>
  <c r="E47" i="32"/>
  <c r="D47" i="32"/>
  <c r="I46" i="32"/>
  <c r="H46" i="32"/>
  <c r="G46" i="32"/>
  <c r="F46" i="32"/>
  <c r="E46" i="32"/>
  <c r="D46" i="32"/>
  <c r="D45" i="32"/>
  <c r="D48" i="32" s="1"/>
  <c r="D31" i="32"/>
  <c r="I28" i="32"/>
  <c r="H28" i="32"/>
  <c r="G28" i="32"/>
  <c r="F28" i="32"/>
  <c r="E28" i="32"/>
  <c r="D28" i="32"/>
  <c r="D23" i="32"/>
  <c r="D57" i="32" s="1"/>
  <c r="I18" i="32"/>
  <c r="H18" i="32"/>
  <c r="G18" i="32"/>
  <c r="F18" i="32"/>
  <c r="E18" i="32"/>
  <c r="C16" i="29"/>
  <c r="C11" i="29"/>
  <c r="I59" i="31"/>
  <c r="G45" i="31"/>
  <c r="G44" i="31"/>
  <c r="G43" i="31"/>
  <c r="G46" i="31" s="1"/>
  <c r="G40" i="31"/>
  <c r="G41" i="31" s="1"/>
  <c r="G39" i="31"/>
  <c r="G38" i="31"/>
  <c r="G35" i="31"/>
  <c r="G34" i="31"/>
  <c r="G36" i="31" s="1"/>
  <c r="G33" i="31"/>
  <c r="G32" i="31"/>
  <c r="G29" i="31"/>
  <c r="G28" i="31"/>
  <c r="G27" i="31"/>
  <c r="G26" i="31"/>
  <c r="G25" i="31"/>
  <c r="G24" i="31"/>
  <c r="G23" i="31"/>
  <c r="G22" i="31"/>
  <c r="G21" i="31"/>
  <c r="G30" i="31" s="1"/>
  <c r="G20" i="31"/>
  <c r="G16" i="31"/>
  <c r="F6" i="31"/>
  <c r="E18" i="30"/>
  <c r="C15" i="29" s="1"/>
  <c r="E17" i="30"/>
  <c r="E13" i="30"/>
  <c r="C14" i="29" s="1"/>
  <c r="E12" i="30"/>
  <c r="C13" i="29" s="1"/>
  <c r="E11" i="30"/>
  <c r="C12" i="29" s="1"/>
  <c r="E10" i="30"/>
  <c r="L9" i="30"/>
  <c r="L7" i="30"/>
  <c r="L6" i="30"/>
  <c r="B6" i="30"/>
  <c r="E6" i="30" s="1"/>
  <c r="L5" i="30"/>
  <c r="E5" i="30"/>
  <c r="B5" i="30"/>
  <c r="L4" i="30"/>
  <c r="B4" i="30"/>
  <c r="E4" i="30" s="1"/>
  <c r="B3" i="30"/>
  <c r="E3" i="30" s="1"/>
  <c r="C7" i="29"/>
  <c r="D7" i="28"/>
  <c r="E7" i="28" s="1"/>
  <c r="F7" i="28" s="1"/>
  <c r="G7" i="28" s="1"/>
  <c r="H7" i="28" s="1"/>
  <c r="I7" i="28" s="1"/>
  <c r="J7" i="28" s="1"/>
  <c r="K7" i="28" s="1"/>
  <c r="L7" i="28" s="1"/>
  <c r="M7" i="28" s="1"/>
  <c r="N7" i="28" s="1"/>
  <c r="O7" i="28" s="1"/>
  <c r="P7" i="28" s="1"/>
  <c r="Q7" i="28" s="1"/>
  <c r="R7" i="28" s="1"/>
  <c r="S7" i="28" s="1"/>
  <c r="T7" i="28" s="1"/>
  <c r="U7" i="28" s="1"/>
  <c r="V7" i="28" s="1"/>
  <c r="W7" i="28" s="1"/>
  <c r="X7" i="28" s="1"/>
  <c r="Y7" i="28" s="1"/>
  <c r="Z7" i="28" s="1"/>
  <c r="AA7" i="28" s="1"/>
  <c r="AB7" i="28" s="1"/>
  <c r="AC7" i="28" s="1"/>
  <c r="AD7" i="28" s="1"/>
  <c r="AE7" i="28" s="1"/>
  <c r="AF7" i="28" s="1"/>
  <c r="AG7" i="28" s="1"/>
  <c r="AH7" i="28" s="1"/>
  <c r="AI7" i="28" s="1"/>
  <c r="AJ7" i="28" s="1"/>
  <c r="AK7" i="28" s="1"/>
  <c r="AL7" i="28" s="1"/>
  <c r="AM7" i="28" s="1"/>
  <c r="AN7" i="28" s="1"/>
  <c r="AO7" i="28" s="1"/>
  <c r="AP7" i="28" s="1"/>
  <c r="AQ7" i="28" s="1"/>
  <c r="AR7" i="28" s="1"/>
  <c r="AS7" i="28" s="1"/>
  <c r="AT7" i="28" s="1"/>
  <c r="AU7" i="28" s="1"/>
  <c r="AV7" i="28" s="1"/>
  <c r="AW7" i="28" s="1"/>
  <c r="AX7" i="28" s="1"/>
  <c r="AY7" i="28" s="1"/>
  <c r="AZ7" i="28" s="1"/>
  <c r="BA7" i="28" s="1"/>
  <c r="BB7" i="28" s="1"/>
  <c r="BC7" i="28" s="1"/>
  <c r="BD7" i="28" s="1"/>
  <c r="BE7" i="28" s="1"/>
  <c r="BF7" i="28" s="1"/>
  <c r="BG7" i="28" s="1"/>
  <c r="BH7" i="28" s="1"/>
  <c r="BI7" i="28" s="1"/>
  <c r="BJ7" i="28" s="1"/>
  <c r="C6" i="28"/>
  <c r="C8" i="28" s="1"/>
  <c r="I58" i="26"/>
  <c r="H58" i="26"/>
  <c r="G58" i="26"/>
  <c r="F58" i="26"/>
  <c r="E58" i="26"/>
  <c r="D58" i="26"/>
  <c r="C58" i="26"/>
  <c r="I57" i="26"/>
  <c r="H57" i="26"/>
  <c r="G57" i="26"/>
  <c r="F57" i="26"/>
  <c r="E57" i="26"/>
  <c r="C57" i="26"/>
  <c r="I56" i="26"/>
  <c r="H56" i="26"/>
  <c r="G56" i="26"/>
  <c r="F56" i="26"/>
  <c r="E56" i="26"/>
  <c r="D56" i="26"/>
  <c r="C56" i="26"/>
  <c r="I55" i="26"/>
  <c r="H55" i="26"/>
  <c r="G55" i="26"/>
  <c r="F55" i="26"/>
  <c r="E55" i="26"/>
  <c r="D55" i="26"/>
  <c r="C55" i="26"/>
  <c r="I54" i="26"/>
  <c r="H54" i="26"/>
  <c r="G54" i="26"/>
  <c r="F54" i="26"/>
  <c r="E54" i="26"/>
  <c r="D54" i="26"/>
  <c r="C54" i="26"/>
  <c r="D53" i="26"/>
  <c r="C53" i="26"/>
  <c r="I52" i="26"/>
  <c r="H52" i="26"/>
  <c r="G52" i="26"/>
  <c r="F52" i="26"/>
  <c r="E52" i="26"/>
  <c r="D52" i="26"/>
  <c r="C52" i="26"/>
  <c r="D51" i="26"/>
  <c r="C51" i="26"/>
  <c r="I47" i="26"/>
  <c r="H47" i="26"/>
  <c r="G47" i="26"/>
  <c r="F47" i="26"/>
  <c r="E47" i="26"/>
  <c r="D47" i="26"/>
  <c r="I46" i="26"/>
  <c r="H46" i="26"/>
  <c r="G46" i="26"/>
  <c r="F46" i="26"/>
  <c r="E46" i="26"/>
  <c r="D46" i="26"/>
  <c r="D45" i="26"/>
  <c r="D48" i="26" s="1"/>
  <c r="D31" i="26"/>
  <c r="I28" i="26"/>
  <c r="H28" i="26"/>
  <c r="G28" i="26"/>
  <c r="F28" i="26"/>
  <c r="E28" i="26"/>
  <c r="D28" i="26"/>
  <c r="D23" i="26"/>
  <c r="D27" i="26" s="1"/>
  <c r="I18" i="26"/>
  <c r="H18" i="26"/>
  <c r="G18" i="26"/>
  <c r="F18" i="26"/>
  <c r="E18" i="26"/>
  <c r="C13" i="23"/>
  <c r="C14" i="23"/>
  <c r="C11" i="23"/>
  <c r="I59" i="25"/>
  <c r="G45" i="25"/>
  <c r="G44" i="25"/>
  <c r="G43" i="25"/>
  <c r="G40" i="25"/>
  <c r="G39" i="25"/>
  <c r="G38" i="25"/>
  <c r="G35" i="25"/>
  <c r="G34" i="25"/>
  <c r="G33" i="25"/>
  <c r="G32" i="25"/>
  <c r="G29" i="25"/>
  <c r="G28" i="25"/>
  <c r="G27" i="25"/>
  <c r="G26" i="25"/>
  <c r="G25" i="25"/>
  <c r="G24" i="25"/>
  <c r="G23" i="25"/>
  <c r="G22" i="25"/>
  <c r="G21" i="25"/>
  <c r="G20" i="25"/>
  <c r="G16" i="25"/>
  <c r="F6" i="25"/>
  <c r="G7" i="25" s="1"/>
  <c r="F15" i="25" s="1"/>
  <c r="G15" i="25" s="1"/>
  <c r="E18" i="24"/>
  <c r="C15" i="23" s="1"/>
  <c r="E17" i="24"/>
  <c r="E19" i="24" s="1"/>
  <c r="E13" i="24"/>
  <c r="E12" i="24"/>
  <c r="E11" i="24"/>
  <c r="C12" i="23" s="1"/>
  <c r="E10" i="24"/>
  <c r="L9" i="24"/>
  <c r="L7" i="24"/>
  <c r="L6" i="24"/>
  <c r="B6" i="24"/>
  <c r="E6" i="24" s="1"/>
  <c r="L5" i="24"/>
  <c r="B5" i="24"/>
  <c r="E5" i="24" s="1"/>
  <c r="L4" i="24"/>
  <c r="B4" i="24"/>
  <c r="E4" i="24" s="1"/>
  <c r="B3" i="24"/>
  <c r="E3" i="24" s="1"/>
  <c r="C7" i="23"/>
  <c r="D7" i="22"/>
  <c r="E7" i="22" s="1"/>
  <c r="F7" i="22" s="1"/>
  <c r="G7" i="22" s="1"/>
  <c r="H7" i="22" s="1"/>
  <c r="I7" i="22" s="1"/>
  <c r="J7" i="22" s="1"/>
  <c r="K7" i="22" s="1"/>
  <c r="L7" i="22" s="1"/>
  <c r="M7" i="22" s="1"/>
  <c r="N7" i="22" s="1"/>
  <c r="O7" i="22" s="1"/>
  <c r="P7" i="22" s="1"/>
  <c r="Q7" i="22" s="1"/>
  <c r="R7" i="22" s="1"/>
  <c r="S7" i="22" s="1"/>
  <c r="T7" i="22" s="1"/>
  <c r="U7" i="22" s="1"/>
  <c r="V7" i="22" s="1"/>
  <c r="W7" i="22" s="1"/>
  <c r="X7" i="22" s="1"/>
  <c r="Y7" i="22" s="1"/>
  <c r="Z7" i="22" s="1"/>
  <c r="AA7" i="22" s="1"/>
  <c r="AB7" i="22" s="1"/>
  <c r="AC7" i="22" s="1"/>
  <c r="AD7" i="22" s="1"/>
  <c r="AE7" i="22" s="1"/>
  <c r="AF7" i="22" s="1"/>
  <c r="AG7" i="22" s="1"/>
  <c r="AH7" i="22" s="1"/>
  <c r="AI7" i="22" s="1"/>
  <c r="AJ7" i="22" s="1"/>
  <c r="AK7" i="22" s="1"/>
  <c r="AL7" i="22" s="1"/>
  <c r="AM7" i="22" s="1"/>
  <c r="AN7" i="22" s="1"/>
  <c r="AO7" i="22" s="1"/>
  <c r="AP7" i="22" s="1"/>
  <c r="AQ7" i="22" s="1"/>
  <c r="AR7" i="22" s="1"/>
  <c r="AS7" i="22" s="1"/>
  <c r="AT7" i="22" s="1"/>
  <c r="AU7" i="22" s="1"/>
  <c r="AV7" i="22" s="1"/>
  <c r="AW7" i="22" s="1"/>
  <c r="AX7" i="22" s="1"/>
  <c r="AY7" i="22" s="1"/>
  <c r="AZ7" i="22" s="1"/>
  <c r="BA7" i="22" s="1"/>
  <c r="BB7" i="22" s="1"/>
  <c r="BC7" i="22" s="1"/>
  <c r="BD7" i="22" s="1"/>
  <c r="BE7" i="22" s="1"/>
  <c r="BF7" i="22" s="1"/>
  <c r="BG7" i="22" s="1"/>
  <c r="BH7" i="22" s="1"/>
  <c r="BI7" i="22" s="1"/>
  <c r="BJ7" i="22" s="1"/>
  <c r="C6" i="22"/>
  <c r="I58" i="21"/>
  <c r="H58" i="21"/>
  <c r="G58" i="21"/>
  <c r="F58" i="21"/>
  <c r="E58" i="21"/>
  <c r="D58" i="21"/>
  <c r="C58" i="21"/>
  <c r="I57" i="21"/>
  <c r="H57" i="21"/>
  <c r="G57" i="21"/>
  <c r="F57" i="21"/>
  <c r="E57" i="21"/>
  <c r="C57" i="21"/>
  <c r="I56" i="21"/>
  <c r="H56" i="21"/>
  <c r="G56" i="21"/>
  <c r="F56" i="21"/>
  <c r="E56" i="21"/>
  <c r="D56" i="21"/>
  <c r="C56" i="21"/>
  <c r="I55" i="21"/>
  <c r="H55" i="21"/>
  <c r="G55" i="21"/>
  <c r="F55" i="21"/>
  <c r="E55" i="21"/>
  <c r="D55" i="21"/>
  <c r="C55" i="21"/>
  <c r="I54" i="21"/>
  <c r="H54" i="21"/>
  <c r="G54" i="21"/>
  <c r="F54" i="21"/>
  <c r="E54" i="21"/>
  <c r="D54" i="21"/>
  <c r="C54" i="21"/>
  <c r="D53" i="21"/>
  <c r="C53" i="21"/>
  <c r="I52" i="21"/>
  <c r="H52" i="21"/>
  <c r="G52" i="21"/>
  <c r="F52" i="21"/>
  <c r="E52" i="21"/>
  <c r="D52" i="21"/>
  <c r="C52" i="21"/>
  <c r="D51" i="21"/>
  <c r="C51" i="21"/>
  <c r="I47" i="21"/>
  <c r="H47" i="21"/>
  <c r="G47" i="21"/>
  <c r="F47" i="21"/>
  <c r="E47" i="21"/>
  <c r="D47" i="21"/>
  <c r="D48" i="21" s="1"/>
  <c r="I46" i="21"/>
  <c r="H46" i="21"/>
  <c r="G46" i="21"/>
  <c r="F46" i="21"/>
  <c r="E46" i="21"/>
  <c r="D46" i="21"/>
  <c r="D45" i="21"/>
  <c r="D31" i="21"/>
  <c r="I28" i="21"/>
  <c r="H28" i="21"/>
  <c r="G28" i="21"/>
  <c r="F28" i="21"/>
  <c r="E28" i="21"/>
  <c r="D28" i="21"/>
  <c r="D23" i="21"/>
  <c r="D57" i="21" s="1"/>
  <c r="I18" i="21"/>
  <c r="H18" i="21"/>
  <c r="G18" i="21"/>
  <c r="F18" i="21"/>
  <c r="E18" i="21"/>
  <c r="C14" i="18"/>
  <c r="C11" i="18"/>
  <c r="C6" i="17"/>
  <c r="C12" i="13"/>
  <c r="C13" i="13"/>
  <c r="C11" i="13"/>
  <c r="C6" i="12"/>
  <c r="C14" i="8"/>
  <c r="C12" i="8"/>
  <c r="C6" i="7"/>
  <c r="C8" i="7" s="1"/>
  <c r="I59" i="20"/>
  <c r="G45" i="20"/>
  <c r="G44" i="20"/>
  <c r="G43" i="20"/>
  <c r="G46" i="20" s="1"/>
  <c r="G40" i="20"/>
  <c r="G39" i="20"/>
  <c r="G38" i="20"/>
  <c r="G35" i="20"/>
  <c r="G34" i="20"/>
  <c r="G33" i="20"/>
  <c r="G32" i="20"/>
  <c r="G36" i="20" s="1"/>
  <c r="G29" i="20"/>
  <c r="G28" i="20"/>
  <c r="G27" i="20"/>
  <c r="G26" i="20"/>
  <c r="G25" i="20"/>
  <c r="G24" i="20"/>
  <c r="G23" i="20"/>
  <c r="G22" i="20"/>
  <c r="G21" i="20"/>
  <c r="G30" i="20" s="1"/>
  <c r="G20" i="20"/>
  <c r="G16" i="20"/>
  <c r="F6" i="20"/>
  <c r="G7" i="20" s="1"/>
  <c r="F15" i="20" s="1"/>
  <c r="G15" i="20" s="1"/>
  <c r="E18" i="19"/>
  <c r="C15" i="18" s="1"/>
  <c r="E17" i="19"/>
  <c r="C16" i="18" s="1"/>
  <c r="E13" i="19"/>
  <c r="E12" i="19"/>
  <c r="C13" i="18" s="1"/>
  <c r="E11" i="19"/>
  <c r="C12" i="18" s="1"/>
  <c r="E10" i="19"/>
  <c r="L9" i="19"/>
  <c r="L7" i="19"/>
  <c r="L6" i="19"/>
  <c r="B6" i="19"/>
  <c r="E6" i="19" s="1"/>
  <c r="L5" i="19"/>
  <c r="E5" i="19"/>
  <c r="B5" i="19"/>
  <c r="L4" i="19"/>
  <c r="B4" i="19"/>
  <c r="E4" i="19" s="1"/>
  <c r="B3" i="19"/>
  <c r="E3" i="19" s="1"/>
  <c r="C7" i="18"/>
  <c r="C8" i="17"/>
  <c r="D7" i="17"/>
  <c r="E7" i="17" s="1"/>
  <c r="F7" i="17" s="1"/>
  <c r="G7" i="17" s="1"/>
  <c r="H7" i="17" s="1"/>
  <c r="I7" i="17" s="1"/>
  <c r="J7" i="17" s="1"/>
  <c r="K7" i="17" s="1"/>
  <c r="L7" i="17" s="1"/>
  <c r="M7" i="17" s="1"/>
  <c r="N7" i="17" s="1"/>
  <c r="O7" i="17" s="1"/>
  <c r="P7" i="17" s="1"/>
  <c r="Q7" i="17" s="1"/>
  <c r="R7" i="17" s="1"/>
  <c r="S7" i="17" s="1"/>
  <c r="T7" i="17" s="1"/>
  <c r="U7" i="17" s="1"/>
  <c r="V7" i="17" s="1"/>
  <c r="W7" i="17" s="1"/>
  <c r="X7" i="17" s="1"/>
  <c r="Y7" i="17" s="1"/>
  <c r="Z7" i="17" s="1"/>
  <c r="AA7" i="17" s="1"/>
  <c r="AB7" i="17" s="1"/>
  <c r="AC7" i="17" s="1"/>
  <c r="AD7" i="17" s="1"/>
  <c r="AE7" i="17" s="1"/>
  <c r="AF7" i="17" s="1"/>
  <c r="AG7" i="17" s="1"/>
  <c r="AH7" i="17" s="1"/>
  <c r="AI7" i="17" s="1"/>
  <c r="AJ7" i="17" s="1"/>
  <c r="AK7" i="17" s="1"/>
  <c r="AL7" i="17" s="1"/>
  <c r="AM7" i="17" s="1"/>
  <c r="AN7" i="17" s="1"/>
  <c r="AO7" i="17" s="1"/>
  <c r="AP7" i="17" s="1"/>
  <c r="AQ7" i="17" s="1"/>
  <c r="AR7" i="17" s="1"/>
  <c r="AS7" i="17" s="1"/>
  <c r="AT7" i="17" s="1"/>
  <c r="AU7" i="17" s="1"/>
  <c r="AV7" i="17" s="1"/>
  <c r="AW7" i="17" s="1"/>
  <c r="AX7" i="17" s="1"/>
  <c r="AY7" i="17" s="1"/>
  <c r="AZ7" i="17" s="1"/>
  <c r="BA7" i="17" s="1"/>
  <c r="BB7" i="17" s="1"/>
  <c r="BC7" i="17" s="1"/>
  <c r="BD7" i="17" s="1"/>
  <c r="BE7" i="17" s="1"/>
  <c r="BF7" i="17" s="1"/>
  <c r="BG7" i="17" s="1"/>
  <c r="BH7" i="17" s="1"/>
  <c r="BI7" i="17" s="1"/>
  <c r="BJ7" i="17" s="1"/>
  <c r="I58" i="16"/>
  <c r="H58" i="16"/>
  <c r="G58" i="16"/>
  <c r="F58" i="16"/>
  <c r="E58" i="16"/>
  <c r="D58" i="16"/>
  <c r="C58" i="16"/>
  <c r="I57" i="16"/>
  <c r="H57" i="16"/>
  <c r="G57" i="16"/>
  <c r="F57" i="16"/>
  <c r="E57" i="16"/>
  <c r="C57" i="16"/>
  <c r="I56" i="16"/>
  <c r="H56" i="16"/>
  <c r="G56" i="16"/>
  <c r="F56" i="16"/>
  <c r="E56" i="16"/>
  <c r="D56" i="16"/>
  <c r="C56" i="16"/>
  <c r="I55" i="16"/>
  <c r="H55" i="16"/>
  <c r="G55" i="16"/>
  <c r="F55" i="16"/>
  <c r="E55" i="16"/>
  <c r="D55" i="16"/>
  <c r="C55" i="16"/>
  <c r="I54" i="16"/>
  <c r="H54" i="16"/>
  <c r="G54" i="16"/>
  <c r="F54" i="16"/>
  <c r="E54" i="16"/>
  <c r="D54" i="16"/>
  <c r="C54" i="16"/>
  <c r="D53" i="16"/>
  <c r="C53" i="16"/>
  <c r="I52" i="16"/>
  <c r="H52" i="16"/>
  <c r="G52" i="16"/>
  <c r="F52" i="16"/>
  <c r="E52" i="16"/>
  <c r="D52" i="16"/>
  <c r="C52" i="16"/>
  <c r="D51" i="16"/>
  <c r="C51" i="16"/>
  <c r="I47" i="16"/>
  <c r="H47" i="16"/>
  <c r="G47" i="16"/>
  <c r="F47" i="16"/>
  <c r="E47" i="16"/>
  <c r="D47" i="16"/>
  <c r="I46" i="16"/>
  <c r="H46" i="16"/>
  <c r="G46" i="16"/>
  <c r="F46" i="16"/>
  <c r="E46" i="16"/>
  <c r="D46" i="16"/>
  <c r="D45" i="16"/>
  <c r="D31" i="16"/>
  <c r="I28" i="16"/>
  <c r="H28" i="16"/>
  <c r="G28" i="16"/>
  <c r="F28" i="16"/>
  <c r="E28" i="16"/>
  <c r="D28" i="16"/>
  <c r="D23" i="16"/>
  <c r="D57" i="16" s="1"/>
  <c r="I18" i="16"/>
  <c r="H18" i="16"/>
  <c r="G18" i="16"/>
  <c r="F18" i="16"/>
  <c r="E18" i="16"/>
  <c r="F6" i="15"/>
  <c r="G7" i="15" s="1"/>
  <c r="F15" i="15" s="1"/>
  <c r="F6" i="10"/>
  <c r="G7" i="10" s="1"/>
  <c r="F15" i="10" s="1"/>
  <c r="G15" i="10" s="1"/>
  <c r="I59" i="15"/>
  <c r="G45" i="15"/>
  <c r="G44" i="15"/>
  <c r="G43" i="15"/>
  <c r="G46" i="15" s="1"/>
  <c r="G40" i="15"/>
  <c r="G39" i="15"/>
  <c r="G38" i="15"/>
  <c r="G41" i="15" s="1"/>
  <c r="G35" i="15"/>
  <c r="G34" i="15"/>
  <c r="G33" i="15"/>
  <c r="G32" i="15"/>
  <c r="G29" i="15"/>
  <c r="G28" i="15"/>
  <c r="G27" i="15"/>
  <c r="G26" i="15"/>
  <c r="G25" i="15"/>
  <c r="G24" i="15"/>
  <c r="G23" i="15"/>
  <c r="G22" i="15"/>
  <c r="G21" i="15"/>
  <c r="G20" i="15"/>
  <c r="G16" i="15"/>
  <c r="E18" i="14"/>
  <c r="C15" i="13" s="1"/>
  <c r="E17" i="14"/>
  <c r="E19" i="14" s="1"/>
  <c r="E13" i="14"/>
  <c r="E12" i="14"/>
  <c r="E11" i="14"/>
  <c r="E10" i="14"/>
  <c r="L9" i="14"/>
  <c r="L7" i="14"/>
  <c r="L6" i="14"/>
  <c r="B6" i="14"/>
  <c r="E6" i="14" s="1"/>
  <c r="L5" i="14"/>
  <c r="B5" i="14"/>
  <c r="E5" i="14" s="1"/>
  <c r="L4" i="14"/>
  <c r="B4" i="14"/>
  <c r="E4" i="14" s="1"/>
  <c r="B3" i="14"/>
  <c r="E3" i="14" s="1"/>
  <c r="E7" i="14" s="1"/>
  <c r="C10" i="13" s="1"/>
  <c r="C7" i="13"/>
  <c r="D7" i="12"/>
  <c r="E7" i="12" s="1"/>
  <c r="F7" i="12" s="1"/>
  <c r="G7" i="12" s="1"/>
  <c r="H7" i="12" s="1"/>
  <c r="I7" i="12" s="1"/>
  <c r="J7" i="12" s="1"/>
  <c r="K7" i="12" s="1"/>
  <c r="L7" i="12" s="1"/>
  <c r="M7" i="12" s="1"/>
  <c r="N7" i="12" s="1"/>
  <c r="O7" i="12" s="1"/>
  <c r="P7" i="12" s="1"/>
  <c r="Q7" i="12" s="1"/>
  <c r="R7" i="12" s="1"/>
  <c r="S7" i="12" s="1"/>
  <c r="T7" i="12" s="1"/>
  <c r="U7" i="12" s="1"/>
  <c r="V7" i="12" s="1"/>
  <c r="W7" i="12" s="1"/>
  <c r="X7" i="12" s="1"/>
  <c r="Y7" i="12" s="1"/>
  <c r="Z7" i="12" s="1"/>
  <c r="AA7" i="12" s="1"/>
  <c r="AB7" i="12" s="1"/>
  <c r="AC7" i="12" s="1"/>
  <c r="AD7" i="12" s="1"/>
  <c r="AE7" i="12" s="1"/>
  <c r="AF7" i="12" s="1"/>
  <c r="AG7" i="12" s="1"/>
  <c r="AH7" i="12" s="1"/>
  <c r="AI7" i="12" s="1"/>
  <c r="AJ7" i="12" s="1"/>
  <c r="AK7" i="12" s="1"/>
  <c r="AL7" i="12" s="1"/>
  <c r="AM7" i="12" s="1"/>
  <c r="AN7" i="12" s="1"/>
  <c r="AO7" i="12" s="1"/>
  <c r="AP7" i="12" s="1"/>
  <c r="AQ7" i="12" s="1"/>
  <c r="AR7" i="12" s="1"/>
  <c r="AS7" i="12" s="1"/>
  <c r="AT7" i="12" s="1"/>
  <c r="AU7" i="12" s="1"/>
  <c r="AV7" i="12" s="1"/>
  <c r="AW7" i="12" s="1"/>
  <c r="AX7" i="12" s="1"/>
  <c r="AY7" i="12" s="1"/>
  <c r="AZ7" i="12" s="1"/>
  <c r="BA7" i="12" s="1"/>
  <c r="BB7" i="12" s="1"/>
  <c r="BC7" i="12" s="1"/>
  <c r="BD7" i="12" s="1"/>
  <c r="BE7" i="12" s="1"/>
  <c r="BF7" i="12" s="1"/>
  <c r="BG7" i="12" s="1"/>
  <c r="BH7" i="12" s="1"/>
  <c r="BI7" i="12" s="1"/>
  <c r="BJ7" i="12" s="1"/>
  <c r="I58" i="11"/>
  <c r="H58" i="11"/>
  <c r="G58" i="11"/>
  <c r="F58" i="11"/>
  <c r="E58" i="11"/>
  <c r="D58" i="11"/>
  <c r="C58" i="11"/>
  <c r="I57" i="11"/>
  <c r="H57" i="11"/>
  <c r="G57" i="11"/>
  <c r="F57" i="11"/>
  <c r="E57" i="11"/>
  <c r="D57" i="11"/>
  <c r="C57" i="11"/>
  <c r="I56" i="11"/>
  <c r="H56" i="11"/>
  <c r="G56" i="11"/>
  <c r="F56" i="11"/>
  <c r="E56" i="11"/>
  <c r="D56" i="11"/>
  <c r="C56" i="11"/>
  <c r="I55" i="11"/>
  <c r="H55" i="11"/>
  <c r="G55" i="11"/>
  <c r="F55" i="11"/>
  <c r="E55" i="11"/>
  <c r="D55" i="11"/>
  <c r="C55" i="11"/>
  <c r="I54" i="11"/>
  <c r="H54" i="11"/>
  <c r="G54" i="11"/>
  <c r="F54" i="11"/>
  <c r="E54" i="11"/>
  <c r="D54" i="11"/>
  <c r="C54" i="11"/>
  <c r="D53" i="11"/>
  <c r="C53" i="11"/>
  <c r="I52" i="11"/>
  <c r="H52" i="11"/>
  <c r="G52" i="11"/>
  <c r="F52" i="11"/>
  <c r="E52" i="11"/>
  <c r="D52" i="11"/>
  <c r="C52" i="11"/>
  <c r="D51" i="11"/>
  <c r="C51" i="11"/>
  <c r="I47" i="11"/>
  <c r="H47" i="11"/>
  <c r="G47" i="11"/>
  <c r="F47" i="11"/>
  <c r="E47" i="11"/>
  <c r="D47" i="11"/>
  <c r="I46" i="11"/>
  <c r="H46" i="11"/>
  <c r="G46" i="11"/>
  <c r="F46" i="11"/>
  <c r="E46" i="11"/>
  <c r="D46" i="11"/>
  <c r="D45" i="11"/>
  <c r="D31" i="11"/>
  <c r="I28" i="11"/>
  <c r="H28" i="11"/>
  <c r="G28" i="11"/>
  <c r="F28" i="11"/>
  <c r="E28" i="11"/>
  <c r="D28" i="11"/>
  <c r="D23" i="11"/>
  <c r="D27" i="11" s="1"/>
  <c r="I18" i="11"/>
  <c r="H18" i="11"/>
  <c r="G18" i="11"/>
  <c r="F18" i="11"/>
  <c r="E18" i="11"/>
  <c r="I59" i="10"/>
  <c r="G45" i="10"/>
  <c r="G44" i="10"/>
  <c r="G43" i="10"/>
  <c r="G46" i="10" s="1"/>
  <c r="G40" i="10"/>
  <c r="G39" i="10"/>
  <c r="G38" i="10"/>
  <c r="G41" i="10" s="1"/>
  <c r="G35" i="10"/>
  <c r="G34" i="10"/>
  <c r="G33" i="10"/>
  <c r="G32" i="10"/>
  <c r="G29" i="10"/>
  <c r="G28" i="10"/>
  <c r="G27" i="10"/>
  <c r="G26" i="10"/>
  <c r="G25" i="10"/>
  <c r="G24" i="10"/>
  <c r="G23" i="10"/>
  <c r="G22" i="10"/>
  <c r="G21" i="10"/>
  <c r="G20" i="10"/>
  <c r="G30" i="10" s="1"/>
  <c r="G16" i="10"/>
  <c r="E18" i="9"/>
  <c r="C15" i="8" s="1"/>
  <c r="E17" i="9"/>
  <c r="C16" i="8" s="1"/>
  <c r="E13" i="9"/>
  <c r="E12" i="9"/>
  <c r="C13" i="8" s="1"/>
  <c r="E11" i="9"/>
  <c r="E10" i="9"/>
  <c r="C11" i="8" s="1"/>
  <c r="L9" i="9"/>
  <c r="L7" i="9"/>
  <c r="L6" i="9"/>
  <c r="B6" i="9"/>
  <c r="E6" i="9" s="1"/>
  <c r="L5" i="9"/>
  <c r="B5" i="9"/>
  <c r="E5" i="9" s="1"/>
  <c r="L4" i="9"/>
  <c r="B4" i="9"/>
  <c r="E4" i="9" s="1"/>
  <c r="B3" i="9"/>
  <c r="E3" i="9" s="1"/>
  <c r="E7" i="9" s="1"/>
  <c r="C10" i="8" s="1"/>
  <c r="D7" i="7"/>
  <c r="E7" i="7" s="1"/>
  <c r="F7" i="7" s="1"/>
  <c r="G7" i="7" s="1"/>
  <c r="H7" i="7" s="1"/>
  <c r="I7" i="7" s="1"/>
  <c r="J7" i="7" s="1"/>
  <c r="K7" i="7" s="1"/>
  <c r="L7" i="7" s="1"/>
  <c r="M7" i="7" s="1"/>
  <c r="N7" i="7" s="1"/>
  <c r="O7" i="7" s="1"/>
  <c r="P7" i="7" s="1"/>
  <c r="Q7" i="7" s="1"/>
  <c r="R7" i="7" s="1"/>
  <c r="S7" i="7" s="1"/>
  <c r="T7" i="7" s="1"/>
  <c r="U7" i="7" s="1"/>
  <c r="V7" i="7" s="1"/>
  <c r="W7" i="7" s="1"/>
  <c r="X7" i="7" s="1"/>
  <c r="Y7" i="7" s="1"/>
  <c r="Z7" i="7" s="1"/>
  <c r="AA7" i="7" s="1"/>
  <c r="AB7" i="7" s="1"/>
  <c r="AC7" i="7" s="1"/>
  <c r="AD7" i="7" s="1"/>
  <c r="AE7" i="7" s="1"/>
  <c r="AF7" i="7" s="1"/>
  <c r="AG7" i="7" s="1"/>
  <c r="AH7" i="7" s="1"/>
  <c r="AI7" i="7" s="1"/>
  <c r="AJ7" i="7" s="1"/>
  <c r="AK7" i="7" s="1"/>
  <c r="AL7" i="7" s="1"/>
  <c r="AM7" i="7" s="1"/>
  <c r="AN7" i="7" s="1"/>
  <c r="AO7" i="7" s="1"/>
  <c r="AP7" i="7" s="1"/>
  <c r="AQ7" i="7" s="1"/>
  <c r="AR7" i="7" s="1"/>
  <c r="AS7" i="7" s="1"/>
  <c r="AT7" i="7" s="1"/>
  <c r="AU7" i="7" s="1"/>
  <c r="AV7" i="7" s="1"/>
  <c r="AW7" i="7" s="1"/>
  <c r="AX7" i="7" s="1"/>
  <c r="AY7" i="7" s="1"/>
  <c r="AZ7" i="7" s="1"/>
  <c r="BA7" i="7" s="1"/>
  <c r="BB7" i="7" s="1"/>
  <c r="BC7" i="7" s="1"/>
  <c r="BD7" i="7" s="1"/>
  <c r="BE7" i="7" s="1"/>
  <c r="BF7" i="7" s="1"/>
  <c r="BG7" i="7" s="1"/>
  <c r="BH7" i="7" s="1"/>
  <c r="BI7" i="7" s="1"/>
  <c r="BJ7" i="7" s="1"/>
  <c r="I58" i="6"/>
  <c r="H58" i="6"/>
  <c r="G58" i="6"/>
  <c r="F58" i="6"/>
  <c r="E58" i="6"/>
  <c r="D58" i="6"/>
  <c r="C58" i="6"/>
  <c r="I57" i="6"/>
  <c r="H57" i="6"/>
  <c r="G57" i="6"/>
  <c r="F57" i="6"/>
  <c r="E57" i="6"/>
  <c r="C57" i="6"/>
  <c r="I56" i="6"/>
  <c r="H56" i="6"/>
  <c r="G56" i="6"/>
  <c r="F56" i="6"/>
  <c r="E56" i="6"/>
  <c r="D56" i="6"/>
  <c r="C56" i="6"/>
  <c r="I55" i="6"/>
  <c r="H55" i="6"/>
  <c r="G55" i="6"/>
  <c r="F55" i="6"/>
  <c r="E55" i="6"/>
  <c r="D55" i="6"/>
  <c r="C55" i="6"/>
  <c r="I54" i="6"/>
  <c r="H54" i="6"/>
  <c r="G54" i="6"/>
  <c r="F54" i="6"/>
  <c r="E54" i="6"/>
  <c r="D54" i="6"/>
  <c r="C54" i="6"/>
  <c r="D53" i="6"/>
  <c r="C53" i="6"/>
  <c r="I52" i="6"/>
  <c r="H52" i="6"/>
  <c r="G52" i="6"/>
  <c r="F52" i="6"/>
  <c r="E52" i="6"/>
  <c r="D52" i="6"/>
  <c r="C52" i="6"/>
  <c r="D51" i="6"/>
  <c r="C51" i="6"/>
  <c r="I47" i="6"/>
  <c r="H47" i="6"/>
  <c r="G47" i="6"/>
  <c r="F47" i="6"/>
  <c r="E47" i="6"/>
  <c r="D47" i="6"/>
  <c r="I46" i="6"/>
  <c r="H46" i="6"/>
  <c r="G46" i="6"/>
  <c r="F46" i="6"/>
  <c r="E46" i="6"/>
  <c r="D46" i="6"/>
  <c r="D45" i="6"/>
  <c r="D31" i="6"/>
  <c r="I28" i="6"/>
  <c r="H28" i="6"/>
  <c r="G28" i="6"/>
  <c r="F28" i="6"/>
  <c r="E28" i="6"/>
  <c r="D28" i="6"/>
  <c r="D23" i="6"/>
  <c r="D27" i="6" s="1"/>
  <c r="I18" i="6"/>
  <c r="H18" i="6"/>
  <c r="G18" i="6"/>
  <c r="F18" i="6"/>
  <c r="E18" i="6"/>
  <c r="F15" i="5"/>
  <c r="E7" i="24" l="1"/>
  <c r="C10" i="23" s="1"/>
  <c r="G41" i="25"/>
  <c r="L10" i="30"/>
  <c r="E14" i="35"/>
  <c r="E7" i="40"/>
  <c r="C10" i="39" s="1"/>
  <c r="C17" i="39" s="1"/>
  <c r="C9" i="38" s="1"/>
  <c r="D9" i="38" s="1"/>
  <c r="E9" i="38" s="1"/>
  <c r="F9" i="38" s="1"/>
  <c r="G9" i="38" s="1"/>
  <c r="H9" i="38" s="1"/>
  <c r="I9" i="38" s="1"/>
  <c r="J9" i="38" s="1"/>
  <c r="K9" i="38" s="1"/>
  <c r="L9" i="38" s="1"/>
  <c r="M9" i="38" s="1"/>
  <c r="N9" i="38" s="1"/>
  <c r="O9" i="38" s="1"/>
  <c r="P9" i="38" s="1"/>
  <c r="Q9" i="38" s="1"/>
  <c r="R9" i="38" s="1"/>
  <c r="S9" i="38" s="1"/>
  <c r="T9" i="38" s="1"/>
  <c r="U9" i="38" s="1"/>
  <c r="V9" i="38" s="1"/>
  <c r="W9" i="38" s="1"/>
  <c r="X9" i="38" s="1"/>
  <c r="Y9" i="38" s="1"/>
  <c r="Z9" i="38" s="1"/>
  <c r="AA9" i="38" s="1"/>
  <c r="AB9" i="38" s="1"/>
  <c r="AC9" i="38" s="1"/>
  <c r="AD9" i="38" s="1"/>
  <c r="AE9" i="38" s="1"/>
  <c r="AF9" i="38" s="1"/>
  <c r="AG9" i="38" s="1"/>
  <c r="AH9" i="38" s="1"/>
  <c r="AI9" i="38" s="1"/>
  <c r="AJ9" i="38" s="1"/>
  <c r="AK9" i="38" s="1"/>
  <c r="AL9" i="38" s="1"/>
  <c r="AM9" i="38" s="1"/>
  <c r="AN9" i="38" s="1"/>
  <c r="AO9" i="38" s="1"/>
  <c r="AP9" i="38" s="1"/>
  <c r="AQ9" i="38" s="1"/>
  <c r="AR9" i="38" s="1"/>
  <c r="AS9" i="38" s="1"/>
  <c r="AT9" i="38" s="1"/>
  <c r="AU9" i="38" s="1"/>
  <c r="AV9" i="38" s="1"/>
  <c r="AW9" i="38" s="1"/>
  <c r="AX9" i="38" s="1"/>
  <c r="AY9" i="38" s="1"/>
  <c r="AZ9" i="38" s="1"/>
  <c r="BA9" i="38" s="1"/>
  <c r="BB9" i="38" s="1"/>
  <c r="BC9" i="38" s="1"/>
  <c r="BD9" i="38" s="1"/>
  <c r="BE9" i="38" s="1"/>
  <c r="BF9" i="38" s="1"/>
  <c r="BG9" i="38" s="1"/>
  <c r="BH9" i="38" s="1"/>
  <c r="BI9" i="38" s="1"/>
  <c r="BJ9" i="38" s="1"/>
  <c r="G41" i="41"/>
  <c r="L10" i="45"/>
  <c r="G36" i="51"/>
  <c r="G30" i="61"/>
  <c r="G46" i="61"/>
  <c r="G30" i="66"/>
  <c r="E7" i="70"/>
  <c r="C10" i="69" s="1"/>
  <c r="G41" i="71"/>
  <c r="D59" i="21"/>
  <c r="D59" i="16"/>
  <c r="G30" i="25"/>
  <c r="D48" i="37"/>
  <c r="G36" i="10"/>
  <c r="E19" i="19"/>
  <c r="L10" i="24"/>
  <c r="G46" i="25"/>
  <c r="G36" i="36"/>
  <c r="G30" i="41"/>
  <c r="G46" i="41"/>
  <c r="E19" i="50"/>
  <c r="E21" i="50" s="1"/>
  <c r="E14" i="30"/>
  <c r="C11" i="44"/>
  <c r="G36" i="15"/>
  <c r="D48" i="6"/>
  <c r="E14" i="9"/>
  <c r="G41" i="20"/>
  <c r="E19" i="9"/>
  <c r="E21" i="9" s="1"/>
  <c r="E14" i="14"/>
  <c r="C14" i="13"/>
  <c r="C17" i="13" s="1"/>
  <c r="C9" i="12" s="1"/>
  <c r="D9" i="12" s="1"/>
  <c r="E9" i="12" s="1"/>
  <c r="F9" i="12" s="1"/>
  <c r="G9" i="12" s="1"/>
  <c r="H9" i="12" s="1"/>
  <c r="I9" i="12" s="1"/>
  <c r="J9" i="12" s="1"/>
  <c r="K9" i="12" s="1"/>
  <c r="L9" i="12" s="1"/>
  <c r="M9" i="12" s="1"/>
  <c r="N9" i="12" s="1"/>
  <c r="O9" i="12" s="1"/>
  <c r="P9" i="12" s="1"/>
  <c r="Q9" i="12" s="1"/>
  <c r="R9" i="12" s="1"/>
  <c r="S9" i="12" s="1"/>
  <c r="T9" i="12" s="1"/>
  <c r="U9" i="12" s="1"/>
  <c r="V9" i="12" s="1"/>
  <c r="W9" i="12" s="1"/>
  <c r="X9" i="12" s="1"/>
  <c r="Y9" i="12" s="1"/>
  <c r="Z9" i="12" s="1"/>
  <c r="AA9" i="12" s="1"/>
  <c r="AB9" i="12" s="1"/>
  <c r="AC9" i="12" s="1"/>
  <c r="AD9" i="12" s="1"/>
  <c r="AE9" i="12" s="1"/>
  <c r="AF9" i="12" s="1"/>
  <c r="AG9" i="12" s="1"/>
  <c r="AH9" i="12" s="1"/>
  <c r="AI9" i="12" s="1"/>
  <c r="AJ9" i="12" s="1"/>
  <c r="AK9" i="12" s="1"/>
  <c r="AL9" i="12" s="1"/>
  <c r="AM9" i="12" s="1"/>
  <c r="AN9" i="12" s="1"/>
  <c r="AO9" i="12" s="1"/>
  <c r="AP9" i="12" s="1"/>
  <c r="AQ9" i="12" s="1"/>
  <c r="AR9" i="12" s="1"/>
  <c r="AS9" i="12" s="1"/>
  <c r="AT9" i="12" s="1"/>
  <c r="AU9" i="12" s="1"/>
  <c r="AV9" i="12" s="1"/>
  <c r="AW9" i="12" s="1"/>
  <c r="AX9" i="12" s="1"/>
  <c r="AY9" i="12" s="1"/>
  <c r="AZ9" i="12" s="1"/>
  <c r="BA9" i="12" s="1"/>
  <c r="BB9" i="12" s="1"/>
  <c r="BC9" i="12" s="1"/>
  <c r="BD9" i="12" s="1"/>
  <c r="BE9" i="12" s="1"/>
  <c r="BF9" i="12" s="1"/>
  <c r="BG9" i="12" s="1"/>
  <c r="BH9" i="12" s="1"/>
  <c r="BI9" i="12" s="1"/>
  <c r="BJ9" i="12" s="1"/>
  <c r="E19" i="35"/>
  <c r="E7" i="50"/>
  <c r="C10" i="49" s="1"/>
  <c r="C17" i="49" s="1"/>
  <c r="C9" i="48" s="1"/>
  <c r="D9" i="48" s="1"/>
  <c r="E9" i="48" s="1"/>
  <c r="F9" i="48" s="1"/>
  <c r="G9" i="48" s="1"/>
  <c r="H9" i="48" s="1"/>
  <c r="I9" i="48" s="1"/>
  <c r="J9" i="48" s="1"/>
  <c r="K9" i="48" s="1"/>
  <c r="L9" i="48" s="1"/>
  <c r="M9" i="48" s="1"/>
  <c r="N9" i="48" s="1"/>
  <c r="O9" i="48" s="1"/>
  <c r="P9" i="48" s="1"/>
  <c r="Q9" i="48" s="1"/>
  <c r="R9" i="48" s="1"/>
  <c r="S9" i="48" s="1"/>
  <c r="T9" i="48" s="1"/>
  <c r="U9" i="48" s="1"/>
  <c r="V9" i="48" s="1"/>
  <c r="W9" i="48" s="1"/>
  <c r="X9" i="48" s="1"/>
  <c r="Y9" i="48" s="1"/>
  <c r="Z9" i="48" s="1"/>
  <c r="AA9" i="48" s="1"/>
  <c r="AB9" i="48" s="1"/>
  <c r="AC9" i="48" s="1"/>
  <c r="AD9" i="48" s="1"/>
  <c r="AE9" i="48" s="1"/>
  <c r="AF9" i="48" s="1"/>
  <c r="AG9" i="48" s="1"/>
  <c r="AH9" i="48" s="1"/>
  <c r="AI9" i="48" s="1"/>
  <c r="AJ9" i="48" s="1"/>
  <c r="AK9" i="48" s="1"/>
  <c r="AL9" i="48" s="1"/>
  <c r="AM9" i="48" s="1"/>
  <c r="AN9" i="48" s="1"/>
  <c r="AO9" i="48" s="1"/>
  <c r="AP9" i="48" s="1"/>
  <c r="AQ9" i="48" s="1"/>
  <c r="AR9" i="48" s="1"/>
  <c r="AS9" i="48" s="1"/>
  <c r="AT9" i="48" s="1"/>
  <c r="AU9" i="48" s="1"/>
  <c r="AV9" i="48" s="1"/>
  <c r="AW9" i="48" s="1"/>
  <c r="AX9" i="48" s="1"/>
  <c r="AY9" i="48" s="1"/>
  <c r="AZ9" i="48" s="1"/>
  <c r="BA9" i="48" s="1"/>
  <c r="BB9" i="48" s="1"/>
  <c r="BC9" i="48" s="1"/>
  <c r="BD9" i="48" s="1"/>
  <c r="BE9" i="48" s="1"/>
  <c r="BF9" i="48" s="1"/>
  <c r="BG9" i="48" s="1"/>
  <c r="BH9" i="48" s="1"/>
  <c r="BI9" i="48" s="1"/>
  <c r="BJ9" i="48" s="1"/>
  <c r="G41" i="51"/>
  <c r="G30" i="56"/>
  <c r="D48" i="57"/>
  <c r="L10" i="40"/>
  <c r="D48" i="47"/>
  <c r="E7" i="35"/>
  <c r="C10" i="34" s="1"/>
  <c r="G41" i="36"/>
  <c r="E14" i="60"/>
  <c r="E14" i="65"/>
  <c r="L10" i="70"/>
  <c r="C16" i="44"/>
  <c r="D48" i="67"/>
  <c r="C11" i="59"/>
  <c r="E19" i="30"/>
  <c r="E21" i="30" s="1"/>
  <c r="G30" i="36"/>
  <c r="G46" i="36"/>
  <c r="E14" i="40"/>
  <c r="G36" i="61"/>
  <c r="G36" i="66"/>
  <c r="E7" i="45"/>
  <c r="C10" i="44" s="1"/>
  <c r="E14" i="70"/>
  <c r="E21" i="70" s="1"/>
  <c r="L10" i="14"/>
  <c r="D6" i="7"/>
  <c r="G36" i="25"/>
  <c r="G36" i="41"/>
  <c r="L10" i="50"/>
  <c r="E19" i="60"/>
  <c r="C16" i="69"/>
  <c r="D59" i="11"/>
  <c r="D59" i="42"/>
  <c r="G30" i="15"/>
  <c r="L10" i="19"/>
  <c r="C16" i="13"/>
  <c r="L10" i="9"/>
  <c r="D48" i="11"/>
  <c r="D48" i="16"/>
  <c r="F15" i="31"/>
  <c r="G15" i="31" s="1"/>
  <c r="G18" i="31" s="1"/>
  <c r="G47" i="31" s="1"/>
  <c r="G7" i="31"/>
  <c r="E14" i="19"/>
  <c r="E14" i="24"/>
  <c r="C16" i="23"/>
  <c r="C16" i="39"/>
  <c r="G30" i="46"/>
  <c r="G41" i="46"/>
  <c r="C13" i="54"/>
  <c r="G36" i="71"/>
  <c r="F15" i="56"/>
  <c r="G15" i="56" s="1"/>
  <c r="E7" i="65"/>
  <c r="C10" i="64" s="1"/>
  <c r="F15" i="61"/>
  <c r="G15" i="61" s="1"/>
  <c r="C11" i="34"/>
  <c r="G46" i="46"/>
  <c r="E14" i="50"/>
  <c r="G36" i="56"/>
  <c r="E7" i="60"/>
  <c r="C10" i="59" s="1"/>
  <c r="G41" i="61"/>
  <c r="G41" i="66"/>
  <c r="F15" i="66"/>
  <c r="G15" i="66" s="1"/>
  <c r="C11" i="64"/>
  <c r="F15" i="71"/>
  <c r="G15" i="71" s="1"/>
  <c r="D6" i="68"/>
  <c r="C8" i="68"/>
  <c r="D59" i="67"/>
  <c r="D27" i="67"/>
  <c r="E21" i="65"/>
  <c r="D6" i="63"/>
  <c r="D59" i="62"/>
  <c r="D27" i="62"/>
  <c r="E21" i="60"/>
  <c r="C8" i="58"/>
  <c r="D6" i="58"/>
  <c r="D59" i="57"/>
  <c r="D27" i="57"/>
  <c r="E7" i="55"/>
  <c r="D6" i="53"/>
  <c r="D27" i="52"/>
  <c r="G18" i="51"/>
  <c r="G53" i="51"/>
  <c r="D6" i="48"/>
  <c r="D59" i="47"/>
  <c r="D27" i="47"/>
  <c r="C17" i="44"/>
  <c r="C9" i="43" s="1"/>
  <c r="D9" i="43" s="1"/>
  <c r="E9" i="43" s="1"/>
  <c r="F9" i="43" s="1"/>
  <c r="G9" i="43" s="1"/>
  <c r="H9" i="43" s="1"/>
  <c r="I9" i="43" s="1"/>
  <c r="J9" i="43" s="1"/>
  <c r="K9" i="43" s="1"/>
  <c r="L9" i="43" s="1"/>
  <c r="M9" i="43" s="1"/>
  <c r="N9" i="43" s="1"/>
  <c r="O9" i="43" s="1"/>
  <c r="P9" i="43" s="1"/>
  <c r="Q9" i="43" s="1"/>
  <c r="R9" i="43" s="1"/>
  <c r="S9" i="43" s="1"/>
  <c r="T9" i="43" s="1"/>
  <c r="U9" i="43" s="1"/>
  <c r="V9" i="43" s="1"/>
  <c r="W9" i="43" s="1"/>
  <c r="X9" i="43" s="1"/>
  <c r="Y9" i="43" s="1"/>
  <c r="Z9" i="43" s="1"/>
  <c r="AA9" i="43" s="1"/>
  <c r="AB9" i="43" s="1"/>
  <c r="AC9" i="43" s="1"/>
  <c r="AD9" i="43" s="1"/>
  <c r="AE9" i="43" s="1"/>
  <c r="AF9" i="43" s="1"/>
  <c r="AG9" i="43" s="1"/>
  <c r="AH9" i="43" s="1"/>
  <c r="AI9" i="43" s="1"/>
  <c r="AJ9" i="43" s="1"/>
  <c r="AK9" i="43" s="1"/>
  <c r="AL9" i="43" s="1"/>
  <c r="AM9" i="43" s="1"/>
  <c r="AN9" i="43" s="1"/>
  <c r="AO9" i="43" s="1"/>
  <c r="AP9" i="43" s="1"/>
  <c r="AQ9" i="43" s="1"/>
  <c r="AR9" i="43" s="1"/>
  <c r="AS9" i="43" s="1"/>
  <c r="AT9" i="43" s="1"/>
  <c r="AU9" i="43" s="1"/>
  <c r="AV9" i="43" s="1"/>
  <c r="AW9" i="43" s="1"/>
  <c r="AX9" i="43" s="1"/>
  <c r="AY9" i="43" s="1"/>
  <c r="AZ9" i="43" s="1"/>
  <c r="BA9" i="43" s="1"/>
  <c r="BB9" i="43" s="1"/>
  <c r="BC9" i="43" s="1"/>
  <c r="BD9" i="43" s="1"/>
  <c r="BE9" i="43" s="1"/>
  <c r="BF9" i="43" s="1"/>
  <c r="BG9" i="43" s="1"/>
  <c r="BH9" i="43" s="1"/>
  <c r="BI9" i="43" s="1"/>
  <c r="BJ9" i="43" s="1"/>
  <c r="G18" i="46"/>
  <c r="G47" i="46" s="1"/>
  <c r="G53" i="46"/>
  <c r="D6" i="43"/>
  <c r="D29" i="42"/>
  <c r="G18" i="41"/>
  <c r="G53" i="41"/>
  <c r="D6" i="38"/>
  <c r="D59" i="37"/>
  <c r="D27" i="37"/>
  <c r="C17" i="34"/>
  <c r="C9" i="33" s="1"/>
  <c r="D9" i="33" s="1"/>
  <c r="E9" i="33" s="1"/>
  <c r="F9" i="33" s="1"/>
  <c r="G9" i="33" s="1"/>
  <c r="H9" i="33" s="1"/>
  <c r="I9" i="33" s="1"/>
  <c r="J9" i="33" s="1"/>
  <c r="K9" i="33" s="1"/>
  <c r="L9" i="33" s="1"/>
  <c r="M9" i="33" s="1"/>
  <c r="N9" i="33" s="1"/>
  <c r="O9" i="33" s="1"/>
  <c r="P9" i="33" s="1"/>
  <c r="Q9" i="33" s="1"/>
  <c r="R9" i="33" s="1"/>
  <c r="S9" i="33" s="1"/>
  <c r="T9" i="33" s="1"/>
  <c r="U9" i="33" s="1"/>
  <c r="V9" i="33" s="1"/>
  <c r="W9" i="33" s="1"/>
  <c r="X9" i="33" s="1"/>
  <c r="Y9" i="33" s="1"/>
  <c r="Z9" i="33" s="1"/>
  <c r="AA9" i="33" s="1"/>
  <c r="AB9" i="33" s="1"/>
  <c r="AC9" i="33" s="1"/>
  <c r="AD9" i="33" s="1"/>
  <c r="AE9" i="33" s="1"/>
  <c r="AF9" i="33" s="1"/>
  <c r="AG9" i="33" s="1"/>
  <c r="AH9" i="33" s="1"/>
  <c r="AI9" i="33" s="1"/>
  <c r="AJ9" i="33" s="1"/>
  <c r="AK9" i="33" s="1"/>
  <c r="AL9" i="33" s="1"/>
  <c r="AM9" i="33" s="1"/>
  <c r="AN9" i="33" s="1"/>
  <c r="AO9" i="33" s="1"/>
  <c r="AP9" i="33" s="1"/>
  <c r="AQ9" i="33" s="1"/>
  <c r="AR9" i="33" s="1"/>
  <c r="AS9" i="33" s="1"/>
  <c r="AT9" i="33" s="1"/>
  <c r="AU9" i="33" s="1"/>
  <c r="AV9" i="33" s="1"/>
  <c r="AW9" i="33" s="1"/>
  <c r="AX9" i="33" s="1"/>
  <c r="AY9" i="33" s="1"/>
  <c r="AZ9" i="33" s="1"/>
  <c r="BA9" i="33" s="1"/>
  <c r="BB9" i="33" s="1"/>
  <c r="BC9" i="33" s="1"/>
  <c r="BD9" i="33" s="1"/>
  <c r="BE9" i="33" s="1"/>
  <c r="BF9" i="33" s="1"/>
  <c r="BG9" i="33" s="1"/>
  <c r="BH9" i="33" s="1"/>
  <c r="BI9" i="33" s="1"/>
  <c r="BJ9" i="33" s="1"/>
  <c r="G18" i="36"/>
  <c r="G53" i="36"/>
  <c r="E21" i="35"/>
  <c r="D6" i="33"/>
  <c r="D59" i="32"/>
  <c r="D27" i="32"/>
  <c r="E7" i="30"/>
  <c r="C10" i="29" s="1"/>
  <c r="C17" i="29" s="1"/>
  <c r="C9" i="28" s="1"/>
  <c r="D9" i="28" s="1"/>
  <c r="E9" i="28" s="1"/>
  <c r="F9" i="28" s="1"/>
  <c r="G9" i="28" s="1"/>
  <c r="H9" i="28" s="1"/>
  <c r="I9" i="28" s="1"/>
  <c r="J9" i="28" s="1"/>
  <c r="K9" i="28" s="1"/>
  <c r="L9" i="28" s="1"/>
  <c r="M9" i="28" s="1"/>
  <c r="N9" i="28" s="1"/>
  <c r="O9" i="28" s="1"/>
  <c r="P9" i="28" s="1"/>
  <c r="Q9" i="28" s="1"/>
  <c r="R9" i="28" s="1"/>
  <c r="S9" i="28" s="1"/>
  <c r="T9" i="28" s="1"/>
  <c r="U9" i="28" s="1"/>
  <c r="V9" i="28" s="1"/>
  <c r="W9" i="28" s="1"/>
  <c r="X9" i="28" s="1"/>
  <c r="Y9" i="28" s="1"/>
  <c r="Z9" i="28" s="1"/>
  <c r="AA9" i="28" s="1"/>
  <c r="AB9" i="28" s="1"/>
  <c r="AC9" i="28" s="1"/>
  <c r="AD9" i="28" s="1"/>
  <c r="AE9" i="28" s="1"/>
  <c r="AF9" i="28" s="1"/>
  <c r="AG9" i="28" s="1"/>
  <c r="AH9" i="28" s="1"/>
  <c r="AI9" i="28" s="1"/>
  <c r="AJ9" i="28" s="1"/>
  <c r="AK9" i="28" s="1"/>
  <c r="AL9" i="28" s="1"/>
  <c r="AM9" i="28" s="1"/>
  <c r="AN9" i="28" s="1"/>
  <c r="AO9" i="28" s="1"/>
  <c r="AP9" i="28" s="1"/>
  <c r="AQ9" i="28" s="1"/>
  <c r="AR9" i="28" s="1"/>
  <c r="AS9" i="28" s="1"/>
  <c r="AT9" i="28" s="1"/>
  <c r="AU9" i="28" s="1"/>
  <c r="AV9" i="28" s="1"/>
  <c r="AW9" i="28" s="1"/>
  <c r="AX9" i="28" s="1"/>
  <c r="AY9" i="28" s="1"/>
  <c r="AZ9" i="28" s="1"/>
  <c r="BA9" i="28" s="1"/>
  <c r="BB9" i="28" s="1"/>
  <c r="BC9" i="28" s="1"/>
  <c r="BD9" i="28" s="1"/>
  <c r="BE9" i="28" s="1"/>
  <c r="BF9" i="28" s="1"/>
  <c r="BG9" i="28" s="1"/>
  <c r="BH9" i="28" s="1"/>
  <c r="BI9" i="28" s="1"/>
  <c r="BJ9" i="28" s="1"/>
  <c r="D6" i="28"/>
  <c r="D29" i="26"/>
  <c r="D57" i="26"/>
  <c r="D59" i="26" s="1"/>
  <c r="C8" i="22"/>
  <c r="C17" i="23"/>
  <c r="C9" i="22" s="1"/>
  <c r="D9" i="22" s="1"/>
  <c r="G18" i="25"/>
  <c r="G47" i="25" s="1"/>
  <c r="G53" i="25"/>
  <c r="E21" i="24"/>
  <c r="D6" i="22"/>
  <c r="D27" i="21"/>
  <c r="D6" i="17"/>
  <c r="D6" i="12"/>
  <c r="C8" i="12"/>
  <c r="C17" i="8"/>
  <c r="C9" i="7" s="1"/>
  <c r="D9" i="7" s="1"/>
  <c r="E9" i="7" s="1"/>
  <c r="F9" i="7" s="1"/>
  <c r="G9" i="7" s="1"/>
  <c r="H9" i="7" s="1"/>
  <c r="I9" i="7" s="1"/>
  <c r="J9" i="7" s="1"/>
  <c r="K9" i="7" s="1"/>
  <c r="L9" i="7" s="1"/>
  <c r="M9" i="7" s="1"/>
  <c r="G53" i="20"/>
  <c r="G18" i="20"/>
  <c r="E7" i="19"/>
  <c r="D27" i="16"/>
  <c r="G15" i="15"/>
  <c r="G18" i="15" s="1"/>
  <c r="E21" i="14"/>
  <c r="E6" i="12"/>
  <c r="D29" i="11"/>
  <c r="G18" i="10"/>
  <c r="G47" i="10" s="1"/>
  <c r="G53" i="10"/>
  <c r="D29" i="6"/>
  <c r="D57" i="6"/>
  <c r="D59" i="6" s="1"/>
  <c r="E28" i="4"/>
  <c r="D28" i="4"/>
  <c r="D23" i="4"/>
  <c r="C8" i="1"/>
  <c r="D6" i="1"/>
  <c r="E6" i="1" s="1"/>
  <c r="F6" i="1" s="1"/>
  <c r="G6" i="1" s="1"/>
  <c r="H6" i="1" s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D6" i="1" s="1"/>
  <c r="AE6" i="1" s="1"/>
  <c r="AF6" i="1" s="1"/>
  <c r="AG6" i="1" s="1"/>
  <c r="AH6" i="1" s="1"/>
  <c r="AI6" i="1" s="1"/>
  <c r="AJ6" i="1" s="1"/>
  <c r="AK6" i="1" s="1"/>
  <c r="AL6" i="1" s="1"/>
  <c r="AM6" i="1" s="1"/>
  <c r="AN6" i="1" s="1"/>
  <c r="AO6" i="1" s="1"/>
  <c r="AP6" i="1" s="1"/>
  <c r="AQ6" i="1" s="1"/>
  <c r="AR6" i="1" s="1"/>
  <c r="AS6" i="1" s="1"/>
  <c r="AT6" i="1" s="1"/>
  <c r="AU6" i="1" s="1"/>
  <c r="AV6" i="1" s="1"/>
  <c r="AW6" i="1" s="1"/>
  <c r="AX6" i="1" s="1"/>
  <c r="AY6" i="1" s="1"/>
  <c r="AZ6" i="1" s="1"/>
  <c r="BA6" i="1" s="1"/>
  <c r="BB6" i="1" s="1"/>
  <c r="BC6" i="1" s="1"/>
  <c r="BD6" i="1" s="1"/>
  <c r="BE6" i="1" s="1"/>
  <c r="BF6" i="1" s="1"/>
  <c r="BG6" i="1" s="1"/>
  <c r="BH6" i="1" s="1"/>
  <c r="BI6" i="1" s="1"/>
  <c r="BJ6" i="1" s="1"/>
  <c r="G15" i="5"/>
  <c r="G16" i="5"/>
  <c r="G20" i="5"/>
  <c r="G21" i="5"/>
  <c r="G22" i="5"/>
  <c r="G23" i="5"/>
  <c r="G24" i="5"/>
  <c r="G25" i="5"/>
  <c r="G26" i="5"/>
  <c r="G27" i="5"/>
  <c r="G28" i="5"/>
  <c r="G29" i="5"/>
  <c r="G32" i="5"/>
  <c r="G33" i="5"/>
  <c r="G34" i="5"/>
  <c r="G35" i="5"/>
  <c r="G38" i="5"/>
  <c r="G39" i="5"/>
  <c r="G40" i="5"/>
  <c r="G43" i="5"/>
  <c r="G46" i="5" s="1"/>
  <c r="G44" i="5"/>
  <c r="G45" i="5"/>
  <c r="I59" i="5"/>
  <c r="G18" i="56" l="1"/>
  <c r="G47" i="56" s="1"/>
  <c r="G53" i="56"/>
  <c r="G18" i="71"/>
  <c r="G47" i="71" s="1"/>
  <c r="G53" i="71"/>
  <c r="G18" i="66"/>
  <c r="G47" i="66" s="1"/>
  <c r="G49" i="66" s="1"/>
  <c r="G50" i="66" s="1"/>
  <c r="G53" i="66"/>
  <c r="G53" i="61"/>
  <c r="G18" i="61"/>
  <c r="G47" i="61" s="1"/>
  <c r="G47" i="36"/>
  <c r="G47" i="41"/>
  <c r="G47" i="15"/>
  <c r="E21" i="40"/>
  <c r="E21" i="19"/>
  <c r="C10" i="18"/>
  <c r="C17" i="18" s="1"/>
  <c r="C9" i="17" s="1"/>
  <c r="G47" i="51"/>
  <c r="C17" i="59"/>
  <c r="C9" i="58" s="1"/>
  <c r="D9" i="58" s="1"/>
  <c r="E9" i="58" s="1"/>
  <c r="F9" i="58" s="1"/>
  <c r="G9" i="58" s="1"/>
  <c r="H9" i="58" s="1"/>
  <c r="I9" i="58" s="1"/>
  <c r="J9" i="58" s="1"/>
  <c r="K9" i="58" s="1"/>
  <c r="L9" i="58" s="1"/>
  <c r="M9" i="58" s="1"/>
  <c r="N9" i="58" s="1"/>
  <c r="O9" i="58" s="1"/>
  <c r="P9" i="58" s="1"/>
  <c r="Q9" i="58" s="1"/>
  <c r="R9" i="58" s="1"/>
  <c r="S9" i="58" s="1"/>
  <c r="T9" i="58" s="1"/>
  <c r="U9" i="58" s="1"/>
  <c r="V9" i="58" s="1"/>
  <c r="W9" i="58" s="1"/>
  <c r="X9" i="58" s="1"/>
  <c r="Y9" i="58" s="1"/>
  <c r="Z9" i="58" s="1"/>
  <c r="AA9" i="58" s="1"/>
  <c r="AB9" i="58" s="1"/>
  <c r="AC9" i="58" s="1"/>
  <c r="AD9" i="58" s="1"/>
  <c r="AE9" i="58" s="1"/>
  <c r="AF9" i="58" s="1"/>
  <c r="AG9" i="58" s="1"/>
  <c r="AH9" i="58" s="1"/>
  <c r="AI9" i="58" s="1"/>
  <c r="AJ9" i="58" s="1"/>
  <c r="AK9" i="58" s="1"/>
  <c r="AL9" i="58" s="1"/>
  <c r="AM9" i="58" s="1"/>
  <c r="AN9" i="58" s="1"/>
  <c r="AO9" i="58" s="1"/>
  <c r="AP9" i="58" s="1"/>
  <c r="AQ9" i="58" s="1"/>
  <c r="AR9" i="58" s="1"/>
  <c r="AS9" i="58" s="1"/>
  <c r="AT9" i="58" s="1"/>
  <c r="AU9" i="58" s="1"/>
  <c r="AV9" i="58" s="1"/>
  <c r="AW9" i="58" s="1"/>
  <c r="AX9" i="58" s="1"/>
  <c r="AY9" i="58" s="1"/>
  <c r="AZ9" i="58" s="1"/>
  <c r="BA9" i="58" s="1"/>
  <c r="BB9" i="58" s="1"/>
  <c r="BC9" i="58" s="1"/>
  <c r="BD9" i="58" s="1"/>
  <c r="BE9" i="58" s="1"/>
  <c r="BF9" i="58" s="1"/>
  <c r="BG9" i="58" s="1"/>
  <c r="BH9" i="58" s="1"/>
  <c r="BI9" i="58" s="1"/>
  <c r="BJ9" i="58" s="1"/>
  <c r="G47" i="20"/>
  <c r="E21" i="55"/>
  <c r="C10" i="54"/>
  <c r="C17" i="54" s="1"/>
  <c r="C9" i="53" s="1"/>
  <c r="D9" i="53" s="1"/>
  <c r="E9" i="53" s="1"/>
  <c r="F9" i="53" s="1"/>
  <c r="G9" i="53" s="1"/>
  <c r="H9" i="53" s="1"/>
  <c r="I9" i="53" s="1"/>
  <c r="J9" i="53" s="1"/>
  <c r="K9" i="53" s="1"/>
  <c r="L9" i="53" s="1"/>
  <c r="M9" i="53" s="1"/>
  <c r="N9" i="53" s="1"/>
  <c r="O9" i="53" s="1"/>
  <c r="P9" i="53" s="1"/>
  <c r="Q9" i="53" s="1"/>
  <c r="R9" i="53" s="1"/>
  <c r="S9" i="53" s="1"/>
  <c r="T9" i="53" s="1"/>
  <c r="U9" i="53" s="1"/>
  <c r="V9" i="53" s="1"/>
  <c r="W9" i="53" s="1"/>
  <c r="X9" i="53" s="1"/>
  <c r="Y9" i="53" s="1"/>
  <c r="Z9" i="53" s="1"/>
  <c r="AA9" i="53" s="1"/>
  <c r="AB9" i="53" s="1"/>
  <c r="AC9" i="53" s="1"/>
  <c r="AD9" i="53" s="1"/>
  <c r="AE9" i="53" s="1"/>
  <c r="AF9" i="53" s="1"/>
  <c r="AG9" i="53" s="1"/>
  <c r="AH9" i="53" s="1"/>
  <c r="AI9" i="53" s="1"/>
  <c r="AJ9" i="53" s="1"/>
  <c r="AK9" i="53" s="1"/>
  <c r="AL9" i="53" s="1"/>
  <c r="AM9" i="53" s="1"/>
  <c r="AN9" i="53" s="1"/>
  <c r="AO9" i="53" s="1"/>
  <c r="AP9" i="53" s="1"/>
  <c r="AQ9" i="53" s="1"/>
  <c r="AR9" i="53" s="1"/>
  <c r="AS9" i="53" s="1"/>
  <c r="AT9" i="53" s="1"/>
  <c r="AU9" i="53" s="1"/>
  <c r="AV9" i="53" s="1"/>
  <c r="AW9" i="53" s="1"/>
  <c r="AX9" i="53" s="1"/>
  <c r="AY9" i="53" s="1"/>
  <c r="AZ9" i="53" s="1"/>
  <c r="BA9" i="53" s="1"/>
  <c r="BB9" i="53" s="1"/>
  <c r="BC9" i="53" s="1"/>
  <c r="BD9" i="53" s="1"/>
  <c r="BE9" i="53" s="1"/>
  <c r="BF9" i="53" s="1"/>
  <c r="BG9" i="53" s="1"/>
  <c r="BH9" i="53" s="1"/>
  <c r="BI9" i="53" s="1"/>
  <c r="BJ9" i="53" s="1"/>
  <c r="G53" i="31"/>
  <c r="D8" i="17"/>
  <c r="E21" i="45"/>
  <c r="C17" i="64"/>
  <c r="C9" i="63" s="1"/>
  <c r="D9" i="63" s="1"/>
  <c r="E9" i="63" s="1"/>
  <c r="F9" i="63" s="1"/>
  <c r="G9" i="63" s="1"/>
  <c r="H9" i="63" s="1"/>
  <c r="I9" i="63" s="1"/>
  <c r="J9" i="63" s="1"/>
  <c r="K9" i="63" s="1"/>
  <c r="L9" i="63" s="1"/>
  <c r="M9" i="63" s="1"/>
  <c r="N9" i="63" s="1"/>
  <c r="O9" i="63" s="1"/>
  <c r="P9" i="63" s="1"/>
  <c r="Q9" i="63" s="1"/>
  <c r="R9" i="63" s="1"/>
  <c r="S9" i="63" s="1"/>
  <c r="T9" i="63" s="1"/>
  <c r="U9" i="63" s="1"/>
  <c r="V9" i="63" s="1"/>
  <c r="W9" i="63" s="1"/>
  <c r="X9" i="63" s="1"/>
  <c r="Y9" i="63" s="1"/>
  <c r="Z9" i="63" s="1"/>
  <c r="AA9" i="63" s="1"/>
  <c r="AB9" i="63" s="1"/>
  <c r="AC9" i="63" s="1"/>
  <c r="AD9" i="63" s="1"/>
  <c r="AE9" i="63" s="1"/>
  <c r="AF9" i="63" s="1"/>
  <c r="AG9" i="63" s="1"/>
  <c r="AH9" i="63" s="1"/>
  <c r="AI9" i="63" s="1"/>
  <c r="AJ9" i="63" s="1"/>
  <c r="AK9" i="63" s="1"/>
  <c r="AL9" i="63" s="1"/>
  <c r="AM9" i="63" s="1"/>
  <c r="AN9" i="63" s="1"/>
  <c r="AO9" i="63" s="1"/>
  <c r="AP9" i="63" s="1"/>
  <c r="AQ9" i="63" s="1"/>
  <c r="AR9" i="63" s="1"/>
  <c r="AS9" i="63" s="1"/>
  <c r="AT9" i="63" s="1"/>
  <c r="AU9" i="63" s="1"/>
  <c r="AV9" i="63" s="1"/>
  <c r="AW9" i="63" s="1"/>
  <c r="AX9" i="63" s="1"/>
  <c r="AY9" i="63" s="1"/>
  <c r="AZ9" i="63" s="1"/>
  <c r="BA9" i="63" s="1"/>
  <c r="BB9" i="63" s="1"/>
  <c r="BC9" i="63" s="1"/>
  <c r="BD9" i="63" s="1"/>
  <c r="BE9" i="63" s="1"/>
  <c r="BF9" i="63" s="1"/>
  <c r="BG9" i="63" s="1"/>
  <c r="BH9" i="63" s="1"/>
  <c r="BI9" i="63" s="1"/>
  <c r="BJ9" i="63" s="1"/>
  <c r="C17" i="69"/>
  <c r="G49" i="71"/>
  <c r="G50" i="71" s="1"/>
  <c r="D8" i="68"/>
  <c r="E6" i="68"/>
  <c r="D29" i="67"/>
  <c r="D8" i="63"/>
  <c r="E6" i="63"/>
  <c r="D29" i="62"/>
  <c r="G49" i="61"/>
  <c r="G50" i="61" s="1"/>
  <c r="D8" i="58"/>
  <c r="E6" i="58"/>
  <c r="D29" i="57"/>
  <c r="G49" i="56"/>
  <c r="G50" i="56" s="1"/>
  <c r="D8" i="53"/>
  <c r="E6" i="53"/>
  <c r="D29" i="52"/>
  <c r="G49" i="51"/>
  <c r="G50" i="51" s="1"/>
  <c r="D8" i="48"/>
  <c r="E6" i="48"/>
  <c r="D29" i="47"/>
  <c r="G49" i="46"/>
  <c r="G50" i="46" s="1"/>
  <c r="D8" i="43"/>
  <c r="E6" i="43"/>
  <c r="D30" i="42"/>
  <c r="G49" i="41"/>
  <c r="G50" i="41" s="1"/>
  <c r="D8" i="38"/>
  <c r="E6" i="38"/>
  <c r="D29" i="37"/>
  <c r="D8" i="33"/>
  <c r="E6" i="33"/>
  <c r="D29" i="32"/>
  <c r="G49" i="31"/>
  <c r="G50" i="31" s="1"/>
  <c r="D8" i="28"/>
  <c r="E6" i="28"/>
  <c r="E9" i="22"/>
  <c r="F9" i="22" s="1"/>
  <c r="G9" i="22" s="1"/>
  <c r="H9" i="22" s="1"/>
  <c r="I9" i="22" s="1"/>
  <c r="J9" i="22" s="1"/>
  <c r="K9" i="22" s="1"/>
  <c r="L9" i="22" s="1"/>
  <c r="M9" i="22" s="1"/>
  <c r="N9" i="22" s="1"/>
  <c r="O9" i="22" s="1"/>
  <c r="D30" i="26"/>
  <c r="G49" i="25"/>
  <c r="G50" i="25" s="1"/>
  <c r="D8" i="22"/>
  <c r="E6" i="22"/>
  <c r="D29" i="21"/>
  <c r="E6" i="17"/>
  <c r="D8" i="12"/>
  <c r="D8" i="7"/>
  <c r="E6" i="7"/>
  <c r="F6" i="7" s="1"/>
  <c r="G49" i="20"/>
  <c r="G50" i="20" s="1"/>
  <c r="F6" i="17"/>
  <c r="E8" i="17"/>
  <c r="D29" i="16"/>
  <c r="G53" i="15"/>
  <c r="G49" i="15"/>
  <c r="E8" i="12"/>
  <c r="F6" i="12"/>
  <c r="D30" i="11"/>
  <c r="N9" i="7"/>
  <c r="G49" i="10"/>
  <c r="G50" i="10" s="1"/>
  <c r="D30" i="6"/>
  <c r="D8" i="1"/>
  <c r="E8" i="1"/>
  <c r="G53" i="5"/>
  <c r="G18" i="5"/>
  <c r="G30" i="5"/>
  <c r="G41" i="5"/>
  <c r="G36" i="5"/>
  <c r="G47" i="5" s="1"/>
  <c r="C9" i="68" l="1"/>
  <c r="D9" i="68" s="1"/>
  <c r="E9" i="68" s="1"/>
  <c r="F9" i="68" s="1"/>
  <c r="G9" i="68" s="1"/>
  <c r="H9" i="68" s="1"/>
  <c r="I9" i="68" s="1"/>
  <c r="J9" i="68" s="1"/>
  <c r="K9" i="68" s="1"/>
  <c r="L9" i="68" s="1"/>
  <c r="M9" i="68" s="1"/>
  <c r="N9" i="68" s="1"/>
  <c r="O9" i="68" s="1"/>
  <c r="P9" i="68" s="1"/>
  <c r="Q9" i="68" s="1"/>
  <c r="R9" i="68" s="1"/>
  <c r="S9" i="68" s="1"/>
  <c r="T9" i="68" s="1"/>
  <c r="U9" i="68" s="1"/>
  <c r="V9" i="68" s="1"/>
  <c r="W9" i="68" s="1"/>
  <c r="X9" i="68" s="1"/>
  <c r="Y9" i="68" s="1"/>
  <c r="Z9" i="68" s="1"/>
  <c r="AA9" i="68" s="1"/>
  <c r="AB9" i="68" s="1"/>
  <c r="AC9" i="68" s="1"/>
  <c r="AD9" i="68" s="1"/>
  <c r="AE9" i="68" s="1"/>
  <c r="AF9" i="68" s="1"/>
  <c r="AG9" i="68" s="1"/>
  <c r="AH9" i="68" s="1"/>
  <c r="AI9" i="68" s="1"/>
  <c r="AJ9" i="68" s="1"/>
  <c r="AK9" i="68" s="1"/>
  <c r="AL9" i="68" s="1"/>
  <c r="AM9" i="68" s="1"/>
  <c r="AN9" i="68" s="1"/>
  <c r="AO9" i="68" s="1"/>
  <c r="AP9" i="68" s="1"/>
  <c r="AQ9" i="68" s="1"/>
  <c r="AR9" i="68" s="1"/>
  <c r="AS9" i="68" s="1"/>
  <c r="AT9" i="68" s="1"/>
  <c r="AU9" i="68" s="1"/>
  <c r="AV9" i="68" s="1"/>
  <c r="AW9" i="68" s="1"/>
  <c r="AX9" i="68" s="1"/>
  <c r="AY9" i="68" s="1"/>
  <c r="AZ9" i="68" s="1"/>
  <c r="BA9" i="68" s="1"/>
  <c r="BB9" i="68" s="1"/>
  <c r="BC9" i="68" s="1"/>
  <c r="BD9" i="68" s="1"/>
  <c r="BE9" i="68" s="1"/>
  <c r="BF9" i="68" s="1"/>
  <c r="BG9" i="68" s="1"/>
  <c r="BH9" i="68" s="1"/>
  <c r="BI9" i="68" s="1"/>
  <c r="BJ9" i="68" s="1"/>
  <c r="C9" i="74"/>
  <c r="G49" i="36"/>
  <c r="G50" i="36" s="1"/>
  <c r="E10" i="38"/>
  <c r="G50" i="15"/>
  <c r="G58" i="15" s="1"/>
  <c r="E8" i="7"/>
  <c r="C10" i="38"/>
  <c r="D10" i="38"/>
  <c r="D10" i="22"/>
  <c r="G58" i="71"/>
  <c r="G57" i="71"/>
  <c r="G56" i="71"/>
  <c r="F6" i="68"/>
  <c r="E8" i="68"/>
  <c r="D30" i="67"/>
  <c r="G58" i="66"/>
  <c r="G57" i="66"/>
  <c r="G56" i="66"/>
  <c r="E8" i="63"/>
  <c r="F6" i="63"/>
  <c r="D30" i="62"/>
  <c r="G56" i="61"/>
  <c r="G58" i="61"/>
  <c r="G57" i="61"/>
  <c r="F6" i="58"/>
  <c r="E8" i="58"/>
  <c r="D30" i="57"/>
  <c r="G58" i="56"/>
  <c r="G57" i="56"/>
  <c r="G56" i="56"/>
  <c r="F6" i="53"/>
  <c r="E8" i="53"/>
  <c r="D30" i="52"/>
  <c r="G58" i="51"/>
  <c r="G57" i="51"/>
  <c r="G56" i="51"/>
  <c r="G59" i="51" s="1"/>
  <c r="C10" i="48" s="1"/>
  <c r="F6" i="48"/>
  <c r="F10" i="48" s="1"/>
  <c r="E8" i="48"/>
  <c r="D30" i="47"/>
  <c r="G58" i="46"/>
  <c r="G57" i="46"/>
  <c r="G56" i="46"/>
  <c r="F6" i="43"/>
  <c r="E8" i="43"/>
  <c r="G58" i="41"/>
  <c r="G57" i="41"/>
  <c r="G56" i="41"/>
  <c r="G59" i="41" s="1"/>
  <c r="F6" i="38"/>
  <c r="F10" i="38" s="1"/>
  <c r="E8" i="38"/>
  <c r="D30" i="37"/>
  <c r="F6" i="33"/>
  <c r="E8" i="33"/>
  <c r="D30" i="32"/>
  <c r="G58" i="31"/>
  <c r="G57" i="31"/>
  <c r="G56" i="31"/>
  <c r="E8" i="28"/>
  <c r="F6" i="28"/>
  <c r="P9" i="22"/>
  <c r="Q9" i="22" s="1"/>
  <c r="R9" i="22" s="1"/>
  <c r="S9" i="22" s="1"/>
  <c r="T9" i="22" s="1"/>
  <c r="U9" i="22" s="1"/>
  <c r="V9" i="22" s="1"/>
  <c r="W9" i="22" s="1"/>
  <c r="X9" i="22" s="1"/>
  <c r="Y9" i="22" s="1"/>
  <c r="Z9" i="22" s="1"/>
  <c r="AA9" i="22" s="1"/>
  <c r="G58" i="25"/>
  <c r="G57" i="25"/>
  <c r="G56" i="25"/>
  <c r="G59" i="25" s="1"/>
  <c r="C10" i="22" s="1"/>
  <c r="F6" i="22"/>
  <c r="F10" i="22" s="1"/>
  <c r="E8" i="22"/>
  <c r="D30" i="21"/>
  <c r="D9" i="17"/>
  <c r="G56" i="20"/>
  <c r="G58" i="20"/>
  <c r="G57" i="20"/>
  <c r="F8" i="17"/>
  <c r="G6" i="17"/>
  <c r="D30" i="16"/>
  <c r="F8" i="12"/>
  <c r="G6" i="12"/>
  <c r="O9" i="7"/>
  <c r="G58" i="10"/>
  <c r="G57" i="10"/>
  <c r="G56" i="10"/>
  <c r="G6" i="7"/>
  <c r="F8" i="7"/>
  <c r="G49" i="5"/>
  <c r="G50" i="5" s="1"/>
  <c r="G58" i="36" l="1"/>
  <c r="G56" i="36"/>
  <c r="G57" i="36"/>
  <c r="G57" i="15"/>
  <c r="E10" i="22"/>
  <c r="G56" i="15"/>
  <c r="G59" i="15" s="1"/>
  <c r="D9" i="74"/>
  <c r="E9" i="74" s="1"/>
  <c r="F9" i="74" s="1"/>
  <c r="G9" i="74" s="1"/>
  <c r="H9" i="74" s="1"/>
  <c r="I9" i="74" s="1"/>
  <c r="J9" i="74" s="1"/>
  <c r="K9" i="74" s="1"/>
  <c r="L9" i="74" s="1"/>
  <c r="M9" i="74" s="1"/>
  <c r="N9" i="74" s="1"/>
  <c r="O9" i="74" s="1"/>
  <c r="D10" i="48"/>
  <c r="E10" i="48"/>
  <c r="G59" i="56"/>
  <c r="G59" i="71"/>
  <c r="G6" i="68"/>
  <c r="F8" i="68"/>
  <c r="G59" i="66"/>
  <c r="G6" i="63"/>
  <c r="F8" i="63"/>
  <c r="G59" i="61"/>
  <c r="C10" i="58" s="1"/>
  <c r="F10" i="58"/>
  <c r="G6" i="58"/>
  <c r="F8" i="58"/>
  <c r="G6" i="53"/>
  <c r="F8" i="53"/>
  <c r="G6" i="48"/>
  <c r="G10" i="48" s="1"/>
  <c r="F8" i="48"/>
  <c r="G59" i="46"/>
  <c r="G6" i="43"/>
  <c r="G10" i="43" s="1"/>
  <c r="F8" i="43"/>
  <c r="G6" i="38"/>
  <c r="G10" i="38" s="1"/>
  <c r="F8" i="38"/>
  <c r="G59" i="36"/>
  <c r="C10" i="33" s="1"/>
  <c r="G6" i="33"/>
  <c r="F8" i="33"/>
  <c r="G59" i="31"/>
  <c r="G6" i="28"/>
  <c r="G10" i="28" s="1"/>
  <c r="F8" i="28"/>
  <c r="AB9" i="22"/>
  <c r="AC9" i="22" s="1"/>
  <c r="AD9" i="22" s="1"/>
  <c r="AE9" i="22" s="1"/>
  <c r="AF9" i="22" s="1"/>
  <c r="AG9" i="22" s="1"/>
  <c r="AH9" i="22" s="1"/>
  <c r="AI9" i="22" s="1"/>
  <c r="AJ9" i="22" s="1"/>
  <c r="AK9" i="22" s="1"/>
  <c r="AL9" i="22" s="1"/>
  <c r="AM9" i="22" s="1"/>
  <c r="G6" i="22"/>
  <c r="G10" i="22" s="1"/>
  <c r="F8" i="22"/>
  <c r="E9" i="17"/>
  <c r="F9" i="17" s="1"/>
  <c r="G9" i="17" s="1"/>
  <c r="H9" i="17" s="1"/>
  <c r="I9" i="17" s="1"/>
  <c r="J9" i="17" s="1"/>
  <c r="K9" i="17" s="1"/>
  <c r="L9" i="17" s="1"/>
  <c r="M9" i="17" s="1"/>
  <c r="N9" i="17" s="1"/>
  <c r="O9" i="17" s="1"/>
  <c r="G59" i="20"/>
  <c r="G8" i="17"/>
  <c r="H6" i="17"/>
  <c r="H10" i="17" s="1"/>
  <c r="G59" i="10"/>
  <c r="G8" i="12"/>
  <c r="H6" i="12"/>
  <c r="P9" i="7"/>
  <c r="Q9" i="7" s="1"/>
  <c r="R9" i="7" s="1"/>
  <c r="S9" i="7" s="1"/>
  <c r="T9" i="7" s="1"/>
  <c r="U9" i="7" s="1"/>
  <c r="V9" i="7" s="1"/>
  <c r="W9" i="7" s="1"/>
  <c r="X9" i="7" s="1"/>
  <c r="Y9" i="7" s="1"/>
  <c r="Z9" i="7" s="1"/>
  <c r="AA9" i="7" s="1"/>
  <c r="H6" i="7"/>
  <c r="G8" i="7"/>
  <c r="C10" i="1"/>
  <c r="AY10" i="1"/>
  <c r="AW10" i="1"/>
  <c r="AG10" i="1"/>
  <c r="Q10" i="1"/>
  <c r="AV10" i="1"/>
  <c r="AF10" i="1"/>
  <c r="P10" i="1"/>
  <c r="O10" i="1"/>
  <c r="BJ10" i="1"/>
  <c r="AT10" i="1"/>
  <c r="AD10" i="1"/>
  <c r="N10" i="1"/>
  <c r="BI10" i="1"/>
  <c r="AS10" i="1"/>
  <c r="AC10" i="1"/>
  <c r="M10" i="1"/>
  <c r="BH10" i="1"/>
  <c r="AR10" i="1"/>
  <c r="AB10" i="1"/>
  <c r="L10" i="1"/>
  <c r="BG10" i="1"/>
  <c r="AQ10" i="1"/>
  <c r="AA10" i="1"/>
  <c r="K10" i="1"/>
  <c r="BF10" i="1"/>
  <c r="AP10" i="1"/>
  <c r="Z10" i="1"/>
  <c r="J10" i="1"/>
  <c r="BE10" i="1"/>
  <c r="AO10" i="1"/>
  <c r="Y10" i="1"/>
  <c r="I10" i="1"/>
  <c r="BD10" i="1"/>
  <c r="AN10" i="1"/>
  <c r="X10" i="1"/>
  <c r="H10" i="1"/>
  <c r="BC10" i="1"/>
  <c r="AM10" i="1"/>
  <c r="W10" i="1"/>
  <c r="G10" i="1"/>
  <c r="BB10" i="1"/>
  <c r="AL10" i="1"/>
  <c r="V10" i="1"/>
  <c r="F10" i="1"/>
  <c r="BA10" i="1"/>
  <c r="AK10" i="1"/>
  <c r="U10" i="1"/>
  <c r="E10" i="1"/>
  <c r="AZ10" i="1"/>
  <c r="AJ10" i="1"/>
  <c r="T10" i="1"/>
  <c r="D10" i="1"/>
  <c r="AI10" i="1"/>
  <c r="S10" i="1"/>
  <c r="AX10" i="1"/>
  <c r="AH10" i="1"/>
  <c r="R10" i="1"/>
  <c r="AU10" i="1"/>
  <c r="AE10" i="1"/>
  <c r="G58" i="5"/>
  <c r="G57" i="5"/>
  <c r="G56" i="5"/>
  <c r="F10" i="12" l="1"/>
  <c r="E10" i="12"/>
  <c r="C10" i="12"/>
  <c r="D10" i="12"/>
  <c r="G10" i="12"/>
  <c r="D10" i="17"/>
  <c r="F10" i="17"/>
  <c r="E10" i="17"/>
  <c r="C10" i="17"/>
  <c r="G10" i="17"/>
  <c r="G59" i="5"/>
  <c r="H10" i="7"/>
  <c r="D10" i="7"/>
  <c r="F10" i="7"/>
  <c r="C10" i="7"/>
  <c r="C11" i="7" s="1"/>
  <c r="D11" i="7" s="1"/>
  <c r="E11" i="7" s="1"/>
  <c r="F11" i="7" s="1"/>
  <c r="E10" i="7"/>
  <c r="E10" i="73"/>
  <c r="D10" i="43"/>
  <c r="E10" i="43"/>
  <c r="C10" i="43"/>
  <c r="F10" i="43"/>
  <c r="P9" i="74"/>
  <c r="Q9" i="74" s="1"/>
  <c r="R9" i="74" s="1"/>
  <c r="S9" i="74" s="1"/>
  <c r="T9" i="74" s="1"/>
  <c r="U9" i="74" s="1"/>
  <c r="V9" i="74" s="1"/>
  <c r="W9" i="74" s="1"/>
  <c r="X9" i="74" s="1"/>
  <c r="Y9" i="74" s="1"/>
  <c r="Z9" i="74" s="1"/>
  <c r="AA9" i="74" s="1"/>
  <c r="F10" i="73"/>
  <c r="H10" i="12"/>
  <c r="G10" i="7"/>
  <c r="D10" i="28"/>
  <c r="C10" i="28"/>
  <c r="E10" i="28"/>
  <c r="E10" i="33"/>
  <c r="F10" i="33"/>
  <c r="D10" i="33"/>
  <c r="G10" i="33"/>
  <c r="F10" i="28"/>
  <c r="F10" i="68"/>
  <c r="C10" i="68"/>
  <c r="G10" i="68"/>
  <c r="D10" i="68"/>
  <c r="E10" i="68"/>
  <c r="F10" i="63"/>
  <c r="C10" i="63"/>
  <c r="H10" i="63"/>
  <c r="E10" i="63"/>
  <c r="G10" i="63"/>
  <c r="D10" i="63"/>
  <c r="G10" i="53"/>
  <c r="D10" i="53"/>
  <c r="E10" i="53"/>
  <c r="D10" i="58"/>
  <c r="H10" i="53"/>
  <c r="F10" i="53"/>
  <c r="E10" i="58"/>
  <c r="C10" i="53"/>
  <c r="H6" i="68"/>
  <c r="H10" i="68" s="1"/>
  <c r="G8" i="68"/>
  <c r="H6" i="63"/>
  <c r="G8" i="63"/>
  <c r="H6" i="58"/>
  <c r="G10" i="58"/>
  <c r="G8" i="58"/>
  <c r="H6" i="53"/>
  <c r="G8" i="53"/>
  <c r="H6" i="48"/>
  <c r="H10" i="48" s="1"/>
  <c r="G8" i="48"/>
  <c r="H6" i="43"/>
  <c r="H10" i="43" s="1"/>
  <c r="G8" i="43"/>
  <c r="H6" i="38"/>
  <c r="H10" i="38" s="1"/>
  <c r="G8" i="38"/>
  <c r="H6" i="33"/>
  <c r="H10" i="33" s="1"/>
  <c r="G8" i="33"/>
  <c r="G8" i="28"/>
  <c r="H6" i="28"/>
  <c r="H10" i="28" s="1"/>
  <c r="AN9" i="22"/>
  <c r="AO9" i="22" s="1"/>
  <c r="AP9" i="22" s="1"/>
  <c r="AQ9" i="22" s="1"/>
  <c r="AR9" i="22" s="1"/>
  <c r="AS9" i="22" s="1"/>
  <c r="AT9" i="22" s="1"/>
  <c r="AU9" i="22" s="1"/>
  <c r="AV9" i="22" s="1"/>
  <c r="AW9" i="22" s="1"/>
  <c r="AX9" i="22" s="1"/>
  <c r="AY9" i="22" s="1"/>
  <c r="H6" i="22"/>
  <c r="H10" i="22" s="1"/>
  <c r="G8" i="22"/>
  <c r="P9" i="17"/>
  <c r="Q9" i="17" s="1"/>
  <c r="R9" i="17" s="1"/>
  <c r="S9" i="17" s="1"/>
  <c r="T9" i="17" s="1"/>
  <c r="U9" i="17" s="1"/>
  <c r="V9" i="17" s="1"/>
  <c r="W9" i="17" s="1"/>
  <c r="X9" i="17" s="1"/>
  <c r="Y9" i="17" s="1"/>
  <c r="Z9" i="17" s="1"/>
  <c r="AA9" i="17" s="1"/>
  <c r="H8" i="17"/>
  <c r="I6" i="17"/>
  <c r="I10" i="17" s="1"/>
  <c r="I6" i="12"/>
  <c r="I10" i="12" s="1"/>
  <c r="H8" i="12"/>
  <c r="AB9" i="7"/>
  <c r="AC9" i="7" s="1"/>
  <c r="AD9" i="7" s="1"/>
  <c r="AE9" i="7" s="1"/>
  <c r="AF9" i="7" s="1"/>
  <c r="AG9" i="7" s="1"/>
  <c r="AH9" i="7" s="1"/>
  <c r="AI9" i="7" s="1"/>
  <c r="AJ9" i="7" s="1"/>
  <c r="AK9" i="7" s="1"/>
  <c r="AL9" i="7" s="1"/>
  <c r="G11" i="7"/>
  <c r="I6" i="7"/>
  <c r="I10" i="7" s="1"/>
  <c r="H8" i="7"/>
  <c r="E11" i="3"/>
  <c r="C12" i="2" s="1"/>
  <c r="B6" i="3"/>
  <c r="B5" i="3"/>
  <c r="B4" i="3"/>
  <c r="B3" i="3"/>
  <c r="F51" i="73" l="1"/>
  <c r="F11" i="73"/>
  <c r="F13" i="73" s="1"/>
  <c r="F15" i="73" s="1"/>
  <c r="AB9" i="74"/>
  <c r="AC9" i="74" s="1"/>
  <c r="AD9" i="74" s="1"/>
  <c r="AE9" i="74" s="1"/>
  <c r="AF9" i="74" s="1"/>
  <c r="AG9" i="74" s="1"/>
  <c r="AH9" i="74" s="1"/>
  <c r="AI9" i="74" s="1"/>
  <c r="AJ9" i="74" s="1"/>
  <c r="AK9" i="74" s="1"/>
  <c r="AL9" i="74" s="1"/>
  <c r="AM9" i="74" s="1"/>
  <c r="G10" i="73"/>
  <c r="E51" i="73"/>
  <c r="E11" i="73"/>
  <c r="E13" i="73" s="1"/>
  <c r="E15" i="73" s="1"/>
  <c r="I6" i="68"/>
  <c r="I10" i="68" s="1"/>
  <c r="H8" i="68"/>
  <c r="I6" i="63"/>
  <c r="I10" i="63" s="1"/>
  <c r="H8" i="63"/>
  <c r="I6" i="58"/>
  <c r="H10" i="58"/>
  <c r="H8" i="58"/>
  <c r="I6" i="53"/>
  <c r="I10" i="53" s="1"/>
  <c r="H8" i="53"/>
  <c r="H8" i="48"/>
  <c r="I6" i="48"/>
  <c r="I10" i="48" s="1"/>
  <c r="I6" i="43"/>
  <c r="I10" i="43" s="1"/>
  <c r="H8" i="43"/>
  <c r="I6" i="38"/>
  <c r="I10" i="38" s="1"/>
  <c r="H8" i="38"/>
  <c r="I6" i="33"/>
  <c r="I10" i="33" s="1"/>
  <c r="H8" i="33"/>
  <c r="I6" i="28"/>
  <c r="I10" i="28" s="1"/>
  <c r="H8" i="28"/>
  <c r="AZ9" i="22"/>
  <c r="BA9" i="22" s="1"/>
  <c r="BB9" i="22" s="1"/>
  <c r="BC9" i="22" s="1"/>
  <c r="BD9" i="22" s="1"/>
  <c r="BE9" i="22" s="1"/>
  <c r="BF9" i="22" s="1"/>
  <c r="BG9" i="22" s="1"/>
  <c r="BH9" i="22" s="1"/>
  <c r="BI9" i="22" s="1"/>
  <c r="BJ9" i="22" s="1"/>
  <c r="I6" i="22"/>
  <c r="I10" i="22" s="1"/>
  <c r="H8" i="22"/>
  <c r="AB9" i="17"/>
  <c r="AC9" i="17" s="1"/>
  <c r="AD9" i="17" s="1"/>
  <c r="AE9" i="17" s="1"/>
  <c r="AF9" i="17" s="1"/>
  <c r="AG9" i="17" s="1"/>
  <c r="AH9" i="17" s="1"/>
  <c r="AI9" i="17" s="1"/>
  <c r="AJ9" i="17" s="1"/>
  <c r="AK9" i="17" s="1"/>
  <c r="AL9" i="17" s="1"/>
  <c r="AM9" i="17" s="1"/>
  <c r="J6" i="17"/>
  <c r="J10" i="17" s="1"/>
  <c r="I8" i="17"/>
  <c r="J6" i="12"/>
  <c r="J10" i="12" s="1"/>
  <c r="I8" i="12"/>
  <c r="AM9" i="7"/>
  <c r="H11" i="7"/>
  <c r="J6" i="7"/>
  <c r="J10" i="7" s="1"/>
  <c r="I8" i="7"/>
  <c r="I47" i="4"/>
  <c r="E16" i="73" l="1"/>
  <c r="E53" i="73" s="1"/>
  <c r="E59" i="73" s="1"/>
  <c r="E17" i="73"/>
  <c r="G51" i="73"/>
  <c r="G11" i="73"/>
  <c r="G13" i="73" s="1"/>
  <c r="G15" i="73" s="1"/>
  <c r="AN9" i="74"/>
  <c r="AO9" i="74" s="1"/>
  <c r="AP9" i="74" s="1"/>
  <c r="AQ9" i="74" s="1"/>
  <c r="AR9" i="74" s="1"/>
  <c r="AS9" i="74" s="1"/>
  <c r="AT9" i="74" s="1"/>
  <c r="AU9" i="74" s="1"/>
  <c r="AV9" i="74" s="1"/>
  <c r="AW9" i="74" s="1"/>
  <c r="AX9" i="74" s="1"/>
  <c r="AY9" i="74" s="1"/>
  <c r="H10" i="73"/>
  <c r="F16" i="73"/>
  <c r="F53" i="73" s="1"/>
  <c r="F59" i="73" s="1"/>
  <c r="F17" i="73"/>
  <c r="J6" i="68"/>
  <c r="J10" i="68" s="1"/>
  <c r="I8" i="68"/>
  <c r="J6" i="63"/>
  <c r="J10" i="63" s="1"/>
  <c r="I8" i="63"/>
  <c r="J6" i="58"/>
  <c r="I10" i="58"/>
  <c r="I8" i="58"/>
  <c r="J6" i="53"/>
  <c r="J10" i="53" s="1"/>
  <c r="I8" i="53"/>
  <c r="J6" i="48"/>
  <c r="J10" i="48" s="1"/>
  <c r="I8" i="48"/>
  <c r="J6" i="43"/>
  <c r="J10" i="43" s="1"/>
  <c r="I8" i="43"/>
  <c r="J6" i="38"/>
  <c r="J10" i="38" s="1"/>
  <c r="I8" i="38"/>
  <c r="J6" i="33"/>
  <c r="J10" i="33" s="1"/>
  <c r="I8" i="33"/>
  <c r="J6" i="28"/>
  <c r="J10" i="28" s="1"/>
  <c r="I8" i="28"/>
  <c r="J6" i="22"/>
  <c r="J10" i="22" s="1"/>
  <c r="I8" i="22"/>
  <c r="AN9" i="17"/>
  <c r="AO9" i="17" s="1"/>
  <c r="AP9" i="17" s="1"/>
  <c r="AQ9" i="17" s="1"/>
  <c r="AR9" i="17" s="1"/>
  <c r="AS9" i="17" s="1"/>
  <c r="AT9" i="17" s="1"/>
  <c r="AU9" i="17" s="1"/>
  <c r="AV9" i="17" s="1"/>
  <c r="AW9" i="17" s="1"/>
  <c r="AX9" i="17" s="1"/>
  <c r="AY9" i="17" s="1"/>
  <c r="K6" i="17"/>
  <c r="K10" i="17" s="1"/>
  <c r="J8" i="17"/>
  <c r="I11" i="7"/>
  <c r="K6" i="12"/>
  <c r="K10" i="12" s="1"/>
  <c r="J8" i="12"/>
  <c r="AN9" i="7"/>
  <c r="AO9" i="7" s="1"/>
  <c r="AP9" i="7" s="1"/>
  <c r="AQ9" i="7" s="1"/>
  <c r="AR9" i="7" s="1"/>
  <c r="AS9" i="7" s="1"/>
  <c r="AT9" i="7" s="1"/>
  <c r="AU9" i="7" s="1"/>
  <c r="AV9" i="7" s="1"/>
  <c r="AW9" i="7" s="1"/>
  <c r="AX9" i="7" s="1"/>
  <c r="K6" i="7"/>
  <c r="K10" i="7" s="1"/>
  <c r="J8" i="7"/>
  <c r="D27" i="4"/>
  <c r="F27" i="73" l="1"/>
  <c r="F29" i="73" s="1"/>
  <c r="F31" i="73"/>
  <c r="H51" i="73"/>
  <c r="H11" i="73"/>
  <c r="H13" i="73" s="1"/>
  <c r="H15" i="73" s="1"/>
  <c r="AZ9" i="74"/>
  <c r="BA9" i="74" s="1"/>
  <c r="BB9" i="74" s="1"/>
  <c r="BC9" i="74" s="1"/>
  <c r="BD9" i="74" s="1"/>
  <c r="BE9" i="74" s="1"/>
  <c r="BF9" i="74" s="1"/>
  <c r="BG9" i="74" s="1"/>
  <c r="BH9" i="74" s="1"/>
  <c r="BI9" i="74" s="1"/>
  <c r="BJ9" i="74" s="1"/>
  <c r="I10" i="73"/>
  <c r="G16" i="73"/>
  <c r="G53" i="73" s="1"/>
  <c r="G59" i="73" s="1"/>
  <c r="G17" i="73"/>
  <c r="E31" i="73"/>
  <c r="E27" i="73"/>
  <c r="K6" i="68"/>
  <c r="K10" i="68" s="1"/>
  <c r="J8" i="68"/>
  <c r="K6" i="63"/>
  <c r="K10" i="63" s="1"/>
  <c r="J8" i="63"/>
  <c r="K6" i="58"/>
  <c r="J10" i="58"/>
  <c r="J8" i="58"/>
  <c r="K6" i="53"/>
  <c r="K10" i="53" s="1"/>
  <c r="J8" i="53"/>
  <c r="K6" i="48"/>
  <c r="K10" i="48" s="1"/>
  <c r="J8" i="48"/>
  <c r="K6" i="43"/>
  <c r="K10" i="43" s="1"/>
  <c r="J8" i="43"/>
  <c r="K6" i="38"/>
  <c r="K10" i="38" s="1"/>
  <c r="J8" i="38"/>
  <c r="K6" i="33"/>
  <c r="K10" i="33" s="1"/>
  <c r="J8" i="33"/>
  <c r="K6" i="28"/>
  <c r="K10" i="28" s="1"/>
  <c r="J8" i="28"/>
  <c r="K6" i="22"/>
  <c r="K10" i="22" s="1"/>
  <c r="J8" i="22"/>
  <c r="AZ9" i="17"/>
  <c r="BA9" i="17" s="1"/>
  <c r="BB9" i="17" s="1"/>
  <c r="BC9" i="17" s="1"/>
  <c r="BD9" i="17" s="1"/>
  <c r="BE9" i="17" s="1"/>
  <c r="BF9" i="17" s="1"/>
  <c r="BG9" i="17" s="1"/>
  <c r="BH9" i="17" s="1"/>
  <c r="BI9" i="17" s="1"/>
  <c r="BJ9" i="17" s="1"/>
  <c r="L6" i="17"/>
  <c r="L10" i="17" s="1"/>
  <c r="K8" i="17"/>
  <c r="K8" i="12"/>
  <c r="L6" i="12"/>
  <c r="L10" i="12" s="1"/>
  <c r="AY9" i="7"/>
  <c r="AZ9" i="7" s="1"/>
  <c r="BA9" i="7" s="1"/>
  <c r="BB9" i="7" s="1"/>
  <c r="BC9" i="7" s="1"/>
  <c r="BD9" i="7" s="1"/>
  <c r="BE9" i="7" s="1"/>
  <c r="BF9" i="7" s="1"/>
  <c r="BG9" i="7" s="1"/>
  <c r="BH9" i="7" s="1"/>
  <c r="BI9" i="7" s="1"/>
  <c r="BJ9" i="7" s="1"/>
  <c r="J11" i="7"/>
  <c r="L6" i="7"/>
  <c r="L10" i="7" s="1"/>
  <c r="K8" i="7"/>
  <c r="I58" i="4"/>
  <c r="H58" i="4"/>
  <c r="G58" i="4"/>
  <c r="F58" i="4"/>
  <c r="E58" i="4"/>
  <c r="D58" i="4"/>
  <c r="C58" i="4"/>
  <c r="I57" i="4"/>
  <c r="H57" i="4"/>
  <c r="G57" i="4"/>
  <c r="F57" i="4"/>
  <c r="E57" i="4"/>
  <c r="D57" i="4"/>
  <c r="C57" i="4"/>
  <c r="I56" i="4"/>
  <c r="H56" i="4"/>
  <c r="G56" i="4"/>
  <c r="F56" i="4"/>
  <c r="E56" i="4"/>
  <c r="D56" i="4"/>
  <c r="C56" i="4"/>
  <c r="I55" i="4"/>
  <c r="H55" i="4"/>
  <c r="G55" i="4"/>
  <c r="F55" i="4"/>
  <c r="E55" i="4"/>
  <c r="D55" i="4"/>
  <c r="C55" i="4"/>
  <c r="I54" i="4"/>
  <c r="H54" i="4"/>
  <c r="G54" i="4"/>
  <c r="F54" i="4"/>
  <c r="E54" i="4"/>
  <c r="D54" i="4"/>
  <c r="C54" i="4"/>
  <c r="D53" i="4"/>
  <c r="C53" i="4"/>
  <c r="I52" i="4"/>
  <c r="H52" i="4"/>
  <c r="G52" i="4"/>
  <c r="F52" i="4"/>
  <c r="E52" i="4"/>
  <c r="D52" i="4"/>
  <c r="C52" i="4"/>
  <c r="D51" i="4"/>
  <c r="C51" i="4"/>
  <c r="H47" i="4"/>
  <c r="G47" i="4"/>
  <c r="F47" i="4"/>
  <c r="E47" i="4"/>
  <c r="D47" i="4"/>
  <c r="I46" i="4"/>
  <c r="H46" i="4"/>
  <c r="G46" i="4"/>
  <c r="F46" i="4"/>
  <c r="E46" i="4"/>
  <c r="D46" i="4"/>
  <c r="D45" i="4"/>
  <c r="D31" i="4"/>
  <c r="I28" i="4"/>
  <c r="I18" i="4"/>
  <c r="H18" i="4"/>
  <c r="G18" i="4"/>
  <c r="F18" i="4"/>
  <c r="E18" i="4"/>
  <c r="E10" i="3"/>
  <c r="C11" i="2" s="1"/>
  <c r="F8" i="1"/>
  <c r="E18" i="3"/>
  <c r="C15" i="2" s="1"/>
  <c r="E17" i="3"/>
  <c r="C16" i="2" s="1"/>
  <c r="E13" i="3"/>
  <c r="C14" i="2" s="1"/>
  <c r="E12" i="3"/>
  <c r="C13" i="2" s="1"/>
  <c r="E6" i="3"/>
  <c r="E5" i="3"/>
  <c r="E4" i="3"/>
  <c r="E3" i="3"/>
  <c r="L9" i="3"/>
  <c r="L7" i="3"/>
  <c r="L6" i="3"/>
  <c r="L5" i="3"/>
  <c r="L4" i="3"/>
  <c r="C7" i="2"/>
  <c r="E29" i="73" l="1"/>
  <c r="E39" i="73"/>
  <c r="F39" i="73"/>
  <c r="B9" i="1"/>
  <c r="B9" i="74"/>
  <c r="B11" i="74" s="1"/>
  <c r="C11" i="74" s="1"/>
  <c r="D11" i="74" s="1"/>
  <c r="E11" i="74" s="1"/>
  <c r="F11" i="74" s="1"/>
  <c r="G11" i="74" s="1"/>
  <c r="H11" i="74" s="1"/>
  <c r="I11" i="74" s="1"/>
  <c r="J11" i="74" s="1"/>
  <c r="K11" i="74" s="1"/>
  <c r="L11" i="74" s="1"/>
  <c r="M11" i="74" s="1"/>
  <c r="N11" i="74" s="1"/>
  <c r="O11" i="74" s="1"/>
  <c r="P11" i="74" s="1"/>
  <c r="Q11" i="74" s="1"/>
  <c r="R11" i="74" s="1"/>
  <c r="S11" i="74" s="1"/>
  <c r="T11" i="74" s="1"/>
  <c r="U11" i="74" s="1"/>
  <c r="V11" i="74" s="1"/>
  <c r="W11" i="74" s="1"/>
  <c r="X11" i="74" s="1"/>
  <c r="Y11" i="74" s="1"/>
  <c r="Z11" i="74" s="1"/>
  <c r="AA11" i="74" s="1"/>
  <c r="AB11" i="74" s="1"/>
  <c r="AC11" i="74" s="1"/>
  <c r="AD11" i="74" s="1"/>
  <c r="AE11" i="74" s="1"/>
  <c r="AF11" i="74" s="1"/>
  <c r="AG11" i="74" s="1"/>
  <c r="AH11" i="74" s="1"/>
  <c r="AI11" i="74" s="1"/>
  <c r="AJ11" i="74" s="1"/>
  <c r="AK11" i="74" s="1"/>
  <c r="AL11" i="74" s="1"/>
  <c r="AM11" i="74" s="1"/>
  <c r="AN11" i="74" s="1"/>
  <c r="AO11" i="74" s="1"/>
  <c r="AP11" i="74" s="1"/>
  <c r="AQ11" i="74" s="1"/>
  <c r="AR11" i="74" s="1"/>
  <c r="AS11" i="74" s="1"/>
  <c r="AT11" i="74" s="1"/>
  <c r="AU11" i="74" s="1"/>
  <c r="AV11" i="74" s="1"/>
  <c r="AW11" i="74" s="1"/>
  <c r="AX11" i="74" s="1"/>
  <c r="AY11" i="74" s="1"/>
  <c r="AZ11" i="74" s="1"/>
  <c r="BA11" i="74" s="1"/>
  <c r="BB11" i="74" s="1"/>
  <c r="BC11" i="74" s="1"/>
  <c r="BD11" i="74" s="1"/>
  <c r="BE11" i="74" s="1"/>
  <c r="BF11" i="74" s="1"/>
  <c r="BG11" i="74" s="1"/>
  <c r="BH11" i="74" s="1"/>
  <c r="BI11" i="74" s="1"/>
  <c r="BJ11" i="74" s="1"/>
  <c r="B9" i="68"/>
  <c r="B11" i="68" s="1"/>
  <c r="C11" i="68" s="1"/>
  <c r="D11" i="68" s="1"/>
  <c r="E11" i="68" s="1"/>
  <c r="F11" i="68" s="1"/>
  <c r="G11" i="68" s="1"/>
  <c r="H11" i="68" s="1"/>
  <c r="I11" i="68" s="1"/>
  <c r="B9" i="53"/>
  <c r="B11" i="53" s="1"/>
  <c r="C11" i="53" s="1"/>
  <c r="D11" i="53" s="1"/>
  <c r="E11" i="53" s="1"/>
  <c r="F11" i="53" s="1"/>
  <c r="G11" i="53" s="1"/>
  <c r="H11" i="53" s="1"/>
  <c r="I11" i="53" s="1"/>
  <c r="J11" i="53" s="1"/>
  <c r="B9" i="58"/>
  <c r="B11" i="58" s="1"/>
  <c r="C11" i="58" s="1"/>
  <c r="D11" i="58" s="1"/>
  <c r="E11" i="58" s="1"/>
  <c r="F11" i="58" s="1"/>
  <c r="G11" i="58" s="1"/>
  <c r="H11" i="58" s="1"/>
  <c r="I11" i="58" s="1"/>
  <c r="J11" i="58" s="1"/>
  <c r="B9" i="63"/>
  <c r="B11" i="63" s="1"/>
  <c r="C11" i="63" s="1"/>
  <c r="D11" i="63" s="1"/>
  <c r="E11" i="63" s="1"/>
  <c r="F11" i="63" s="1"/>
  <c r="G11" i="63" s="1"/>
  <c r="H11" i="63" s="1"/>
  <c r="I11" i="63" s="1"/>
  <c r="J11" i="63" s="1"/>
  <c r="B9" i="43"/>
  <c r="B11" i="43" s="1"/>
  <c r="C11" i="43" s="1"/>
  <c r="D11" i="43" s="1"/>
  <c r="E11" i="43" s="1"/>
  <c r="F11" i="43" s="1"/>
  <c r="G11" i="43" s="1"/>
  <c r="H11" i="43" s="1"/>
  <c r="I11" i="43" s="1"/>
  <c r="J11" i="43" s="1"/>
  <c r="B9" i="28"/>
  <c r="B11" i="28" s="1"/>
  <c r="C11" i="28" s="1"/>
  <c r="D11" i="28" s="1"/>
  <c r="E11" i="28" s="1"/>
  <c r="F11" i="28" s="1"/>
  <c r="G11" i="28" s="1"/>
  <c r="H11" i="28" s="1"/>
  <c r="I11" i="28" s="1"/>
  <c r="B9" i="33"/>
  <c r="B11" i="33" s="1"/>
  <c r="C11" i="33" s="1"/>
  <c r="D11" i="33" s="1"/>
  <c r="E11" i="33" s="1"/>
  <c r="F11" i="33" s="1"/>
  <c r="G11" i="33" s="1"/>
  <c r="H11" i="33" s="1"/>
  <c r="I11" i="33" s="1"/>
  <c r="B9" i="48"/>
  <c r="B11" i="48" s="1"/>
  <c r="C11" i="48" s="1"/>
  <c r="D11" i="48" s="1"/>
  <c r="E11" i="48" s="1"/>
  <c r="F11" i="48" s="1"/>
  <c r="G11" i="48" s="1"/>
  <c r="H11" i="48" s="1"/>
  <c r="I11" i="48" s="1"/>
  <c r="B9" i="17"/>
  <c r="B11" i="17" s="1"/>
  <c r="C11" i="17" s="1"/>
  <c r="D11" i="17" s="1"/>
  <c r="E11" i="17" s="1"/>
  <c r="F11" i="17" s="1"/>
  <c r="G11" i="17" s="1"/>
  <c r="H11" i="17" s="1"/>
  <c r="I11" i="17" s="1"/>
  <c r="J11" i="17" s="1"/>
  <c r="B9" i="38"/>
  <c r="B11" i="38" s="1"/>
  <c r="C11" i="38" s="1"/>
  <c r="D11" i="38" s="1"/>
  <c r="E11" i="38" s="1"/>
  <c r="F11" i="38" s="1"/>
  <c r="G11" i="38" s="1"/>
  <c r="H11" i="38" s="1"/>
  <c r="I11" i="38" s="1"/>
  <c r="B9" i="22"/>
  <c r="B11" i="22" s="1"/>
  <c r="C11" i="22" s="1"/>
  <c r="D11" i="22" s="1"/>
  <c r="E11" i="22" s="1"/>
  <c r="F11" i="22" s="1"/>
  <c r="G11" i="22" s="1"/>
  <c r="H11" i="22" s="1"/>
  <c r="I11" i="22" s="1"/>
  <c r="B9" i="12"/>
  <c r="B11" i="12" s="1"/>
  <c r="C11" i="12" s="1"/>
  <c r="D11" i="12" s="1"/>
  <c r="E11" i="12" s="1"/>
  <c r="F11" i="12" s="1"/>
  <c r="G11" i="12" s="1"/>
  <c r="H11" i="12" s="1"/>
  <c r="I11" i="12" s="1"/>
  <c r="J11" i="12" s="1"/>
  <c r="H16" i="73"/>
  <c r="H53" i="73" s="1"/>
  <c r="H59" i="73" s="1"/>
  <c r="H17" i="73"/>
  <c r="G27" i="73"/>
  <c r="G29" i="73" s="1"/>
  <c r="G31" i="73"/>
  <c r="I51" i="73"/>
  <c r="I11" i="73"/>
  <c r="I13" i="73" s="1"/>
  <c r="I15" i="73" s="1"/>
  <c r="J11" i="68"/>
  <c r="K8" i="68"/>
  <c r="L6" i="68"/>
  <c r="L10" i="68" s="1"/>
  <c r="K8" i="63"/>
  <c r="L6" i="63"/>
  <c r="L10" i="63" s="1"/>
  <c r="K10" i="58"/>
  <c r="K8" i="58"/>
  <c r="L6" i="58"/>
  <c r="K8" i="53"/>
  <c r="L6" i="53"/>
  <c r="L10" i="53" s="1"/>
  <c r="J11" i="48"/>
  <c r="K8" i="48"/>
  <c r="L6" i="48"/>
  <c r="L10" i="48" s="1"/>
  <c r="L6" i="43"/>
  <c r="L10" i="43" s="1"/>
  <c r="K8" i="43"/>
  <c r="J11" i="38"/>
  <c r="K8" i="38"/>
  <c r="L6" i="38"/>
  <c r="L10" i="38" s="1"/>
  <c r="J11" i="33"/>
  <c r="K8" i="33"/>
  <c r="L6" i="33"/>
  <c r="L10" i="33" s="1"/>
  <c r="J11" i="28"/>
  <c r="K8" i="28"/>
  <c r="L6" i="28"/>
  <c r="L10" i="28" s="1"/>
  <c r="J11" i="22"/>
  <c r="L6" i="22"/>
  <c r="L10" i="22" s="1"/>
  <c r="K8" i="22"/>
  <c r="K11" i="17"/>
  <c r="L8" i="17"/>
  <c r="M6" i="17"/>
  <c r="M10" i="17" s="1"/>
  <c r="K11" i="12"/>
  <c r="L8" i="12"/>
  <c r="M6" i="12"/>
  <c r="M10" i="12" s="1"/>
  <c r="K11" i="7"/>
  <c r="L8" i="7"/>
  <c r="M6" i="7"/>
  <c r="M10" i="7" s="1"/>
  <c r="D48" i="4"/>
  <c r="G8" i="1"/>
  <c r="E7" i="3"/>
  <c r="C10" i="2" s="1"/>
  <c r="C17" i="2" s="1"/>
  <c r="C9" i="1" s="1"/>
  <c r="D9" i="1" s="1"/>
  <c r="E14" i="3"/>
  <c r="E19" i="3"/>
  <c r="E21" i="3" s="1"/>
  <c r="G28" i="4"/>
  <c r="D29" i="4"/>
  <c r="H28" i="4"/>
  <c r="F28" i="4"/>
  <c r="D59" i="4"/>
  <c r="L10" i="3"/>
  <c r="H27" i="73" l="1"/>
  <c r="H29" i="73" s="1"/>
  <c r="H31" i="73"/>
  <c r="H39" i="73"/>
  <c r="I16" i="73"/>
  <c r="I53" i="73" s="1"/>
  <c r="I59" i="73" s="1"/>
  <c r="E62" i="73" s="1"/>
  <c r="I17" i="73"/>
  <c r="G39" i="73"/>
  <c r="E40" i="73"/>
  <c r="E30" i="73"/>
  <c r="F30" i="73"/>
  <c r="F40" i="73"/>
  <c r="G40" i="73"/>
  <c r="G30" i="73"/>
  <c r="H40" i="73"/>
  <c r="H30" i="73"/>
  <c r="K11" i="68"/>
  <c r="L8" i="68"/>
  <c r="M6" i="68"/>
  <c r="M10" i="68" s="1"/>
  <c r="K11" i="63"/>
  <c r="L8" i="63"/>
  <c r="M6" i="63"/>
  <c r="M10" i="63" s="1"/>
  <c r="K11" i="58"/>
  <c r="L8" i="58"/>
  <c r="M6" i="58"/>
  <c r="L10" i="58"/>
  <c r="K11" i="53"/>
  <c r="M6" i="53"/>
  <c r="M10" i="53" s="1"/>
  <c r="L8" i="53"/>
  <c r="K11" i="48"/>
  <c r="L8" i="48"/>
  <c r="M6" i="48"/>
  <c r="M10" i="48" s="1"/>
  <c r="K11" i="43"/>
  <c r="L8" i="43"/>
  <c r="M6" i="43"/>
  <c r="M10" i="43" s="1"/>
  <c r="K11" i="38"/>
  <c r="L8" i="38"/>
  <c r="M6" i="38"/>
  <c r="M10" i="38" s="1"/>
  <c r="K11" i="33"/>
  <c r="L8" i="33"/>
  <c r="M6" i="33"/>
  <c r="M10" i="33" s="1"/>
  <c r="M6" i="28"/>
  <c r="M10" i="28" s="1"/>
  <c r="L8" i="28"/>
  <c r="K11" i="28"/>
  <c r="K11" i="22"/>
  <c r="M6" i="22"/>
  <c r="M10" i="22" s="1"/>
  <c r="L8" i="22"/>
  <c r="M8" i="17"/>
  <c r="N6" i="17"/>
  <c r="N10" i="17" s="1"/>
  <c r="L11" i="17"/>
  <c r="L11" i="12"/>
  <c r="M8" i="12"/>
  <c r="N6" i="12"/>
  <c r="N10" i="12" s="1"/>
  <c r="M8" i="7"/>
  <c r="N6" i="7"/>
  <c r="L11" i="7"/>
  <c r="D30" i="4"/>
  <c r="D7" i="1"/>
  <c r="E7" i="1" s="1"/>
  <c r="F7" i="1" s="1"/>
  <c r="G7" i="1" s="1"/>
  <c r="H7" i="1" s="1"/>
  <c r="I7" i="1" s="1"/>
  <c r="J7" i="1" s="1"/>
  <c r="K7" i="1" s="1"/>
  <c r="L7" i="1" s="1"/>
  <c r="M7" i="1" s="1"/>
  <c r="N7" i="1" s="1"/>
  <c r="O7" i="1" s="1"/>
  <c r="P7" i="1" s="1"/>
  <c r="Q7" i="1" s="1"/>
  <c r="R7" i="1" s="1"/>
  <c r="S7" i="1" s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N10" i="7" l="1"/>
  <c r="E10" i="6" s="1"/>
  <c r="E51" i="6" s="1"/>
  <c r="E63" i="73"/>
  <c r="D38" i="73"/>
  <c r="I27" i="73"/>
  <c r="I31" i="73"/>
  <c r="M8" i="68"/>
  <c r="N6" i="68"/>
  <c r="N10" i="68" s="1"/>
  <c r="L11" i="68"/>
  <c r="M8" i="63"/>
  <c r="N6" i="63"/>
  <c r="N10" i="63" s="1"/>
  <c r="L11" i="63"/>
  <c r="M8" i="58"/>
  <c r="N6" i="58"/>
  <c r="M10" i="58"/>
  <c r="L11" i="58"/>
  <c r="L11" i="53"/>
  <c r="N6" i="53"/>
  <c r="N10" i="53" s="1"/>
  <c r="M8" i="53"/>
  <c r="N6" i="48"/>
  <c r="N10" i="48" s="1"/>
  <c r="M8" i="48"/>
  <c r="L11" i="48"/>
  <c r="M8" i="43"/>
  <c r="N6" i="43"/>
  <c r="N10" i="43" s="1"/>
  <c r="E10" i="42" s="1"/>
  <c r="E51" i="42" s="1"/>
  <c r="L11" i="43"/>
  <c r="M8" i="38"/>
  <c r="N6" i="38"/>
  <c r="N10" i="38" s="1"/>
  <c r="L11" i="38"/>
  <c r="M8" i="33"/>
  <c r="N6" i="33"/>
  <c r="N10" i="33" s="1"/>
  <c r="L11" i="33"/>
  <c r="L11" i="28"/>
  <c r="N6" i="28"/>
  <c r="N10" i="28" s="1"/>
  <c r="M8" i="28"/>
  <c r="L11" i="22"/>
  <c r="M8" i="22"/>
  <c r="N6" i="22"/>
  <c r="N10" i="22" s="1"/>
  <c r="M11" i="12"/>
  <c r="E10" i="11"/>
  <c r="E51" i="11" s="1"/>
  <c r="N8" i="17"/>
  <c r="E9" i="16" s="1"/>
  <c r="E10" i="16"/>
  <c r="E51" i="16" s="1"/>
  <c r="O6" i="17"/>
  <c r="O10" i="17" s="1"/>
  <c r="M11" i="17"/>
  <c r="N8" i="12"/>
  <c r="O6" i="12"/>
  <c r="O10" i="12" s="1"/>
  <c r="M11" i="7"/>
  <c r="N8" i="7"/>
  <c r="O6" i="7"/>
  <c r="O10" i="7" s="1"/>
  <c r="H8" i="1"/>
  <c r="I29" i="73" l="1"/>
  <c r="D34" i="73"/>
  <c r="I39" i="73"/>
  <c r="D39" i="73" s="1"/>
  <c r="D35" i="73"/>
  <c r="F18" i="72" s="1"/>
  <c r="D36" i="73"/>
  <c r="N8" i="68"/>
  <c r="E9" i="67" s="1"/>
  <c r="O6" i="68"/>
  <c r="O10" i="68" s="1"/>
  <c r="E10" i="67"/>
  <c r="E51" i="67" s="1"/>
  <c r="M11" i="68"/>
  <c r="N8" i="63"/>
  <c r="E9" i="62" s="1"/>
  <c r="E10" i="62"/>
  <c r="E51" i="62" s="1"/>
  <c r="O6" i="63"/>
  <c r="O10" i="63" s="1"/>
  <c r="M11" i="63"/>
  <c r="N8" i="58"/>
  <c r="E9" i="57" s="1"/>
  <c r="O6" i="58"/>
  <c r="N10" i="58"/>
  <c r="E10" i="57" s="1"/>
  <c r="E51" i="57" s="1"/>
  <c r="M11" i="58"/>
  <c r="O6" i="53"/>
  <c r="O10" i="53" s="1"/>
  <c r="N8" i="53"/>
  <c r="E9" i="52" s="1"/>
  <c r="E10" i="52"/>
  <c r="E51" i="52" s="1"/>
  <c r="M11" i="53"/>
  <c r="M11" i="48"/>
  <c r="N8" i="48"/>
  <c r="O6" i="48"/>
  <c r="O10" i="48" s="1"/>
  <c r="E10" i="47"/>
  <c r="E51" i="47" s="1"/>
  <c r="N8" i="43"/>
  <c r="E9" i="42" s="1"/>
  <c r="O6" i="43"/>
  <c r="O10" i="43" s="1"/>
  <c r="M11" i="43"/>
  <c r="M11" i="38"/>
  <c r="N8" i="38"/>
  <c r="E9" i="37" s="1"/>
  <c r="E10" i="37"/>
  <c r="E51" i="37" s="1"/>
  <c r="O6" i="38"/>
  <c r="O10" i="38" s="1"/>
  <c r="N8" i="33"/>
  <c r="E9" i="32" s="1"/>
  <c r="E10" i="32"/>
  <c r="E51" i="32" s="1"/>
  <c r="O6" i="33"/>
  <c r="O10" i="33" s="1"/>
  <c r="M11" i="33"/>
  <c r="M11" i="28"/>
  <c r="E10" i="26"/>
  <c r="E51" i="26" s="1"/>
  <c r="O6" i="28"/>
  <c r="O10" i="28" s="1"/>
  <c r="N8" i="28"/>
  <c r="N8" i="22"/>
  <c r="E10" i="21"/>
  <c r="E51" i="21" s="1"/>
  <c r="O6" i="22"/>
  <c r="O10" i="22" s="1"/>
  <c r="M11" i="22"/>
  <c r="E9" i="11"/>
  <c r="N11" i="17"/>
  <c r="O8" i="17"/>
  <c r="P6" i="17"/>
  <c r="P10" i="17" s="1"/>
  <c r="E9" i="6"/>
  <c r="O8" i="12"/>
  <c r="P6" i="12"/>
  <c r="P10" i="12" s="1"/>
  <c r="N11" i="12"/>
  <c r="N11" i="7"/>
  <c r="O8" i="7"/>
  <c r="P6" i="7"/>
  <c r="P10" i="7" s="1"/>
  <c r="E9" i="1"/>
  <c r="I8" i="1"/>
  <c r="D37" i="73" l="1"/>
  <c r="E18" i="72"/>
  <c r="I40" i="73"/>
  <c r="D40" i="73" s="1"/>
  <c r="I30" i="73"/>
  <c r="D41" i="73" s="1"/>
  <c r="E11" i="67"/>
  <c r="E13" i="67" s="1"/>
  <c r="E15" i="67" s="1"/>
  <c r="E44" i="67"/>
  <c r="E48" i="67" s="1"/>
  <c r="N11" i="68"/>
  <c r="O8" i="68"/>
  <c r="P6" i="68"/>
  <c r="P10" i="68" s="1"/>
  <c r="E44" i="62"/>
  <c r="E48" i="62" s="1"/>
  <c r="E11" i="62"/>
  <c r="E13" i="62" s="1"/>
  <c r="E15" i="62" s="1"/>
  <c r="O8" i="63"/>
  <c r="P6" i="63"/>
  <c r="P10" i="63" s="1"/>
  <c r="N11" i="63"/>
  <c r="E44" i="57"/>
  <c r="E48" i="57" s="1"/>
  <c r="E11" i="57"/>
  <c r="E13" i="57" s="1"/>
  <c r="E15" i="57" s="1"/>
  <c r="O8" i="58"/>
  <c r="P6" i="58"/>
  <c r="O10" i="58"/>
  <c r="N11" i="58"/>
  <c r="E44" i="52"/>
  <c r="E48" i="52" s="1"/>
  <c r="E11" i="52"/>
  <c r="E13" i="52" s="1"/>
  <c r="E15" i="52" s="1"/>
  <c r="N11" i="53"/>
  <c r="O8" i="53"/>
  <c r="P6" i="53"/>
  <c r="P10" i="53" s="1"/>
  <c r="N11" i="48"/>
  <c r="E9" i="47"/>
  <c r="P6" i="48"/>
  <c r="P10" i="48" s="1"/>
  <c r="O8" i="48"/>
  <c r="E44" i="42"/>
  <c r="E48" i="42" s="1"/>
  <c r="E11" i="42"/>
  <c r="E13" i="42" s="1"/>
  <c r="E15" i="42" s="1"/>
  <c r="O8" i="43"/>
  <c r="P6" i="43"/>
  <c r="P10" i="43" s="1"/>
  <c r="N11" i="43"/>
  <c r="E44" i="37"/>
  <c r="E48" i="37" s="1"/>
  <c r="E11" i="37"/>
  <c r="E13" i="37" s="1"/>
  <c r="E15" i="37" s="1"/>
  <c r="O8" i="38"/>
  <c r="P6" i="38"/>
  <c r="P10" i="38" s="1"/>
  <c r="N11" i="38"/>
  <c r="E44" i="32"/>
  <c r="E48" i="32" s="1"/>
  <c r="E11" i="32"/>
  <c r="E13" i="32" s="1"/>
  <c r="E15" i="32" s="1"/>
  <c r="O8" i="33"/>
  <c r="P6" i="33"/>
  <c r="P10" i="33" s="1"/>
  <c r="N11" i="33"/>
  <c r="N11" i="28"/>
  <c r="E9" i="26"/>
  <c r="O8" i="28"/>
  <c r="P6" i="28"/>
  <c r="P10" i="28" s="1"/>
  <c r="E9" i="21"/>
  <c r="E11" i="21"/>
  <c r="E13" i="21" s="1"/>
  <c r="E15" i="21" s="1"/>
  <c r="E44" i="21"/>
  <c r="E48" i="21" s="1"/>
  <c r="O8" i="22"/>
  <c r="P6" i="22"/>
  <c r="P10" i="22" s="1"/>
  <c r="N11" i="22"/>
  <c r="E11" i="16"/>
  <c r="E13" i="16" s="1"/>
  <c r="E15" i="16" s="1"/>
  <c r="E44" i="16"/>
  <c r="E48" i="16" s="1"/>
  <c r="Q6" i="17"/>
  <c r="Q10" i="17" s="1"/>
  <c r="P8" i="17"/>
  <c r="O11" i="17"/>
  <c r="E44" i="6"/>
  <c r="E48" i="6" s="1"/>
  <c r="E11" i="6"/>
  <c r="E13" i="6" s="1"/>
  <c r="E15" i="6" s="1"/>
  <c r="E44" i="11"/>
  <c r="E48" i="11" s="1"/>
  <c r="E11" i="11"/>
  <c r="E13" i="11" s="1"/>
  <c r="E15" i="11" s="1"/>
  <c r="P8" i="12"/>
  <c r="Q6" i="12"/>
  <c r="Q10" i="12" s="1"/>
  <c r="O11" i="12"/>
  <c r="P8" i="7"/>
  <c r="Q6" i="7"/>
  <c r="Q10" i="7" s="1"/>
  <c r="O11" i="7"/>
  <c r="F9" i="1"/>
  <c r="G9" i="1" s="1"/>
  <c r="H9" i="1" s="1"/>
  <c r="J8" i="1"/>
  <c r="I9" i="1" l="1"/>
  <c r="J9" i="1" s="1"/>
  <c r="K9" i="1" s="1"/>
  <c r="L9" i="1" s="1"/>
  <c r="M9" i="1" s="1"/>
  <c r="N9" i="1" s="1"/>
  <c r="O9" i="1" s="1"/>
  <c r="N14" i="1"/>
  <c r="E16" i="67"/>
  <c r="E53" i="67" s="1"/>
  <c r="E59" i="67" s="1"/>
  <c r="P8" i="68"/>
  <c r="Q6" i="68"/>
  <c r="Q10" i="68" s="1"/>
  <c r="O11" i="68"/>
  <c r="E16" i="62"/>
  <c r="E53" i="62" s="1"/>
  <c r="E59" i="62" s="1"/>
  <c r="P8" i="63"/>
  <c r="Q6" i="63"/>
  <c r="Q10" i="63" s="1"/>
  <c r="O11" i="63"/>
  <c r="E16" i="57"/>
  <c r="E53" i="57" s="1"/>
  <c r="E59" i="57" s="1"/>
  <c r="P8" i="58"/>
  <c r="Q6" i="58"/>
  <c r="P10" i="58"/>
  <c r="O11" i="58"/>
  <c r="E16" i="52"/>
  <c r="E53" i="52" s="1"/>
  <c r="E59" i="52" s="1"/>
  <c r="P8" i="53"/>
  <c r="Q6" i="53"/>
  <c r="Q10" i="53" s="1"/>
  <c r="O11" i="53"/>
  <c r="E44" i="47"/>
  <c r="E48" i="47" s="1"/>
  <c r="E11" i="47"/>
  <c r="E13" i="47" s="1"/>
  <c r="E15" i="47" s="1"/>
  <c r="Q6" i="48"/>
  <c r="Q10" i="48" s="1"/>
  <c r="P8" i="48"/>
  <c r="O11" i="48"/>
  <c r="E16" i="42"/>
  <c r="E53" i="42" s="1"/>
  <c r="E59" i="42" s="1"/>
  <c r="P8" i="43"/>
  <c r="Q6" i="43"/>
  <c r="Q10" i="43" s="1"/>
  <c r="O11" i="43"/>
  <c r="E16" i="37"/>
  <c r="E53" i="37" s="1"/>
  <c r="E59" i="37" s="1"/>
  <c r="Q6" i="38"/>
  <c r="Q10" i="38" s="1"/>
  <c r="P8" i="38"/>
  <c r="O11" i="38"/>
  <c r="E16" i="32"/>
  <c r="E53" i="32" s="1"/>
  <c r="E59" i="32" s="1"/>
  <c r="P8" i="33"/>
  <c r="Q6" i="33"/>
  <c r="Q10" i="33" s="1"/>
  <c r="O11" i="33"/>
  <c r="O11" i="28"/>
  <c r="Q6" i="28"/>
  <c r="Q10" i="28" s="1"/>
  <c r="P8" i="28"/>
  <c r="E44" i="26"/>
  <c r="E48" i="26" s="1"/>
  <c r="E11" i="26"/>
  <c r="E13" i="26" s="1"/>
  <c r="E15" i="26" s="1"/>
  <c r="E16" i="21"/>
  <c r="E53" i="21" s="1"/>
  <c r="E59" i="21" s="1"/>
  <c r="P8" i="22"/>
  <c r="Q6" i="22"/>
  <c r="Q10" i="22" s="1"/>
  <c r="O11" i="22"/>
  <c r="E16" i="16"/>
  <c r="E53" i="16" s="1"/>
  <c r="E59" i="16" s="1"/>
  <c r="P11" i="17"/>
  <c r="R6" i="17"/>
  <c r="R10" i="17" s="1"/>
  <c r="Q8" i="17"/>
  <c r="E16" i="11"/>
  <c r="E53" i="11" s="1"/>
  <c r="E59" i="11" s="1"/>
  <c r="E16" i="6"/>
  <c r="E53" i="6" s="1"/>
  <c r="E59" i="6" s="1"/>
  <c r="P11" i="12"/>
  <c r="Q8" i="12"/>
  <c r="R6" i="12"/>
  <c r="R10" i="12" s="1"/>
  <c r="P11" i="7"/>
  <c r="Q8" i="7"/>
  <c r="R6" i="7"/>
  <c r="R10" i="7" s="1"/>
  <c r="P9" i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F10" i="4"/>
  <c r="F51" i="4" s="1"/>
  <c r="E10" i="4"/>
  <c r="K8" i="1"/>
  <c r="E17" i="67" l="1"/>
  <c r="E31" i="67" s="1"/>
  <c r="Q8" i="68"/>
  <c r="R6" i="68"/>
  <c r="R10" i="68" s="1"/>
  <c r="P11" i="68"/>
  <c r="E17" i="62"/>
  <c r="E27" i="62" s="1"/>
  <c r="Q8" i="63"/>
  <c r="R6" i="63"/>
  <c r="R10" i="63" s="1"/>
  <c r="P11" i="63"/>
  <c r="E17" i="57"/>
  <c r="Q8" i="58"/>
  <c r="R6" i="58"/>
  <c r="Q10" i="58"/>
  <c r="P11" i="58"/>
  <c r="E17" i="52"/>
  <c r="E31" i="52" s="1"/>
  <c r="P11" i="53"/>
  <c r="Q8" i="53"/>
  <c r="R6" i="53"/>
  <c r="R10" i="53" s="1"/>
  <c r="E16" i="47"/>
  <c r="E53" i="47" s="1"/>
  <c r="E59" i="47" s="1"/>
  <c r="Q8" i="48"/>
  <c r="R6" i="48"/>
  <c r="R10" i="48" s="1"/>
  <c r="P11" i="48"/>
  <c r="E17" i="42"/>
  <c r="E27" i="42" s="1"/>
  <c r="P11" i="43"/>
  <c r="Q8" i="43"/>
  <c r="R6" i="43"/>
  <c r="R10" i="43" s="1"/>
  <c r="E17" i="37"/>
  <c r="P11" i="38"/>
  <c r="R6" i="38"/>
  <c r="R10" i="38" s="1"/>
  <c r="Q8" i="38"/>
  <c r="P11" i="33"/>
  <c r="E17" i="32"/>
  <c r="R6" i="33"/>
  <c r="R10" i="33" s="1"/>
  <c r="Q8" i="33"/>
  <c r="P11" i="28"/>
  <c r="Q8" i="28"/>
  <c r="R6" i="28"/>
  <c r="R10" i="28" s="1"/>
  <c r="E16" i="26"/>
  <c r="E53" i="26" s="1"/>
  <c r="E59" i="26" s="1"/>
  <c r="E17" i="21"/>
  <c r="Q8" i="22"/>
  <c r="R6" i="22"/>
  <c r="R10" i="22" s="1"/>
  <c r="P11" i="22"/>
  <c r="Q11" i="17"/>
  <c r="E17" i="16"/>
  <c r="R8" i="17"/>
  <c r="S6" i="17"/>
  <c r="S10" i="17" s="1"/>
  <c r="E17" i="11"/>
  <c r="E27" i="11" s="1"/>
  <c r="E17" i="6"/>
  <c r="Q11" i="12"/>
  <c r="R8" i="12"/>
  <c r="S6" i="12"/>
  <c r="S10" i="12" s="1"/>
  <c r="R8" i="7"/>
  <c r="S6" i="7"/>
  <c r="S10" i="7" s="1"/>
  <c r="Q11" i="7"/>
  <c r="E51" i="4"/>
  <c r="AB9" i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L8" i="1"/>
  <c r="E31" i="62" l="1"/>
  <c r="E27" i="67"/>
  <c r="E29" i="67" s="1"/>
  <c r="R8" i="68"/>
  <c r="S6" i="68"/>
  <c r="S10" i="68" s="1"/>
  <c r="Q11" i="68"/>
  <c r="E29" i="62"/>
  <c r="E39" i="62"/>
  <c r="R8" i="63"/>
  <c r="S6" i="63"/>
  <c r="S10" i="63" s="1"/>
  <c r="Q11" i="63"/>
  <c r="E31" i="57"/>
  <c r="E27" i="57"/>
  <c r="Q11" i="58"/>
  <c r="R8" i="58"/>
  <c r="S6" i="58"/>
  <c r="R10" i="58"/>
  <c r="E27" i="52"/>
  <c r="E39" i="52" s="1"/>
  <c r="R8" i="53"/>
  <c r="S6" i="53"/>
  <c r="S10" i="53" s="1"/>
  <c r="Q11" i="53"/>
  <c r="E17" i="47"/>
  <c r="E31" i="47" s="1"/>
  <c r="S6" i="48"/>
  <c r="S10" i="48" s="1"/>
  <c r="R8" i="48"/>
  <c r="Q11" i="48"/>
  <c r="E31" i="42"/>
  <c r="E29" i="42"/>
  <c r="E39" i="42"/>
  <c r="Q11" i="43"/>
  <c r="R8" i="43"/>
  <c r="S6" i="43"/>
  <c r="S10" i="43" s="1"/>
  <c r="E31" i="37"/>
  <c r="E27" i="37"/>
  <c r="Q11" i="38"/>
  <c r="S6" i="38"/>
  <c r="S10" i="38" s="1"/>
  <c r="R8" i="38"/>
  <c r="E31" i="32"/>
  <c r="E27" i="32"/>
  <c r="Q11" i="33"/>
  <c r="R8" i="33"/>
  <c r="S6" i="33"/>
  <c r="S10" i="33" s="1"/>
  <c r="R8" i="28"/>
  <c r="S6" i="28"/>
  <c r="S10" i="28" s="1"/>
  <c r="Q11" i="28"/>
  <c r="E17" i="26"/>
  <c r="E27" i="21"/>
  <c r="E31" i="21"/>
  <c r="R8" i="22"/>
  <c r="S6" i="22"/>
  <c r="S10" i="22" s="1"/>
  <c r="Q11" i="22"/>
  <c r="R11" i="17"/>
  <c r="E31" i="16"/>
  <c r="E27" i="16"/>
  <c r="S8" i="17"/>
  <c r="T6" i="17"/>
  <c r="T10" i="17" s="1"/>
  <c r="E31" i="11"/>
  <c r="E29" i="11"/>
  <c r="E39" i="11"/>
  <c r="E31" i="6"/>
  <c r="E27" i="6"/>
  <c r="R11" i="12"/>
  <c r="S8" i="12"/>
  <c r="T6" i="12"/>
  <c r="T10" i="12" s="1"/>
  <c r="R11" i="7"/>
  <c r="S8" i="7"/>
  <c r="T6" i="7"/>
  <c r="T10" i="7" s="1"/>
  <c r="AN9" i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G10" i="4"/>
  <c r="G51" i="4" s="1"/>
  <c r="M8" i="1"/>
  <c r="E39" i="67" l="1"/>
  <c r="E30" i="67"/>
  <c r="E40" i="67"/>
  <c r="T6" i="68"/>
  <c r="T10" i="68" s="1"/>
  <c r="S8" i="68"/>
  <c r="R11" i="68"/>
  <c r="E30" i="62"/>
  <c r="E40" i="62"/>
  <c r="S8" i="63"/>
  <c r="T6" i="63"/>
  <c r="T10" i="63" s="1"/>
  <c r="R11" i="63"/>
  <c r="E29" i="57"/>
  <c r="E39" i="57"/>
  <c r="S8" i="58"/>
  <c r="T6" i="58"/>
  <c r="S10" i="58"/>
  <c r="R11" i="58"/>
  <c r="E29" i="52"/>
  <c r="E30" i="52" s="1"/>
  <c r="S8" i="53"/>
  <c r="T6" i="53"/>
  <c r="T10" i="53" s="1"/>
  <c r="R11" i="53"/>
  <c r="E27" i="47"/>
  <c r="E29" i="47" s="1"/>
  <c r="T6" i="48"/>
  <c r="T10" i="48" s="1"/>
  <c r="S8" i="48"/>
  <c r="R11" i="48"/>
  <c r="E40" i="42"/>
  <c r="E30" i="42"/>
  <c r="S8" i="43"/>
  <c r="T6" i="43"/>
  <c r="T10" i="43" s="1"/>
  <c r="R11" i="43"/>
  <c r="R11" i="38"/>
  <c r="E29" i="37"/>
  <c r="E39" i="37"/>
  <c r="S8" i="38"/>
  <c r="T6" i="38"/>
  <c r="T10" i="38" s="1"/>
  <c r="E39" i="32"/>
  <c r="E29" i="32"/>
  <c r="S8" i="33"/>
  <c r="T6" i="33"/>
  <c r="T10" i="33" s="1"/>
  <c r="R11" i="33"/>
  <c r="S8" i="28"/>
  <c r="T6" i="28"/>
  <c r="T10" i="28" s="1"/>
  <c r="R11" i="28"/>
  <c r="E31" i="26"/>
  <c r="E27" i="26"/>
  <c r="E29" i="21"/>
  <c r="E39" i="21"/>
  <c r="T6" i="22"/>
  <c r="T10" i="22" s="1"/>
  <c r="S8" i="22"/>
  <c r="R11" i="22"/>
  <c r="E29" i="16"/>
  <c r="E39" i="16"/>
  <c r="T8" i="17"/>
  <c r="U6" i="17"/>
  <c r="U10" i="17" s="1"/>
  <c r="S11" i="17"/>
  <c r="E40" i="11"/>
  <c r="E30" i="11"/>
  <c r="E29" i="6"/>
  <c r="E39" i="6"/>
  <c r="T8" i="12"/>
  <c r="U6" i="12"/>
  <c r="U10" i="12" s="1"/>
  <c r="S11" i="12"/>
  <c r="S11" i="7"/>
  <c r="T8" i="7"/>
  <c r="U6" i="7"/>
  <c r="U10" i="7" s="1"/>
  <c r="AZ9" i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H10" i="4"/>
  <c r="H51" i="4" s="1"/>
  <c r="N8" i="1"/>
  <c r="E40" i="52" l="1"/>
  <c r="S11" i="68"/>
  <c r="T8" i="68"/>
  <c r="U6" i="68"/>
  <c r="U10" i="68" s="1"/>
  <c r="S11" i="63"/>
  <c r="T8" i="63"/>
  <c r="U6" i="63"/>
  <c r="U10" i="63" s="1"/>
  <c r="S11" i="58"/>
  <c r="E40" i="57"/>
  <c r="E30" i="57"/>
  <c r="T8" i="58"/>
  <c r="U6" i="58"/>
  <c r="T10" i="58"/>
  <c r="T8" i="53"/>
  <c r="U6" i="53"/>
  <c r="U10" i="53" s="1"/>
  <c r="S11" i="53"/>
  <c r="E39" i="47"/>
  <c r="E30" i="47"/>
  <c r="E40" i="47"/>
  <c r="T8" i="48"/>
  <c r="U6" i="48"/>
  <c r="U10" i="48" s="1"/>
  <c r="S11" i="48"/>
  <c r="T8" i="43"/>
  <c r="U6" i="43"/>
  <c r="U10" i="43" s="1"/>
  <c r="S11" i="43"/>
  <c r="S11" i="38"/>
  <c r="E40" i="37"/>
  <c r="E30" i="37"/>
  <c r="T8" i="38"/>
  <c r="U6" i="38"/>
  <c r="U10" i="38" s="1"/>
  <c r="S11" i="33"/>
  <c r="E30" i="32"/>
  <c r="E40" i="32"/>
  <c r="T8" i="33"/>
  <c r="U6" i="33"/>
  <c r="U10" i="33" s="1"/>
  <c r="T8" i="28"/>
  <c r="U6" i="28"/>
  <c r="U10" i="28" s="1"/>
  <c r="S11" i="28"/>
  <c r="E29" i="26"/>
  <c r="E39" i="26"/>
  <c r="E40" i="21"/>
  <c r="E30" i="21"/>
  <c r="S11" i="22"/>
  <c r="T8" i="22"/>
  <c r="U6" i="22"/>
  <c r="U10" i="22" s="1"/>
  <c r="T11" i="17"/>
  <c r="E40" i="16"/>
  <c r="E30" i="16"/>
  <c r="V6" i="17"/>
  <c r="V10" i="17" s="1"/>
  <c r="U8" i="17"/>
  <c r="E40" i="6"/>
  <c r="E30" i="6"/>
  <c r="V6" i="12"/>
  <c r="V10" i="12" s="1"/>
  <c r="U8" i="12"/>
  <c r="T11" i="12"/>
  <c r="T11" i="7"/>
  <c r="U8" i="7"/>
  <c r="V6" i="7"/>
  <c r="V10" i="7" s="1"/>
  <c r="I10" i="4"/>
  <c r="I51" i="4" s="1"/>
  <c r="N13" i="1"/>
  <c r="E9" i="4"/>
  <c r="E11" i="4" s="1"/>
  <c r="E13" i="4" s="1"/>
  <c r="E15" i="4" s="1"/>
  <c r="E16" i="4" s="1"/>
  <c r="O8" i="1"/>
  <c r="T11" i="58" l="1"/>
  <c r="V6" i="68"/>
  <c r="V10" i="68" s="1"/>
  <c r="U8" i="68"/>
  <c r="T11" i="68"/>
  <c r="U8" i="63"/>
  <c r="V6" i="63"/>
  <c r="V10" i="63" s="1"/>
  <c r="T11" i="63"/>
  <c r="V6" i="58"/>
  <c r="U10" i="58"/>
  <c r="U8" i="58"/>
  <c r="T11" i="53"/>
  <c r="V6" i="53"/>
  <c r="V10" i="53" s="1"/>
  <c r="U8" i="53"/>
  <c r="V6" i="48"/>
  <c r="V10" i="48" s="1"/>
  <c r="U8" i="48"/>
  <c r="T11" i="48"/>
  <c r="V6" i="43"/>
  <c r="V10" i="43" s="1"/>
  <c r="U8" i="43"/>
  <c r="T11" i="43"/>
  <c r="V6" i="38"/>
  <c r="V10" i="38" s="1"/>
  <c r="U8" i="38"/>
  <c r="T11" i="38"/>
  <c r="T11" i="33"/>
  <c r="V6" i="33"/>
  <c r="V10" i="33" s="1"/>
  <c r="U8" i="33"/>
  <c r="V6" i="28"/>
  <c r="V10" i="28" s="1"/>
  <c r="U8" i="28"/>
  <c r="T11" i="28"/>
  <c r="E40" i="26"/>
  <c r="E30" i="26"/>
  <c r="V6" i="22"/>
  <c r="V10" i="22" s="1"/>
  <c r="U8" i="22"/>
  <c r="T11" i="22"/>
  <c r="U11" i="17"/>
  <c r="W6" i="17"/>
  <c r="W10" i="17" s="1"/>
  <c r="V8" i="17"/>
  <c r="U11" i="7"/>
  <c r="U11" i="12"/>
  <c r="W6" i="12"/>
  <c r="W10" i="12" s="1"/>
  <c r="V8" i="12"/>
  <c r="W6" i="7"/>
  <c r="W10" i="7" s="1"/>
  <c r="V8" i="7"/>
  <c r="E44" i="4"/>
  <c r="E48" i="4" s="1"/>
  <c r="P8" i="1"/>
  <c r="U11" i="58" l="1"/>
  <c r="U11" i="68"/>
  <c r="W6" i="68"/>
  <c r="W10" i="68" s="1"/>
  <c r="V8" i="68"/>
  <c r="W6" i="63"/>
  <c r="W10" i="63" s="1"/>
  <c r="V8" i="63"/>
  <c r="U11" i="63"/>
  <c r="V10" i="58"/>
  <c r="W6" i="58"/>
  <c r="V8" i="58"/>
  <c r="U11" i="53"/>
  <c r="W6" i="53"/>
  <c r="W10" i="53" s="1"/>
  <c r="V8" i="53"/>
  <c r="U11" i="48"/>
  <c r="W6" i="48"/>
  <c r="W10" i="48" s="1"/>
  <c r="V8" i="48"/>
  <c r="U11" i="43"/>
  <c r="W6" i="43"/>
  <c r="W10" i="43" s="1"/>
  <c r="V8" i="43"/>
  <c r="U11" i="38"/>
  <c r="W6" i="38"/>
  <c r="W10" i="38" s="1"/>
  <c r="V8" i="38"/>
  <c r="U11" i="33"/>
  <c r="W6" i="33"/>
  <c r="W10" i="33" s="1"/>
  <c r="V8" i="33"/>
  <c r="W6" i="28"/>
  <c r="W10" i="28" s="1"/>
  <c r="V8" i="28"/>
  <c r="U11" i="28"/>
  <c r="U11" i="22"/>
  <c r="W6" i="22"/>
  <c r="W10" i="22" s="1"/>
  <c r="V8" i="22"/>
  <c r="V11" i="17"/>
  <c r="X6" i="17"/>
  <c r="X10" i="17" s="1"/>
  <c r="W8" i="17"/>
  <c r="V11" i="7"/>
  <c r="V11" i="12"/>
  <c r="X6" i="12"/>
  <c r="X10" i="12" s="1"/>
  <c r="W8" i="12"/>
  <c r="X6" i="7"/>
  <c r="X10" i="7" s="1"/>
  <c r="W8" i="7"/>
  <c r="E53" i="4"/>
  <c r="E59" i="4" s="1"/>
  <c r="Q8" i="1"/>
  <c r="V11" i="58" l="1"/>
  <c r="V11" i="68"/>
  <c r="X6" i="68"/>
  <c r="X10" i="68" s="1"/>
  <c r="W8" i="68"/>
  <c r="V11" i="63"/>
  <c r="X6" i="63"/>
  <c r="X10" i="63" s="1"/>
  <c r="W8" i="63"/>
  <c r="V11" i="22"/>
  <c r="X6" i="58"/>
  <c r="W10" i="58"/>
  <c r="W8" i="58"/>
  <c r="V11" i="53"/>
  <c r="X6" i="53"/>
  <c r="X10" i="53" s="1"/>
  <c r="W8" i="53"/>
  <c r="V11" i="48"/>
  <c r="W8" i="48"/>
  <c r="X6" i="48"/>
  <c r="X10" i="48" s="1"/>
  <c r="V11" i="43"/>
  <c r="X6" i="43"/>
  <c r="X10" i="43" s="1"/>
  <c r="W8" i="43"/>
  <c r="V11" i="38"/>
  <c r="X6" i="38"/>
  <c r="X10" i="38" s="1"/>
  <c r="W8" i="38"/>
  <c r="V11" i="33"/>
  <c r="X6" i="33"/>
  <c r="X10" i="33" s="1"/>
  <c r="W8" i="33"/>
  <c r="V11" i="28"/>
  <c r="X6" i="28"/>
  <c r="X10" i="28" s="1"/>
  <c r="W8" i="28"/>
  <c r="X6" i="22"/>
  <c r="X10" i="22" s="1"/>
  <c r="W8" i="22"/>
  <c r="W11" i="17"/>
  <c r="Y6" i="17"/>
  <c r="Y10" i="17" s="1"/>
  <c r="X8" i="17"/>
  <c r="W11" i="7"/>
  <c r="W11" i="12"/>
  <c r="Y6" i="12"/>
  <c r="Y10" i="12" s="1"/>
  <c r="X8" i="12"/>
  <c r="Y6" i="7"/>
  <c r="Y10" i="7" s="1"/>
  <c r="X8" i="7"/>
  <c r="E17" i="4"/>
  <c r="E31" i="4" s="1"/>
  <c r="R8" i="1"/>
  <c r="W11" i="68" l="1"/>
  <c r="Y6" i="68"/>
  <c r="Y10" i="68" s="1"/>
  <c r="X8" i="68"/>
  <c r="W11" i="63"/>
  <c r="Y6" i="63"/>
  <c r="Y10" i="63" s="1"/>
  <c r="X8" i="63"/>
  <c r="W11" i="58"/>
  <c r="Y6" i="58"/>
  <c r="X10" i="58"/>
  <c r="X8" i="58"/>
  <c r="W11" i="53"/>
  <c r="Y6" i="53"/>
  <c r="Y10" i="53" s="1"/>
  <c r="X8" i="53"/>
  <c r="Y6" i="48"/>
  <c r="Y10" i="48" s="1"/>
  <c r="X8" i="48"/>
  <c r="W11" i="48"/>
  <c r="W11" i="43"/>
  <c r="Y6" i="43"/>
  <c r="Y10" i="43" s="1"/>
  <c r="X8" i="43"/>
  <c r="W11" i="38"/>
  <c r="Y6" i="38"/>
  <c r="Y10" i="38" s="1"/>
  <c r="X8" i="38"/>
  <c r="W11" i="33"/>
  <c r="Y6" i="33"/>
  <c r="Y10" i="33" s="1"/>
  <c r="X8" i="33"/>
  <c r="W11" i="28"/>
  <c r="Y6" i="28"/>
  <c r="Y10" i="28" s="1"/>
  <c r="X8" i="28"/>
  <c r="W11" i="22"/>
  <c r="Y6" i="22"/>
  <c r="Y10" i="22" s="1"/>
  <c r="X8" i="22"/>
  <c r="X11" i="17"/>
  <c r="Z6" i="17"/>
  <c r="Z10" i="17" s="1"/>
  <c r="Y8" i="17"/>
  <c r="Z6" i="12"/>
  <c r="Z10" i="12" s="1"/>
  <c r="Y8" i="12"/>
  <c r="X11" i="12"/>
  <c r="X11" i="7"/>
  <c r="Z6" i="7"/>
  <c r="Y8" i="7"/>
  <c r="E27" i="4"/>
  <c r="S8" i="1"/>
  <c r="Z10" i="7" l="1"/>
  <c r="F10" i="6" s="1"/>
  <c r="F51" i="6" s="1"/>
  <c r="X11" i="68"/>
  <c r="Z6" i="68"/>
  <c r="Z10" i="68" s="1"/>
  <c r="Y8" i="68"/>
  <c r="X11" i="63"/>
  <c r="Z6" i="63"/>
  <c r="Z10" i="63" s="1"/>
  <c r="Y8" i="63"/>
  <c r="X11" i="58"/>
  <c r="Z6" i="58"/>
  <c r="Y10" i="58"/>
  <c r="Y8" i="58"/>
  <c r="X11" i="53"/>
  <c r="Z6" i="53"/>
  <c r="Z10" i="53" s="1"/>
  <c r="Y8" i="53"/>
  <c r="X11" i="48"/>
  <c r="Z6" i="48"/>
  <c r="Z10" i="48" s="1"/>
  <c r="Y8" i="48"/>
  <c r="X11" i="43"/>
  <c r="Z6" i="43"/>
  <c r="Z10" i="43" s="1"/>
  <c r="F10" i="42" s="1"/>
  <c r="F51" i="42" s="1"/>
  <c r="Y8" i="43"/>
  <c r="X11" i="38"/>
  <c r="Z6" i="38"/>
  <c r="Z10" i="38" s="1"/>
  <c r="Y8" i="38"/>
  <c r="X11" i="33"/>
  <c r="Z6" i="33"/>
  <c r="Z10" i="33" s="1"/>
  <c r="Y8" i="33"/>
  <c r="X11" i="28"/>
  <c r="Z6" i="28"/>
  <c r="Z10" i="28" s="1"/>
  <c r="Y8" i="28"/>
  <c r="X11" i="22"/>
  <c r="Z6" i="22"/>
  <c r="Z10" i="22" s="1"/>
  <c r="Y8" i="22"/>
  <c r="Y11" i="17"/>
  <c r="F10" i="11"/>
  <c r="F51" i="11" s="1"/>
  <c r="AA6" i="17"/>
  <c r="AA10" i="17" s="1"/>
  <c r="F10" i="16"/>
  <c r="F51" i="16" s="1"/>
  <c r="Z8" i="17"/>
  <c r="F9" i="16" s="1"/>
  <c r="Y11" i="7"/>
  <c r="Y11" i="12"/>
  <c r="AA6" i="12"/>
  <c r="AA10" i="12" s="1"/>
  <c r="Z8" i="12"/>
  <c r="AA6" i="7"/>
  <c r="AA10" i="7" s="1"/>
  <c r="Z8" i="7"/>
  <c r="E39" i="4"/>
  <c r="E29" i="4"/>
  <c r="E40" i="4" s="1"/>
  <c r="T8" i="1"/>
  <c r="Y11" i="58" l="1"/>
  <c r="Y11" i="68"/>
  <c r="AA6" i="68"/>
  <c r="AA10" i="68" s="1"/>
  <c r="F10" i="67"/>
  <c r="F51" i="67" s="1"/>
  <c r="Z8" i="68"/>
  <c r="Y11" i="63"/>
  <c r="AA6" i="63"/>
  <c r="AA10" i="63" s="1"/>
  <c r="F10" i="62"/>
  <c r="F51" i="62" s="1"/>
  <c r="Z8" i="63"/>
  <c r="AA6" i="58"/>
  <c r="Z10" i="58"/>
  <c r="F10" i="57" s="1"/>
  <c r="F51" i="57" s="1"/>
  <c r="Z8" i="58"/>
  <c r="F9" i="57" s="1"/>
  <c r="Y11" i="53"/>
  <c r="AA6" i="53"/>
  <c r="AA10" i="53" s="1"/>
  <c r="F10" i="52"/>
  <c r="F51" i="52" s="1"/>
  <c r="Z8" i="53"/>
  <c r="AA6" i="48"/>
  <c r="AA10" i="48" s="1"/>
  <c r="Z8" i="48"/>
  <c r="F9" i="47" s="1"/>
  <c r="F10" i="47"/>
  <c r="F51" i="47" s="1"/>
  <c r="Y11" i="48"/>
  <c r="Y11" i="43"/>
  <c r="AA6" i="43"/>
  <c r="AA10" i="43" s="1"/>
  <c r="Z8" i="43"/>
  <c r="Y11" i="38"/>
  <c r="AA6" i="38"/>
  <c r="AA10" i="38" s="1"/>
  <c r="F10" i="37"/>
  <c r="F51" i="37" s="1"/>
  <c r="Z8" i="38"/>
  <c r="F9" i="37" s="1"/>
  <c r="Y11" i="33"/>
  <c r="AA6" i="33"/>
  <c r="AA10" i="33" s="1"/>
  <c r="F10" i="32"/>
  <c r="F51" i="32" s="1"/>
  <c r="Z8" i="33"/>
  <c r="Y11" i="28"/>
  <c r="AA6" i="28"/>
  <c r="AA10" i="28" s="1"/>
  <c r="F10" i="26"/>
  <c r="F51" i="26" s="1"/>
  <c r="Z8" i="28"/>
  <c r="Y11" i="22"/>
  <c r="AA6" i="22"/>
  <c r="AA10" i="22" s="1"/>
  <c r="F10" i="21"/>
  <c r="F51" i="21" s="1"/>
  <c r="Z8" i="22"/>
  <c r="Z11" i="17"/>
  <c r="F9" i="11"/>
  <c r="AB6" i="17"/>
  <c r="AB10" i="17" s="1"/>
  <c r="AA8" i="17"/>
  <c r="F9" i="6"/>
  <c r="Z11" i="7"/>
  <c r="AB6" i="12"/>
  <c r="AB10" i="12" s="1"/>
  <c r="AA8" i="12"/>
  <c r="Z11" i="12"/>
  <c r="AB6" i="7"/>
  <c r="AB10" i="7" s="1"/>
  <c r="AA8" i="7"/>
  <c r="E30" i="4"/>
  <c r="U8" i="1"/>
  <c r="Z11" i="68" l="1"/>
  <c r="F9" i="67"/>
  <c r="AB6" i="68"/>
  <c r="AB10" i="68" s="1"/>
  <c r="AA8" i="68"/>
  <c r="Z11" i="63"/>
  <c r="F9" i="62"/>
  <c r="AA8" i="63"/>
  <c r="AB6" i="63"/>
  <c r="AB10" i="63" s="1"/>
  <c r="F11" i="57"/>
  <c r="F13" i="57" s="1"/>
  <c r="F15" i="57" s="1"/>
  <c r="F44" i="57"/>
  <c r="F48" i="57" s="1"/>
  <c r="Z11" i="58"/>
  <c r="AA10" i="58"/>
  <c r="AA8" i="58"/>
  <c r="AB6" i="58"/>
  <c r="Z11" i="53"/>
  <c r="F9" i="52"/>
  <c r="AB6" i="53"/>
  <c r="AB10" i="53" s="1"/>
  <c r="AA8" i="53"/>
  <c r="F44" i="47"/>
  <c r="F48" i="47" s="1"/>
  <c r="F11" i="47"/>
  <c r="F13" i="47" s="1"/>
  <c r="F15" i="47" s="1"/>
  <c r="AA8" i="48"/>
  <c r="AB6" i="48"/>
  <c r="AB10" i="48" s="1"/>
  <c r="Z11" i="48"/>
  <c r="Z11" i="43"/>
  <c r="F9" i="42"/>
  <c r="AB6" i="43"/>
  <c r="AB10" i="43" s="1"/>
  <c r="AA8" i="43"/>
  <c r="F44" i="37"/>
  <c r="F48" i="37" s="1"/>
  <c r="F11" i="37"/>
  <c r="F13" i="37" s="1"/>
  <c r="F15" i="37" s="1"/>
  <c r="Z11" i="38"/>
  <c r="AA8" i="38"/>
  <c r="AB6" i="38"/>
  <c r="AB10" i="38" s="1"/>
  <c r="Z11" i="33"/>
  <c r="F9" i="32"/>
  <c r="AA8" i="33"/>
  <c r="AB6" i="33"/>
  <c r="AB10" i="33" s="1"/>
  <c r="Z11" i="28"/>
  <c r="F9" i="26"/>
  <c r="F11" i="26" s="1"/>
  <c r="F13" i="26" s="1"/>
  <c r="F15" i="26" s="1"/>
  <c r="F44" i="26"/>
  <c r="F48" i="26" s="1"/>
  <c r="AA8" i="28"/>
  <c r="AB6" i="28"/>
  <c r="AB10" i="28" s="1"/>
  <c r="Z11" i="22"/>
  <c r="F9" i="21"/>
  <c r="AB6" i="22"/>
  <c r="AB10" i="22" s="1"/>
  <c r="AA8" i="22"/>
  <c r="AA11" i="17"/>
  <c r="F11" i="16"/>
  <c r="F13" i="16" s="1"/>
  <c r="F15" i="16" s="1"/>
  <c r="F44" i="16"/>
  <c r="F48" i="16" s="1"/>
  <c r="AB8" i="17"/>
  <c r="AC6" i="17"/>
  <c r="AC10" i="17" s="1"/>
  <c r="F11" i="11"/>
  <c r="F13" i="11" s="1"/>
  <c r="F15" i="11" s="1"/>
  <c r="F44" i="11"/>
  <c r="F48" i="11" s="1"/>
  <c r="F44" i="6"/>
  <c r="F48" i="6" s="1"/>
  <c r="F11" i="6"/>
  <c r="F13" i="6" s="1"/>
  <c r="F15" i="6" s="1"/>
  <c r="AA11" i="7"/>
  <c r="AB8" i="12"/>
  <c r="AC6" i="12"/>
  <c r="AC10" i="12" s="1"/>
  <c r="AA11" i="12"/>
  <c r="AB8" i="7"/>
  <c r="AC6" i="7"/>
  <c r="AC10" i="7" s="1"/>
  <c r="V8" i="1"/>
  <c r="F44" i="67" l="1"/>
  <c r="F48" i="67" s="1"/>
  <c r="F11" i="67"/>
  <c r="F13" i="67" s="1"/>
  <c r="F15" i="67" s="1"/>
  <c r="AA11" i="68"/>
  <c r="AB8" i="68"/>
  <c r="AC6" i="68"/>
  <c r="AC10" i="68" s="1"/>
  <c r="AA11" i="63"/>
  <c r="F11" i="62"/>
  <c r="F13" i="62" s="1"/>
  <c r="F15" i="62" s="1"/>
  <c r="F44" i="62"/>
  <c r="F48" i="62" s="1"/>
  <c r="AB8" i="63"/>
  <c r="AC6" i="63"/>
  <c r="AC10" i="63" s="1"/>
  <c r="F16" i="57"/>
  <c r="F53" i="57" s="1"/>
  <c r="F59" i="57" s="1"/>
  <c r="AB10" i="58"/>
  <c r="AB8" i="58"/>
  <c r="AC6" i="58"/>
  <c r="AA11" i="58"/>
  <c r="AA11" i="53"/>
  <c r="F44" i="52"/>
  <c r="F48" i="52" s="1"/>
  <c r="F11" i="52"/>
  <c r="F13" i="52" s="1"/>
  <c r="F15" i="52" s="1"/>
  <c r="AC6" i="53"/>
  <c r="AC10" i="53" s="1"/>
  <c r="AB8" i="53"/>
  <c r="AA11" i="48"/>
  <c r="F16" i="47"/>
  <c r="F53" i="47" s="1"/>
  <c r="F59" i="47" s="1"/>
  <c r="AB8" i="48"/>
  <c r="AC6" i="48"/>
  <c r="AC10" i="48" s="1"/>
  <c r="F44" i="42"/>
  <c r="F48" i="42" s="1"/>
  <c r="F11" i="42"/>
  <c r="F13" i="42" s="1"/>
  <c r="F15" i="42" s="1"/>
  <c r="AA11" i="43"/>
  <c r="AB8" i="43"/>
  <c r="AC6" i="43"/>
  <c r="AC10" i="43" s="1"/>
  <c r="F16" i="37"/>
  <c r="F53" i="37" s="1"/>
  <c r="F59" i="37" s="1"/>
  <c r="AB8" i="38"/>
  <c r="AC6" i="38"/>
  <c r="AC10" i="38" s="1"/>
  <c r="AA11" i="38"/>
  <c r="F44" i="32"/>
  <c r="F48" i="32" s="1"/>
  <c r="F11" i="32"/>
  <c r="F13" i="32" s="1"/>
  <c r="F15" i="32" s="1"/>
  <c r="AB8" i="33"/>
  <c r="AC6" i="33"/>
  <c r="AC10" i="33" s="1"/>
  <c r="AA11" i="33"/>
  <c r="AA11" i="28"/>
  <c r="AC6" i="28"/>
  <c r="AC10" i="28" s="1"/>
  <c r="AB8" i="28"/>
  <c r="F16" i="26"/>
  <c r="F53" i="26" s="1"/>
  <c r="F59" i="26" s="1"/>
  <c r="F44" i="21"/>
  <c r="F48" i="21" s="1"/>
  <c r="F11" i="21"/>
  <c r="F13" i="21" s="1"/>
  <c r="F15" i="21" s="1"/>
  <c r="AA11" i="22"/>
  <c r="AC6" i="22"/>
  <c r="AC10" i="22" s="1"/>
  <c r="AB8" i="22"/>
  <c r="F16" i="16"/>
  <c r="F53" i="16" s="1"/>
  <c r="F59" i="16" s="1"/>
  <c r="AC8" i="17"/>
  <c r="AD6" i="17"/>
  <c r="AD10" i="17" s="1"/>
  <c r="AB11" i="17"/>
  <c r="F16" i="6"/>
  <c r="F53" i="6" s="1"/>
  <c r="F59" i="6" s="1"/>
  <c r="F16" i="11"/>
  <c r="F53" i="11" s="1"/>
  <c r="F59" i="11" s="1"/>
  <c r="AB11" i="7"/>
  <c r="AC8" i="12"/>
  <c r="AD6" i="12"/>
  <c r="AD10" i="12" s="1"/>
  <c r="AB11" i="12"/>
  <c r="AC8" i="7"/>
  <c r="AD6" i="7"/>
  <c r="AD10" i="7" s="1"/>
  <c r="W8" i="1"/>
  <c r="F17" i="57" l="1"/>
  <c r="F27" i="57" s="1"/>
  <c r="F16" i="67"/>
  <c r="F53" i="67" s="1"/>
  <c r="F59" i="67" s="1"/>
  <c r="AC8" i="68"/>
  <c r="AD6" i="68"/>
  <c r="AD10" i="68" s="1"/>
  <c r="AB11" i="68"/>
  <c r="AB11" i="63"/>
  <c r="F16" i="62"/>
  <c r="F53" i="62" s="1"/>
  <c r="F59" i="62" s="1"/>
  <c r="AC8" i="63"/>
  <c r="AD6" i="63"/>
  <c r="AD10" i="63" s="1"/>
  <c r="AC10" i="58"/>
  <c r="AC8" i="58"/>
  <c r="AD6" i="58"/>
  <c r="AB11" i="58"/>
  <c r="AB11" i="53"/>
  <c r="F16" i="52"/>
  <c r="F53" i="52" s="1"/>
  <c r="F59" i="52" s="1"/>
  <c r="AD6" i="53"/>
  <c r="AD10" i="53" s="1"/>
  <c r="AC8" i="53"/>
  <c r="F17" i="47"/>
  <c r="F27" i="47" s="1"/>
  <c r="AC8" i="48"/>
  <c r="AD6" i="48"/>
  <c r="AD10" i="48" s="1"/>
  <c r="AB11" i="48"/>
  <c r="F16" i="42"/>
  <c r="F53" i="42" s="1"/>
  <c r="F59" i="42" s="1"/>
  <c r="AC8" i="43"/>
  <c r="AD6" i="43"/>
  <c r="AD10" i="43" s="1"/>
  <c r="AB11" i="43"/>
  <c r="F17" i="37"/>
  <c r="AC8" i="38"/>
  <c r="AD6" i="38"/>
  <c r="AD10" i="38" s="1"/>
  <c r="AB11" i="38"/>
  <c r="F16" i="32"/>
  <c r="F53" i="32" s="1"/>
  <c r="F59" i="32" s="1"/>
  <c r="AC8" i="33"/>
  <c r="AD6" i="33"/>
  <c r="AD10" i="33" s="1"/>
  <c r="AB11" i="33"/>
  <c r="F17" i="26"/>
  <c r="F27" i="26" s="1"/>
  <c r="AB11" i="28"/>
  <c r="AD6" i="28"/>
  <c r="AD10" i="28" s="1"/>
  <c r="AC8" i="28"/>
  <c r="F16" i="21"/>
  <c r="F53" i="21" s="1"/>
  <c r="F59" i="21" s="1"/>
  <c r="AB11" i="22"/>
  <c r="AC8" i="22"/>
  <c r="AD6" i="22"/>
  <c r="AD10" i="22" s="1"/>
  <c r="F17" i="16"/>
  <c r="F17" i="6"/>
  <c r="F27" i="6" s="1"/>
  <c r="AD8" i="17"/>
  <c r="AE6" i="17"/>
  <c r="AE10" i="17" s="1"/>
  <c r="AC11" i="17"/>
  <c r="F17" i="11"/>
  <c r="F27" i="11" s="1"/>
  <c r="AC11" i="7"/>
  <c r="AD8" i="12"/>
  <c r="AE6" i="12"/>
  <c r="AE10" i="12" s="1"/>
  <c r="AC11" i="12"/>
  <c r="AE6" i="7"/>
  <c r="AE10" i="7" s="1"/>
  <c r="AD8" i="7"/>
  <c r="X8" i="1"/>
  <c r="F31" i="57" l="1"/>
  <c r="F17" i="67"/>
  <c r="F31" i="67" s="1"/>
  <c r="AD8" i="68"/>
  <c r="AE6" i="68"/>
  <c r="AE10" i="68" s="1"/>
  <c r="AC11" i="68"/>
  <c r="F17" i="62"/>
  <c r="F27" i="62" s="1"/>
  <c r="AC11" i="63"/>
  <c r="AD8" i="63"/>
  <c r="AE6" i="63"/>
  <c r="AE10" i="63" s="1"/>
  <c r="F29" i="57"/>
  <c r="F39" i="57"/>
  <c r="AD8" i="58"/>
  <c r="AD10" i="58"/>
  <c r="AE6" i="58"/>
  <c r="AC11" i="58"/>
  <c r="F17" i="52"/>
  <c r="F31" i="52" s="1"/>
  <c r="AC11" i="53"/>
  <c r="AE6" i="53"/>
  <c r="AE10" i="53" s="1"/>
  <c r="AD8" i="53"/>
  <c r="F31" i="47"/>
  <c r="AC11" i="48"/>
  <c r="F29" i="47"/>
  <c r="F39" i="47"/>
  <c r="AE6" i="48"/>
  <c r="AE10" i="48" s="1"/>
  <c r="AD8" i="48"/>
  <c r="F17" i="42"/>
  <c r="F27" i="42" s="1"/>
  <c r="AD8" i="43"/>
  <c r="AE6" i="43"/>
  <c r="AE10" i="43" s="1"/>
  <c r="AC11" i="43"/>
  <c r="F27" i="37"/>
  <c r="F31" i="37"/>
  <c r="AE6" i="38"/>
  <c r="AE10" i="38" s="1"/>
  <c r="AD8" i="38"/>
  <c r="AC11" i="38"/>
  <c r="F17" i="32"/>
  <c r="F31" i="32" s="1"/>
  <c r="AD8" i="33"/>
  <c r="AE6" i="33"/>
  <c r="AE10" i="33" s="1"/>
  <c r="AC11" i="33"/>
  <c r="F31" i="26"/>
  <c r="AC11" i="28"/>
  <c r="AE6" i="28"/>
  <c r="AE10" i="28" s="1"/>
  <c r="AD8" i="28"/>
  <c r="F29" i="26"/>
  <c r="F39" i="26"/>
  <c r="F17" i="21"/>
  <c r="F27" i="21"/>
  <c r="F31" i="21"/>
  <c r="AD8" i="22"/>
  <c r="AE6" i="22"/>
  <c r="AE10" i="22" s="1"/>
  <c r="AC11" i="22"/>
  <c r="F31" i="16"/>
  <c r="F27" i="16"/>
  <c r="F31" i="6"/>
  <c r="AE8" i="17"/>
  <c r="AF6" i="17"/>
  <c r="AF10" i="17" s="1"/>
  <c r="AD11" i="17"/>
  <c r="F31" i="11"/>
  <c r="F29" i="6"/>
  <c r="F39" i="6"/>
  <c r="F29" i="11"/>
  <c r="F39" i="11"/>
  <c r="AD11" i="12"/>
  <c r="AE8" i="12"/>
  <c r="AF6" i="12"/>
  <c r="AF10" i="12" s="1"/>
  <c r="AD11" i="7"/>
  <c r="AE8" i="7"/>
  <c r="AF6" i="7"/>
  <c r="AF10" i="7" s="1"/>
  <c r="Y8" i="1"/>
  <c r="F27" i="67" l="1"/>
  <c r="F29" i="67" s="1"/>
  <c r="AE8" i="68"/>
  <c r="AF6" i="68"/>
  <c r="AF10" i="68" s="1"/>
  <c r="AD11" i="68"/>
  <c r="F31" i="62"/>
  <c r="AD11" i="63"/>
  <c r="F29" i="62"/>
  <c r="F39" i="62"/>
  <c r="AE8" i="63"/>
  <c r="AF6" i="63"/>
  <c r="AF10" i="63" s="1"/>
  <c r="F30" i="57"/>
  <c r="F40" i="57"/>
  <c r="AD11" i="58"/>
  <c r="AE8" i="58"/>
  <c r="AE10" i="58"/>
  <c r="AF6" i="58"/>
  <c r="F27" i="52"/>
  <c r="F29" i="52" s="1"/>
  <c r="AD11" i="53"/>
  <c r="AE8" i="53"/>
  <c r="AF6" i="53"/>
  <c r="AF10" i="53" s="1"/>
  <c r="AD11" i="48"/>
  <c r="F30" i="47"/>
  <c r="F40" i="47"/>
  <c r="AE8" i="48"/>
  <c r="AF6" i="48"/>
  <c r="AF10" i="48" s="1"/>
  <c r="F31" i="42"/>
  <c r="F29" i="42"/>
  <c r="F39" i="42"/>
  <c r="AD11" i="43"/>
  <c r="AE8" i="43"/>
  <c r="AF6" i="43"/>
  <c r="AF10" i="43" s="1"/>
  <c r="F29" i="37"/>
  <c r="F39" i="37"/>
  <c r="AD11" i="38"/>
  <c r="AE8" i="38"/>
  <c r="AF6" i="38"/>
  <c r="AF10" i="38" s="1"/>
  <c r="F27" i="32"/>
  <c r="F29" i="32" s="1"/>
  <c r="AD11" i="33"/>
  <c r="AE8" i="33"/>
  <c r="AF6" i="33"/>
  <c r="AF10" i="33" s="1"/>
  <c r="AD11" i="28"/>
  <c r="AE8" i="28"/>
  <c r="AF6" i="28"/>
  <c r="AF10" i="28" s="1"/>
  <c r="F30" i="26"/>
  <c r="F40" i="26"/>
  <c r="AD11" i="22"/>
  <c r="F29" i="21"/>
  <c r="F39" i="21"/>
  <c r="AE8" i="22"/>
  <c r="AF6" i="22"/>
  <c r="AF10" i="22" s="1"/>
  <c r="F29" i="16"/>
  <c r="F39" i="16"/>
  <c r="AF8" i="17"/>
  <c r="AG6" i="17"/>
  <c r="AG10" i="17" s="1"/>
  <c r="AE11" i="17"/>
  <c r="F40" i="11"/>
  <c r="F30" i="11"/>
  <c r="F30" i="6"/>
  <c r="F40" i="6"/>
  <c r="AE11" i="12"/>
  <c r="AG6" i="12"/>
  <c r="AG10" i="12" s="1"/>
  <c r="AF8" i="12"/>
  <c r="AF8" i="7"/>
  <c r="AG6" i="7"/>
  <c r="AG10" i="7" s="1"/>
  <c r="AE11" i="7"/>
  <c r="Z8" i="1"/>
  <c r="F9" i="4" s="1"/>
  <c r="AE11" i="58" l="1"/>
  <c r="F39" i="67"/>
  <c r="F30" i="67"/>
  <c r="F40" i="67"/>
  <c r="AF8" i="68"/>
  <c r="AG6" i="68"/>
  <c r="AG10" i="68" s="1"/>
  <c r="AE11" i="68"/>
  <c r="F30" i="62"/>
  <c r="F40" i="62"/>
  <c r="AF8" i="63"/>
  <c r="AG6" i="63"/>
  <c r="AG10" i="63" s="1"/>
  <c r="AE11" i="63"/>
  <c r="AF8" i="58"/>
  <c r="AF10" i="58"/>
  <c r="AG6" i="58"/>
  <c r="F39" i="52"/>
  <c r="F40" i="52"/>
  <c r="F30" i="52"/>
  <c r="AF8" i="53"/>
  <c r="AG6" i="53"/>
  <c r="AG10" i="53" s="1"/>
  <c r="AE11" i="53"/>
  <c r="AF8" i="48"/>
  <c r="AG6" i="48"/>
  <c r="AG10" i="48" s="1"/>
  <c r="AE11" i="48"/>
  <c r="F30" i="42"/>
  <c r="F40" i="42"/>
  <c r="AF8" i="43"/>
  <c r="AG6" i="43"/>
  <c r="AG10" i="43" s="1"/>
  <c r="AE11" i="43"/>
  <c r="F30" i="37"/>
  <c r="F40" i="37"/>
  <c r="AF8" i="38"/>
  <c r="AG6" i="38"/>
  <c r="AG10" i="38" s="1"/>
  <c r="AE11" i="38"/>
  <c r="F39" i="32"/>
  <c r="F30" i="32"/>
  <c r="F40" i="32"/>
  <c r="AF8" i="33"/>
  <c r="AG6" i="33"/>
  <c r="AG10" i="33" s="1"/>
  <c r="AE11" i="33"/>
  <c r="AF8" i="28"/>
  <c r="AG6" i="28"/>
  <c r="AG10" i="28" s="1"/>
  <c r="AE11" i="28"/>
  <c r="F40" i="21"/>
  <c r="F30" i="21"/>
  <c r="AF8" i="22"/>
  <c r="AG6" i="22"/>
  <c r="AG10" i="22" s="1"/>
  <c r="AE11" i="22"/>
  <c r="F30" i="16"/>
  <c r="F40" i="16"/>
  <c r="AG8" i="17"/>
  <c r="AH6" i="17"/>
  <c r="AH10" i="17" s="1"/>
  <c r="AF11" i="17"/>
  <c r="AF11" i="12"/>
  <c r="AG8" i="12"/>
  <c r="AH6" i="12"/>
  <c r="AH10" i="12" s="1"/>
  <c r="AF11" i="7"/>
  <c r="AG8" i="7"/>
  <c r="AH6" i="7"/>
  <c r="AH10" i="7" s="1"/>
  <c r="F44" i="4"/>
  <c r="F48" i="4" s="1"/>
  <c r="F11" i="4"/>
  <c r="F13" i="4" s="1"/>
  <c r="F15" i="4" s="1"/>
  <c r="AA8" i="1"/>
  <c r="AG8" i="68" l="1"/>
  <c r="AH6" i="68"/>
  <c r="AH10" i="68" s="1"/>
  <c r="AF11" i="68"/>
  <c r="AG8" i="63"/>
  <c r="AH6" i="63"/>
  <c r="AH10" i="63" s="1"/>
  <c r="AF11" i="63"/>
  <c r="AG8" i="58"/>
  <c r="AG10" i="58"/>
  <c r="AH6" i="58"/>
  <c r="AF11" i="58"/>
  <c r="AG8" i="53"/>
  <c r="AH6" i="53"/>
  <c r="AH10" i="53" s="1"/>
  <c r="AF11" i="53"/>
  <c r="AF11" i="48"/>
  <c r="AH6" i="48"/>
  <c r="AH10" i="48" s="1"/>
  <c r="AG8" i="48"/>
  <c r="AG8" i="43"/>
  <c r="AH6" i="43"/>
  <c r="AH10" i="43" s="1"/>
  <c r="AF11" i="43"/>
  <c r="AH6" i="38"/>
  <c r="AH10" i="38" s="1"/>
  <c r="AG8" i="38"/>
  <c r="AF11" i="38"/>
  <c r="AF11" i="33"/>
  <c r="AH6" i="33"/>
  <c r="AH10" i="33" s="1"/>
  <c r="AG8" i="33"/>
  <c r="AF11" i="28"/>
  <c r="AG8" i="28"/>
  <c r="AH6" i="28"/>
  <c r="AH10" i="28" s="1"/>
  <c r="AG8" i="22"/>
  <c r="AH6" i="22"/>
  <c r="AH10" i="22" s="1"/>
  <c r="AF11" i="22"/>
  <c r="AH8" i="17"/>
  <c r="AI6" i="17"/>
  <c r="AI10" i="17" s="1"/>
  <c r="AG11" i="17"/>
  <c r="AH8" i="12"/>
  <c r="AI6" i="12"/>
  <c r="AI10" i="12" s="1"/>
  <c r="AG11" i="12"/>
  <c r="AG11" i="7"/>
  <c r="AH8" i="7"/>
  <c r="AI6" i="7"/>
  <c r="AI10" i="7" s="1"/>
  <c r="F16" i="4"/>
  <c r="F53" i="4" s="1"/>
  <c r="F59" i="4" s="1"/>
  <c r="AB8" i="1"/>
  <c r="AI6" i="68" l="1"/>
  <c r="AI10" i="68" s="1"/>
  <c r="AH8" i="68"/>
  <c r="AG11" i="68"/>
  <c r="AH8" i="63"/>
  <c r="AI6" i="63"/>
  <c r="AI10" i="63" s="1"/>
  <c r="AG11" i="63"/>
  <c r="AG11" i="58"/>
  <c r="AH8" i="58"/>
  <c r="AI6" i="58"/>
  <c r="AH10" i="58"/>
  <c r="AH8" i="53"/>
  <c r="AI6" i="53"/>
  <c r="AI10" i="53" s="1"/>
  <c r="AG11" i="53"/>
  <c r="AG11" i="48"/>
  <c r="AH8" i="48"/>
  <c r="AI6" i="48"/>
  <c r="AI10" i="48" s="1"/>
  <c r="AI6" i="43"/>
  <c r="AI10" i="43" s="1"/>
  <c r="AH8" i="43"/>
  <c r="AG11" i="43"/>
  <c r="AG11" i="38"/>
  <c r="AH8" i="38"/>
  <c r="AI6" i="38"/>
  <c r="AI10" i="38" s="1"/>
  <c r="AH8" i="33"/>
  <c r="AI6" i="33"/>
  <c r="AI10" i="33" s="1"/>
  <c r="AG11" i="33"/>
  <c r="AG11" i="28"/>
  <c r="AH8" i="28"/>
  <c r="AI6" i="28"/>
  <c r="AI10" i="28" s="1"/>
  <c r="AG11" i="22"/>
  <c r="AH8" i="22"/>
  <c r="AI6" i="22"/>
  <c r="AI10" i="22" s="1"/>
  <c r="AH11" i="17"/>
  <c r="AI8" i="17"/>
  <c r="AJ6" i="17"/>
  <c r="AJ10" i="17" s="1"/>
  <c r="AI8" i="12"/>
  <c r="AJ6" i="12"/>
  <c r="AJ10" i="12" s="1"/>
  <c r="AH11" i="12"/>
  <c r="AH11" i="7"/>
  <c r="AI8" i="7"/>
  <c r="AJ6" i="7"/>
  <c r="AJ10" i="7" s="1"/>
  <c r="F17" i="4"/>
  <c r="F27" i="4" s="1"/>
  <c r="AC8" i="1"/>
  <c r="AH11" i="68" l="1"/>
  <c r="AJ6" i="68"/>
  <c r="AJ10" i="68" s="1"/>
  <c r="AI8" i="68"/>
  <c r="AI8" i="63"/>
  <c r="AJ6" i="63"/>
  <c r="AJ10" i="63" s="1"/>
  <c r="AH11" i="63"/>
  <c r="AH11" i="58"/>
  <c r="AI8" i="58"/>
  <c r="AJ6" i="58"/>
  <c r="AI10" i="58"/>
  <c r="AI8" i="53"/>
  <c r="AJ6" i="53"/>
  <c r="AJ10" i="53" s="1"/>
  <c r="AH11" i="53"/>
  <c r="AH11" i="48"/>
  <c r="AI8" i="48"/>
  <c r="AJ6" i="48"/>
  <c r="AJ10" i="48" s="1"/>
  <c r="AH11" i="43"/>
  <c r="AI8" i="43"/>
  <c r="AJ6" i="43"/>
  <c r="AJ10" i="43" s="1"/>
  <c r="AH11" i="38"/>
  <c r="AI8" i="38"/>
  <c r="AJ6" i="38"/>
  <c r="AJ10" i="38" s="1"/>
  <c r="AJ6" i="33"/>
  <c r="AJ10" i="33" s="1"/>
  <c r="AI8" i="33"/>
  <c r="AH11" i="33"/>
  <c r="AI8" i="28"/>
  <c r="AJ6" i="28"/>
  <c r="AJ10" i="28" s="1"/>
  <c r="AH11" i="28"/>
  <c r="AJ6" i="22"/>
  <c r="AJ10" i="22" s="1"/>
  <c r="AI8" i="22"/>
  <c r="AH11" i="22"/>
  <c r="AI11" i="17"/>
  <c r="AJ8" i="17"/>
  <c r="AK6" i="17"/>
  <c r="AK10" i="17" s="1"/>
  <c r="AJ8" i="12"/>
  <c r="AK6" i="12"/>
  <c r="AK10" i="12" s="1"/>
  <c r="AI11" i="12"/>
  <c r="AJ8" i="7"/>
  <c r="AK6" i="7"/>
  <c r="AK10" i="7" s="1"/>
  <c r="AI11" i="7"/>
  <c r="F39" i="4"/>
  <c r="F31" i="4"/>
  <c r="F29" i="4"/>
  <c r="AD8" i="1"/>
  <c r="AI11" i="68" l="1"/>
  <c r="AJ8" i="68"/>
  <c r="AK6" i="68"/>
  <c r="AK10" i="68" s="1"/>
  <c r="AJ8" i="63"/>
  <c r="AK6" i="63"/>
  <c r="AK10" i="63" s="1"/>
  <c r="AI11" i="63"/>
  <c r="AJ8" i="58"/>
  <c r="AK6" i="58"/>
  <c r="AJ10" i="58"/>
  <c r="AI11" i="58"/>
  <c r="AJ8" i="53"/>
  <c r="AK6" i="53"/>
  <c r="AK10" i="53" s="1"/>
  <c r="AI11" i="53"/>
  <c r="AJ8" i="48"/>
  <c r="AK6" i="48"/>
  <c r="AK10" i="48" s="1"/>
  <c r="AI11" i="48"/>
  <c r="AJ8" i="43"/>
  <c r="AK6" i="43"/>
  <c r="AK10" i="43" s="1"/>
  <c r="AI11" i="43"/>
  <c r="AI11" i="38"/>
  <c r="AJ8" i="38"/>
  <c r="AK6" i="38"/>
  <c r="AK10" i="38" s="1"/>
  <c r="AI11" i="33"/>
  <c r="AJ8" i="33"/>
  <c r="AK6" i="33"/>
  <c r="AK10" i="33" s="1"/>
  <c r="AJ8" i="28"/>
  <c r="AK6" i="28"/>
  <c r="AK10" i="28" s="1"/>
  <c r="AI11" i="28"/>
  <c r="AJ8" i="22"/>
  <c r="AK6" i="22"/>
  <c r="AK10" i="22" s="1"/>
  <c r="AI11" i="22"/>
  <c r="AJ11" i="17"/>
  <c r="AL6" i="17"/>
  <c r="AL10" i="17" s="1"/>
  <c r="AK8" i="17"/>
  <c r="AK8" i="12"/>
  <c r="AL6" i="12"/>
  <c r="AL10" i="12" s="1"/>
  <c r="AJ11" i="12"/>
  <c r="AJ11" i="7"/>
  <c r="AK8" i="7"/>
  <c r="AL6" i="7"/>
  <c r="F40" i="4"/>
  <c r="F30" i="4"/>
  <c r="AE8" i="1"/>
  <c r="AL10" i="7" l="1"/>
  <c r="G10" i="6" s="1"/>
  <c r="G51" i="6" s="1"/>
  <c r="AL6" i="68"/>
  <c r="AL10" i="68" s="1"/>
  <c r="AK8" i="68"/>
  <c r="AJ11" i="68"/>
  <c r="AL6" i="63"/>
  <c r="AL10" i="63" s="1"/>
  <c r="AK8" i="63"/>
  <c r="AJ11" i="63"/>
  <c r="AJ11" i="58"/>
  <c r="AL6" i="58"/>
  <c r="AK10" i="58"/>
  <c r="AK8" i="58"/>
  <c r="AJ11" i="53"/>
  <c r="AL6" i="53"/>
  <c r="AL10" i="53" s="1"/>
  <c r="AK8" i="53"/>
  <c r="AJ11" i="48"/>
  <c r="AL6" i="48"/>
  <c r="AL10" i="48" s="1"/>
  <c r="AK8" i="48"/>
  <c r="AL6" i="43"/>
  <c r="AL10" i="43" s="1"/>
  <c r="G10" i="42" s="1"/>
  <c r="G51" i="42" s="1"/>
  <c r="AK8" i="43"/>
  <c r="AJ11" i="43"/>
  <c r="AJ11" i="38"/>
  <c r="AL6" i="38"/>
  <c r="AL10" i="38" s="1"/>
  <c r="AK8" i="38"/>
  <c r="AJ11" i="33"/>
  <c r="AL6" i="33"/>
  <c r="AL10" i="33" s="1"/>
  <c r="AK8" i="33"/>
  <c r="AJ11" i="28"/>
  <c r="AL6" i="28"/>
  <c r="AL10" i="28" s="1"/>
  <c r="AK8" i="28"/>
  <c r="AL6" i="22"/>
  <c r="AL10" i="22" s="1"/>
  <c r="AK8" i="22"/>
  <c r="AJ11" i="22"/>
  <c r="AK11" i="17"/>
  <c r="G10" i="11"/>
  <c r="G51" i="11" s="1"/>
  <c r="G10" i="16"/>
  <c r="G51" i="16" s="1"/>
  <c r="AL8" i="17"/>
  <c r="AM6" i="17"/>
  <c r="AM10" i="17" s="1"/>
  <c r="AL8" i="12"/>
  <c r="AM6" i="12"/>
  <c r="AM10" i="12" s="1"/>
  <c r="AK11" i="12"/>
  <c r="AK11" i="7"/>
  <c r="AM6" i="7"/>
  <c r="AM10" i="7" s="1"/>
  <c r="AL8" i="7"/>
  <c r="AF8" i="1"/>
  <c r="AK11" i="68" l="1"/>
  <c r="AM6" i="68"/>
  <c r="AM10" i="68" s="1"/>
  <c r="G10" i="67"/>
  <c r="G51" i="67" s="1"/>
  <c r="AL8" i="68"/>
  <c r="G9" i="67" s="1"/>
  <c r="AK11" i="63"/>
  <c r="AM6" i="63"/>
  <c r="AM10" i="63" s="1"/>
  <c r="G10" i="62"/>
  <c r="G51" i="62" s="1"/>
  <c r="AL8" i="63"/>
  <c r="AK11" i="33"/>
  <c r="AK11" i="58"/>
  <c r="AM6" i="58"/>
  <c r="AL10" i="58"/>
  <c r="G10" i="57" s="1"/>
  <c r="G51" i="57" s="1"/>
  <c r="AL8" i="58"/>
  <c r="G9" i="57" s="1"/>
  <c r="AK11" i="53"/>
  <c r="AM6" i="53"/>
  <c r="AM10" i="53" s="1"/>
  <c r="G10" i="52"/>
  <c r="G51" i="52" s="1"/>
  <c r="AL8" i="53"/>
  <c r="AM6" i="48"/>
  <c r="AM10" i="48" s="1"/>
  <c r="G10" i="47"/>
  <c r="G51" i="47" s="1"/>
  <c r="AL8" i="48"/>
  <c r="G9" i="47" s="1"/>
  <c r="AK11" i="48"/>
  <c r="AK11" i="43"/>
  <c r="AM6" i="43"/>
  <c r="AM10" i="43" s="1"/>
  <c r="AL8" i="43"/>
  <c r="AK11" i="38"/>
  <c r="AM6" i="38"/>
  <c r="AM10" i="38" s="1"/>
  <c r="G10" i="37"/>
  <c r="G51" i="37" s="1"/>
  <c r="AL8" i="38"/>
  <c r="AM6" i="33"/>
  <c r="AM10" i="33" s="1"/>
  <c r="G10" i="32"/>
  <c r="G51" i="32" s="1"/>
  <c r="AL8" i="33"/>
  <c r="AK11" i="28"/>
  <c r="AL8" i="28"/>
  <c r="G9" i="26" s="1"/>
  <c r="AM6" i="28"/>
  <c r="AM10" i="28" s="1"/>
  <c r="G10" i="26"/>
  <c r="G51" i="26" s="1"/>
  <c r="AK11" i="22"/>
  <c r="AM6" i="22"/>
  <c r="AM10" i="22" s="1"/>
  <c r="G10" i="21"/>
  <c r="G51" i="21" s="1"/>
  <c r="AL8" i="22"/>
  <c r="AL11" i="17"/>
  <c r="G9" i="16"/>
  <c r="G9" i="11"/>
  <c r="AN6" i="17"/>
  <c r="AN10" i="17" s="1"/>
  <c r="AM8" i="17"/>
  <c r="G9" i="6"/>
  <c r="AL11" i="7"/>
  <c r="AM8" i="12"/>
  <c r="AN6" i="12"/>
  <c r="AN10" i="12" s="1"/>
  <c r="AL11" i="12"/>
  <c r="AN6" i="7"/>
  <c r="AN10" i="7" s="1"/>
  <c r="AM8" i="7"/>
  <c r="AG8" i="1"/>
  <c r="G11" i="67" l="1"/>
  <c r="G13" i="67" s="1"/>
  <c r="G15" i="67" s="1"/>
  <c r="G44" i="67"/>
  <c r="G48" i="67" s="1"/>
  <c r="AL11" i="68"/>
  <c r="AN6" i="68"/>
  <c r="AN10" i="68" s="1"/>
  <c r="AM8" i="68"/>
  <c r="AL11" i="63"/>
  <c r="G9" i="62"/>
  <c r="AN6" i="63"/>
  <c r="AN10" i="63" s="1"/>
  <c r="AM8" i="63"/>
  <c r="G44" i="57"/>
  <c r="G48" i="57" s="1"/>
  <c r="G11" i="57"/>
  <c r="G13" i="57" s="1"/>
  <c r="G15" i="57" s="1"/>
  <c r="AL11" i="58"/>
  <c r="AN6" i="58"/>
  <c r="AM10" i="58"/>
  <c r="AM8" i="58"/>
  <c r="AL11" i="53"/>
  <c r="G9" i="52"/>
  <c r="AN6" i="53"/>
  <c r="AN10" i="53" s="1"/>
  <c r="AM8" i="53"/>
  <c r="G11" i="47"/>
  <c r="G13" i="47" s="1"/>
  <c r="G15" i="47" s="1"/>
  <c r="G44" i="47"/>
  <c r="G48" i="47" s="1"/>
  <c r="AL11" i="48"/>
  <c r="AM8" i="48"/>
  <c r="AN6" i="48"/>
  <c r="AN10" i="48" s="1"/>
  <c r="AL11" i="43"/>
  <c r="G9" i="42"/>
  <c r="AN6" i="43"/>
  <c r="AN10" i="43" s="1"/>
  <c r="AM8" i="43"/>
  <c r="AL11" i="38"/>
  <c r="G9" i="37"/>
  <c r="AN6" i="38"/>
  <c r="AN10" i="38" s="1"/>
  <c r="AM8" i="38"/>
  <c r="AL11" i="33"/>
  <c r="G9" i="32"/>
  <c r="AN6" i="33"/>
  <c r="AN10" i="33" s="1"/>
  <c r="AM8" i="33"/>
  <c r="AM8" i="28"/>
  <c r="AN6" i="28"/>
  <c r="AN10" i="28" s="1"/>
  <c r="AL11" i="28"/>
  <c r="G11" i="26"/>
  <c r="G13" i="26" s="1"/>
  <c r="G15" i="26" s="1"/>
  <c r="G44" i="26"/>
  <c r="G48" i="26" s="1"/>
  <c r="AL11" i="22"/>
  <c r="G9" i="21"/>
  <c r="AN6" i="22"/>
  <c r="AN10" i="22" s="1"/>
  <c r="AM8" i="22"/>
  <c r="G11" i="16"/>
  <c r="G13" i="16" s="1"/>
  <c r="G15" i="16" s="1"/>
  <c r="G44" i="16"/>
  <c r="G48" i="16" s="1"/>
  <c r="AM11" i="17"/>
  <c r="AO6" i="17"/>
  <c r="AO10" i="17" s="1"/>
  <c r="AN8" i="17"/>
  <c r="G44" i="6"/>
  <c r="G48" i="6" s="1"/>
  <c r="G11" i="6"/>
  <c r="G13" i="6" s="1"/>
  <c r="G15" i="6" s="1"/>
  <c r="G44" i="11"/>
  <c r="G48" i="11" s="1"/>
  <c r="G11" i="11"/>
  <c r="G13" i="11" s="1"/>
  <c r="G15" i="11" s="1"/>
  <c r="AM11" i="7"/>
  <c r="AO6" i="12"/>
  <c r="AO10" i="12" s="1"/>
  <c r="AN8" i="12"/>
  <c r="AM11" i="12"/>
  <c r="AO6" i="7"/>
  <c r="AO10" i="7" s="1"/>
  <c r="AN8" i="7"/>
  <c r="AH8" i="1"/>
  <c r="G16" i="67" l="1"/>
  <c r="G53" i="67" s="1"/>
  <c r="G59" i="67" s="1"/>
  <c r="AM11" i="68"/>
  <c r="AO6" i="68"/>
  <c r="AO10" i="68" s="1"/>
  <c r="AN8" i="68"/>
  <c r="AM11" i="63"/>
  <c r="G11" i="62"/>
  <c r="G13" i="62" s="1"/>
  <c r="G15" i="62" s="1"/>
  <c r="G44" i="62"/>
  <c r="G48" i="62" s="1"/>
  <c r="AO6" i="63"/>
  <c r="AO10" i="63" s="1"/>
  <c r="AN8" i="63"/>
  <c r="G16" i="57"/>
  <c r="G53" i="57" s="1"/>
  <c r="G59" i="57" s="1"/>
  <c r="G17" i="57"/>
  <c r="AO6" i="58"/>
  <c r="AN10" i="58"/>
  <c r="AN8" i="58"/>
  <c r="AM11" i="58"/>
  <c r="AM11" i="53"/>
  <c r="G44" i="52"/>
  <c r="G48" i="52" s="1"/>
  <c r="G11" i="52"/>
  <c r="G13" i="52" s="1"/>
  <c r="G15" i="52" s="1"/>
  <c r="AO6" i="53"/>
  <c r="AO10" i="53" s="1"/>
  <c r="AN8" i="53"/>
  <c r="G16" i="47"/>
  <c r="G53" i="47" s="1"/>
  <c r="G59" i="47" s="1"/>
  <c r="AM11" i="48"/>
  <c r="AO6" i="48"/>
  <c r="AO10" i="48" s="1"/>
  <c r="AN8" i="48"/>
  <c r="G11" i="42"/>
  <c r="G13" i="42" s="1"/>
  <c r="G15" i="42" s="1"/>
  <c r="G44" i="42"/>
  <c r="G48" i="42" s="1"/>
  <c r="AM11" i="43"/>
  <c r="AO6" i="43"/>
  <c r="AO10" i="43" s="1"/>
  <c r="AN8" i="43"/>
  <c r="G11" i="37"/>
  <c r="G13" i="37" s="1"/>
  <c r="G15" i="37" s="1"/>
  <c r="G44" i="37"/>
  <c r="G48" i="37" s="1"/>
  <c r="AM11" i="38"/>
  <c r="AO6" i="38"/>
  <c r="AO10" i="38" s="1"/>
  <c r="AN8" i="38"/>
  <c r="G11" i="32"/>
  <c r="G13" i="32" s="1"/>
  <c r="G15" i="32" s="1"/>
  <c r="G44" i="32"/>
  <c r="G48" i="32" s="1"/>
  <c r="AO6" i="33"/>
  <c r="AO10" i="33" s="1"/>
  <c r="AN8" i="33"/>
  <c r="AM11" i="33"/>
  <c r="AO6" i="28"/>
  <c r="AO10" i="28" s="1"/>
  <c r="AN8" i="28"/>
  <c r="AM11" i="28"/>
  <c r="G16" i="26"/>
  <c r="G53" i="26" s="1"/>
  <c r="G59" i="26" s="1"/>
  <c r="AM11" i="22"/>
  <c r="G44" i="21"/>
  <c r="G48" i="21" s="1"/>
  <c r="G11" i="21"/>
  <c r="G13" i="21" s="1"/>
  <c r="G15" i="21" s="1"/>
  <c r="AO6" i="22"/>
  <c r="AO10" i="22" s="1"/>
  <c r="AN8" i="22"/>
  <c r="G16" i="16"/>
  <c r="G53" i="16" s="1"/>
  <c r="G59" i="16" s="1"/>
  <c r="AN11" i="17"/>
  <c r="AP6" i="17"/>
  <c r="AP10" i="17" s="1"/>
  <c r="AO8" i="17"/>
  <c r="G16" i="6"/>
  <c r="G53" i="6" s="1"/>
  <c r="G59" i="6" s="1"/>
  <c r="G16" i="11"/>
  <c r="G53" i="11" s="1"/>
  <c r="G59" i="11" s="1"/>
  <c r="AN11" i="7"/>
  <c r="AN11" i="12"/>
  <c r="AP6" i="12"/>
  <c r="AP10" i="12" s="1"/>
  <c r="AO8" i="12"/>
  <c r="AP6" i="7"/>
  <c r="AP10" i="7" s="1"/>
  <c r="AO8" i="7"/>
  <c r="AI8" i="1"/>
  <c r="G17" i="67" l="1"/>
  <c r="G31" i="67" s="1"/>
  <c r="AN11" i="68"/>
  <c r="AP6" i="68"/>
  <c r="AP10" i="68" s="1"/>
  <c r="AO8" i="68"/>
  <c r="AN11" i="63"/>
  <c r="G16" i="62"/>
  <c r="G53" i="62" s="1"/>
  <c r="G59" i="62" s="1"/>
  <c r="AP6" i="63"/>
  <c r="AP10" i="63" s="1"/>
  <c r="AO8" i="63"/>
  <c r="AN11" i="58"/>
  <c r="G27" i="57"/>
  <c r="G31" i="57"/>
  <c r="AP6" i="58"/>
  <c r="AO10" i="58"/>
  <c r="AO8" i="58"/>
  <c r="AN11" i="53"/>
  <c r="G16" i="52"/>
  <c r="G53" i="52" s="1"/>
  <c r="G59" i="52" s="1"/>
  <c r="AP6" i="53"/>
  <c r="AP10" i="53" s="1"/>
  <c r="AO8" i="53"/>
  <c r="AN11" i="48"/>
  <c r="G17" i="47"/>
  <c r="AO8" i="48"/>
  <c r="AP6" i="48"/>
  <c r="AP10" i="48" s="1"/>
  <c r="AN11" i="43"/>
  <c r="G16" i="42"/>
  <c r="G53" i="42" s="1"/>
  <c r="G59" i="42" s="1"/>
  <c r="AP6" i="43"/>
  <c r="AP10" i="43" s="1"/>
  <c r="AO8" i="43"/>
  <c r="AN11" i="38"/>
  <c r="G16" i="37"/>
  <c r="G53" i="37" s="1"/>
  <c r="G59" i="37" s="1"/>
  <c r="AP6" i="38"/>
  <c r="AP10" i="38" s="1"/>
  <c r="AO8" i="38"/>
  <c r="G16" i="32"/>
  <c r="G53" i="32" s="1"/>
  <c r="G59" i="32" s="1"/>
  <c r="AP6" i="33"/>
  <c r="AP10" i="33" s="1"/>
  <c r="AO8" i="33"/>
  <c r="AN11" i="33"/>
  <c r="G17" i="26"/>
  <c r="G27" i="26" s="1"/>
  <c r="AN11" i="28"/>
  <c r="AP6" i="28"/>
  <c r="AP10" i="28" s="1"/>
  <c r="AO8" i="28"/>
  <c r="AN11" i="22"/>
  <c r="G16" i="21"/>
  <c r="G53" i="21" s="1"/>
  <c r="G59" i="21" s="1"/>
  <c r="AP6" i="22"/>
  <c r="AP10" i="22" s="1"/>
  <c r="AO8" i="22"/>
  <c r="AO11" i="17"/>
  <c r="G17" i="16"/>
  <c r="G27" i="16" s="1"/>
  <c r="G17" i="6"/>
  <c r="G31" i="6" s="1"/>
  <c r="AQ6" i="17"/>
  <c r="AQ10" i="17" s="1"/>
  <c r="AP8" i="17"/>
  <c r="G17" i="11"/>
  <c r="AO11" i="7"/>
  <c r="AO11" i="12"/>
  <c r="AQ6" i="12"/>
  <c r="AQ10" i="12" s="1"/>
  <c r="AP8" i="12"/>
  <c r="AQ6" i="7"/>
  <c r="AQ10" i="7" s="1"/>
  <c r="AP8" i="7"/>
  <c r="AJ8" i="1"/>
  <c r="AO11" i="68" l="1"/>
  <c r="G27" i="67"/>
  <c r="G29" i="67" s="1"/>
  <c r="AQ6" i="68"/>
  <c r="AQ10" i="68" s="1"/>
  <c r="AP8" i="68"/>
  <c r="AO11" i="63"/>
  <c r="G17" i="62"/>
  <c r="G31" i="62" s="1"/>
  <c r="AQ6" i="63"/>
  <c r="AQ10" i="63" s="1"/>
  <c r="AP8" i="63"/>
  <c r="AO11" i="58"/>
  <c r="G29" i="57"/>
  <c r="G39" i="57"/>
  <c r="AQ6" i="58"/>
  <c r="AP10" i="58"/>
  <c r="AP8" i="58"/>
  <c r="G17" i="52"/>
  <c r="G27" i="52" s="1"/>
  <c r="AO11" i="53"/>
  <c r="AQ6" i="53"/>
  <c r="AQ10" i="53" s="1"/>
  <c r="AP8" i="53"/>
  <c r="AO11" i="48"/>
  <c r="G27" i="47"/>
  <c r="G31" i="47"/>
  <c r="AQ6" i="48"/>
  <c r="AQ10" i="48" s="1"/>
  <c r="AP8" i="48"/>
  <c r="G17" i="42"/>
  <c r="G27" i="42" s="1"/>
  <c r="AO11" i="43"/>
  <c r="AQ6" i="43"/>
  <c r="AQ10" i="43" s="1"/>
  <c r="AP8" i="43"/>
  <c r="G17" i="37"/>
  <c r="G31" i="37" s="1"/>
  <c r="AO11" i="38"/>
  <c r="AQ6" i="38"/>
  <c r="AQ10" i="38" s="1"/>
  <c r="AP8" i="38"/>
  <c r="G17" i="32"/>
  <c r="AO11" i="33"/>
  <c r="AQ6" i="33"/>
  <c r="AQ10" i="33" s="1"/>
  <c r="AP8" i="33"/>
  <c r="G31" i="26"/>
  <c r="AO11" i="28"/>
  <c r="AQ6" i="28"/>
  <c r="AQ10" i="28" s="1"/>
  <c r="AP8" i="28"/>
  <c r="G29" i="26"/>
  <c r="G39" i="26"/>
  <c r="AO11" i="22"/>
  <c r="G17" i="21"/>
  <c r="AQ6" i="22"/>
  <c r="AQ10" i="22" s="1"/>
  <c r="AP8" i="22"/>
  <c r="AP11" i="17"/>
  <c r="G31" i="16"/>
  <c r="G29" i="16"/>
  <c r="G39" i="16"/>
  <c r="G27" i="6"/>
  <c r="G29" i="6" s="1"/>
  <c r="AR6" i="17"/>
  <c r="AR10" i="17" s="1"/>
  <c r="AQ8" i="17"/>
  <c r="G27" i="11"/>
  <c r="G31" i="11"/>
  <c r="AP11" i="7"/>
  <c r="AP11" i="12"/>
  <c r="AQ8" i="12"/>
  <c r="AR6" i="12"/>
  <c r="AR10" i="12" s="1"/>
  <c r="AR6" i="7"/>
  <c r="AR10" i="7" s="1"/>
  <c r="AQ8" i="7"/>
  <c r="AK8" i="1"/>
  <c r="B11" i="1"/>
  <c r="C11" i="1" s="1"/>
  <c r="D11" i="1" s="1"/>
  <c r="E11" i="1" s="1"/>
  <c r="F11" i="1" s="1"/>
  <c r="G11" i="1" s="1"/>
  <c r="H11" i="1" s="1"/>
  <c r="I11" i="1" s="1"/>
  <c r="J11" i="1" s="1"/>
  <c r="K11" i="1" s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l="1"/>
  <c r="AP11" i="68"/>
  <c r="G39" i="67"/>
  <c r="G40" i="67"/>
  <c r="G30" i="67"/>
  <c r="AR6" i="68"/>
  <c r="AR10" i="68" s="1"/>
  <c r="AQ8" i="68"/>
  <c r="G27" i="62"/>
  <c r="G29" i="62" s="1"/>
  <c r="AP11" i="63"/>
  <c r="AR6" i="63"/>
  <c r="AR10" i="63" s="1"/>
  <c r="AQ8" i="63"/>
  <c r="G30" i="57"/>
  <c r="G40" i="57"/>
  <c r="AP11" i="58"/>
  <c r="AQ10" i="58"/>
  <c r="AQ8" i="58"/>
  <c r="AR6" i="58"/>
  <c r="G31" i="52"/>
  <c r="G29" i="52"/>
  <c r="G39" i="52"/>
  <c r="AQ8" i="53"/>
  <c r="AR6" i="53"/>
  <c r="AR10" i="53" s="1"/>
  <c r="AP11" i="53"/>
  <c r="AP11" i="48"/>
  <c r="G29" i="47"/>
  <c r="G39" i="47"/>
  <c r="AQ8" i="48"/>
  <c r="AR6" i="48"/>
  <c r="AR10" i="48" s="1"/>
  <c r="G31" i="42"/>
  <c r="AP11" i="43"/>
  <c r="G29" i="42"/>
  <c r="G39" i="42"/>
  <c r="AR6" i="43"/>
  <c r="AR10" i="43" s="1"/>
  <c r="AQ8" i="43"/>
  <c r="G27" i="37"/>
  <c r="G29" i="37" s="1"/>
  <c r="AP11" i="38"/>
  <c r="AQ8" i="38"/>
  <c r="AR6" i="38"/>
  <c r="AR10" i="38" s="1"/>
  <c r="G27" i="32"/>
  <c r="G31" i="32"/>
  <c r="AP11" i="33"/>
  <c r="AQ8" i="33"/>
  <c r="AR6" i="33"/>
  <c r="AR10" i="33" s="1"/>
  <c r="AP11" i="28"/>
  <c r="AR6" i="28"/>
  <c r="AR10" i="28" s="1"/>
  <c r="AQ8" i="28"/>
  <c r="G30" i="26"/>
  <c r="G40" i="26"/>
  <c r="AP11" i="22"/>
  <c r="G31" i="21"/>
  <c r="G27" i="21"/>
  <c r="AR6" i="22"/>
  <c r="AR10" i="22" s="1"/>
  <c r="AQ8" i="22"/>
  <c r="G40" i="16"/>
  <c r="G30" i="16"/>
  <c r="G39" i="6"/>
  <c r="AQ11" i="17"/>
  <c r="AR8" i="17"/>
  <c r="AS6" i="17"/>
  <c r="AS10" i="17" s="1"/>
  <c r="G29" i="11"/>
  <c r="G39" i="11"/>
  <c r="G30" i="6"/>
  <c r="G40" i="6"/>
  <c r="AQ11" i="7"/>
  <c r="AQ11" i="12"/>
  <c r="AR8" i="12"/>
  <c r="AS6" i="12"/>
  <c r="AS10" i="12" s="1"/>
  <c r="AR8" i="7"/>
  <c r="AS6" i="7"/>
  <c r="AS10" i="7" s="1"/>
  <c r="AL8" i="1"/>
  <c r="G9" i="4" s="1"/>
  <c r="AQ11" i="68" l="1"/>
  <c r="AR8" i="68"/>
  <c r="AS6" i="68"/>
  <c r="AS10" i="68" s="1"/>
  <c r="AQ11" i="63"/>
  <c r="G39" i="62"/>
  <c r="G30" i="62"/>
  <c r="G40" i="62"/>
  <c r="AS6" i="63"/>
  <c r="AS10" i="63" s="1"/>
  <c r="AR8" i="63"/>
  <c r="AS6" i="58"/>
  <c r="AR8" i="58"/>
  <c r="AR10" i="58"/>
  <c r="AQ11" i="58"/>
  <c r="G40" i="52"/>
  <c r="G30" i="52"/>
  <c r="AR8" i="53"/>
  <c r="AS6" i="53"/>
  <c r="AS10" i="53" s="1"/>
  <c r="AQ11" i="53"/>
  <c r="G40" i="47"/>
  <c r="G30" i="47"/>
  <c r="AR8" i="48"/>
  <c r="AS6" i="48"/>
  <c r="AS10" i="48" s="1"/>
  <c r="AQ11" i="48"/>
  <c r="AQ11" i="43"/>
  <c r="G40" i="42"/>
  <c r="G30" i="42"/>
  <c r="AR8" i="43"/>
  <c r="AS6" i="43"/>
  <c r="AS10" i="43" s="1"/>
  <c r="G39" i="37"/>
  <c r="AQ11" i="38"/>
  <c r="G30" i="37"/>
  <c r="G40" i="37"/>
  <c r="AR8" i="38"/>
  <c r="AS6" i="38"/>
  <c r="AS10" i="38" s="1"/>
  <c r="G29" i="32"/>
  <c r="G39" i="32"/>
  <c r="AR8" i="33"/>
  <c r="AS6" i="33"/>
  <c r="AS10" i="33" s="1"/>
  <c r="AQ11" i="33"/>
  <c r="AQ11" i="28"/>
  <c r="AS6" i="28"/>
  <c r="AS10" i="28" s="1"/>
  <c r="AR8" i="28"/>
  <c r="G29" i="21"/>
  <c r="G39" i="21"/>
  <c r="AQ11" i="22"/>
  <c r="AS6" i="22"/>
  <c r="AS10" i="22" s="1"/>
  <c r="AR8" i="22"/>
  <c r="AS8" i="17"/>
  <c r="AT6" i="17"/>
  <c r="AT10" i="17" s="1"/>
  <c r="AR11" i="17"/>
  <c r="G40" i="11"/>
  <c r="G30" i="11"/>
  <c r="AR11" i="12"/>
  <c r="AS8" i="12"/>
  <c r="AT6" i="12"/>
  <c r="AT10" i="12" s="1"/>
  <c r="AT6" i="7"/>
  <c r="AT10" i="7" s="1"/>
  <c r="AS8" i="7"/>
  <c r="AR11" i="7"/>
  <c r="AL11" i="1"/>
  <c r="AM8" i="1"/>
  <c r="G44" i="4"/>
  <c r="G48" i="4" s="1"/>
  <c r="G11" i="4"/>
  <c r="G13" i="4" s="1"/>
  <c r="G15" i="4" s="1"/>
  <c r="AS8" i="68" l="1"/>
  <c r="AT6" i="68"/>
  <c r="AT10" i="68" s="1"/>
  <c r="AR11" i="68"/>
  <c r="AR11" i="63"/>
  <c r="AT6" i="63"/>
  <c r="AT10" i="63" s="1"/>
  <c r="AS8" i="63"/>
  <c r="AR11" i="58"/>
  <c r="AT6" i="58"/>
  <c r="AS8" i="58"/>
  <c r="AS10" i="58"/>
  <c r="AR11" i="53"/>
  <c r="AS8" i="53"/>
  <c r="AT6" i="53"/>
  <c r="AT10" i="53" s="1"/>
  <c r="AS8" i="48"/>
  <c r="AT6" i="48"/>
  <c r="AT10" i="48" s="1"/>
  <c r="AR11" i="48"/>
  <c r="AS8" i="43"/>
  <c r="AT6" i="43"/>
  <c r="AT10" i="43" s="1"/>
  <c r="AR11" i="43"/>
  <c r="AS8" i="38"/>
  <c r="AT6" i="38"/>
  <c r="AT10" i="38" s="1"/>
  <c r="AR11" i="38"/>
  <c r="G30" i="32"/>
  <c r="G40" i="32"/>
  <c r="AS8" i="33"/>
  <c r="AT6" i="33"/>
  <c r="AT10" i="33" s="1"/>
  <c r="AR11" i="33"/>
  <c r="AR11" i="28"/>
  <c r="AS8" i="28"/>
  <c r="AT6" i="28"/>
  <c r="AT10" i="28" s="1"/>
  <c r="G40" i="21"/>
  <c r="G30" i="21"/>
  <c r="AR11" i="22"/>
  <c r="AS8" i="22"/>
  <c r="AT6" i="22"/>
  <c r="AT10" i="22" s="1"/>
  <c r="AT8" i="17"/>
  <c r="AU6" i="17"/>
  <c r="AU10" i="17" s="1"/>
  <c r="AS11" i="17"/>
  <c r="AT8" i="12"/>
  <c r="AU6" i="12"/>
  <c r="AU10" i="12" s="1"/>
  <c r="AS11" i="12"/>
  <c r="AS11" i="7"/>
  <c r="AU6" i="7"/>
  <c r="AU10" i="7" s="1"/>
  <c r="AT8" i="7"/>
  <c r="AM11" i="1"/>
  <c r="G16" i="4"/>
  <c r="G53" i="4" s="1"/>
  <c r="G59" i="4" s="1"/>
  <c r="AN8" i="1"/>
  <c r="AT8" i="68" l="1"/>
  <c r="AU6" i="68"/>
  <c r="AU10" i="68" s="1"/>
  <c r="AS11" i="68"/>
  <c r="AS11" i="63"/>
  <c r="AU6" i="63"/>
  <c r="AU10" i="63" s="1"/>
  <c r="AT8" i="63"/>
  <c r="AS11" i="58"/>
  <c r="AT8" i="58"/>
  <c r="AU6" i="58"/>
  <c r="AT10" i="58"/>
  <c r="AS11" i="53"/>
  <c r="AT8" i="53"/>
  <c r="AU6" i="53"/>
  <c r="AU10" i="53" s="1"/>
  <c r="AS11" i="48"/>
  <c r="AT8" i="48"/>
  <c r="AU6" i="48"/>
  <c r="AU10" i="48" s="1"/>
  <c r="AT8" i="43"/>
  <c r="AU6" i="43"/>
  <c r="AU10" i="43" s="1"/>
  <c r="AS11" i="43"/>
  <c r="AU6" i="38"/>
  <c r="AU10" i="38" s="1"/>
  <c r="AT8" i="38"/>
  <c r="AS11" i="38"/>
  <c r="AS11" i="33"/>
  <c r="AT8" i="33"/>
  <c r="AU6" i="33"/>
  <c r="AU10" i="33" s="1"/>
  <c r="AU6" i="28"/>
  <c r="AU10" i="28" s="1"/>
  <c r="AT8" i="28"/>
  <c r="AS11" i="28"/>
  <c r="AT8" i="22"/>
  <c r="AU6" i="22"/>
  <c r="AU10" i="22" s="1"/>
  <c r="AS11" i="22"/>
  <c r="AT11" i="17"/>
  <c r="AU8" i="17"/>
  <c r="AV6" i="17"/>
  <c r="AV10" i="17" s="1"/>
  <c r="AV6" i="12"/>
  <c r="AV10" i="12" s="1"/>
  <c r="AU8" i="12"/>
  <c r="AT11" i="12"/>
  <c r="AT11" i="7"/>
  <c r="AU8" i="7"/>
  <c r="AV6" i="7"/>
  <c r="AV10" i="7" s="1"/>
  <c r="AN11" i="1"/>
  <c r="G17" i="4"/>
  <c r="G27" i="4" s="1"/>
  <c r="AO8" i="1"/>
  <c r="AU8" i="68" l="1"/>
  <c r="AV6" i="68"/>
  <c r="AV10" i="68" s="1"/>
  <c r="AT11" i="68"/>
  <c r="AT11" i="63"/>
  <c r="AU8" i="63"/>
  <c r="AV6" i="63"/>
  <c r="AV10" i="63" s="1"/>
  <c r="AU8" i="58"/>
  <c r="AV6" i="58"/>
  <c r="AU10" i="58"/>
  <c r="AT11" i="58"/>
  <c r="AT11" i="53"/>
  <c r="AU8" i="53"/>
  <c r="AV6" i="53"/>
  <c r="AV10" i="53" s="1"/>
  <c r="AT11" i="48"/>
  <c r="AV6" i="48"/>
  <c r="AV10" i="48" s="1"/>
  <c r="AU8" i="48"/>
  <c r="AU8" i="43"/>
  <c r="AV6" i="43"/>
  <c r="AV10" i="43" s="1"/>
  <c r="AT11" i="43"/>
  <c r="AT11" i="38"/>
  <c r="AU8" i="38"/>
  <c r="AV6" i="38"/>
  <c r="AV10" i="38" s="1"/>
  <c r="AT11" i="33"/>
  <c r="AU8" i="33"/>
  <c r="AV6" i="33"/>
  <c r="AV10" i="33" s="1"/>
  <c r="AT11" i="28"/>
  <c r="AU8" i="28"/>
  <c r="AV6" i="28"/>
  <c r="AV10" i="28" s="1"/>
  <c r="AU8" i="22"/>
  <c r="AV6" i="22"/>
  <c r="AV10" i="22" s="1"/>
  <c r="AT11" i="22"/>
  <c r="AW6" i="17"/>
  <c r="AW10" i="17" s="1"/>
  <c r="AV8" i="17"/>
  <c r="AU11" i="17"/>
  <c r="AU11" i="12"/>
  <c r="AW6" i="12"/>
  <c r="AW10" i="12" s="1"/>
  <c r="AV8" i="12"/>
  <c r="AV8" i="7"/>
  <c r="AW6" i="7"/>
  <c r="AW10" i="7" s="1"/>
  <c r="AU11" i="7"/>
  <c r="AO11" i="1"/>
  <c r="G31" i="4"/>
  <c r="G29" i="4"/>
  <c r="G39" i="4"/>
  <c r="AP8" i="1"/>
  <c r="AP11" i="1" s="1"/>
  <c r="AV8" i="68" l="1"/>
  <c r="AW6" i="68"/>
  <c r="AW10" i="68" s="1"/>
  <c r="AU11" i="68"/>
  <c r="AV8" i="63"/>
  <c r="AW6" i="63"/>
  <c r="AW10" i="63" s="1"/>
  <c r="AU11" i="63"/>
  <c r="AU11" i="58"/>
  <c r="AV8" i="58"/>
  <c r="AW6" i="58"/>
  <c r="AV10" i="58"/>
  <c r="AV8" i="53"/>
  <c r="AW6" i="53"/>
  <c r="AW10" i="53" s="1"/>
  <c r="AU11" i="53"/>
  <c r="AU11" i="48"/>
  <c r="AW6" i="48"/>
  <c r="AW10" i="48" s="1"/>
  <c r="AV8" i="48"/>
  <c r="AV8" i="43"/>
  <c r="AW6" i="43"/>
  <c r="AW10" i="43" s="1"/>
  <c r="AU11" i="43"/>
  <c r="AV8" i="38"/>
  <c r="AW6" i="38"/>
  <c r="AW10" i="38" s="1"/>
  <c r="AU11" i="38"/>
  <c r="AU11" i="33"/>
  <c r="AV8" i="33"/>
  <c r="AW6" i="33"/>
  <c r="AW10" i="33" s="1"/>
  <c r="AV8" i="28"/>
  <c r="AW6" i="28"/>
  <c r="AW10" i="28" s="1"/>
  <c r="AU11" i="28"/>
  <c r="AV8" i="22"/>
  <c r="AW6" i="22"/>
  <c r="AW10" i="22" s="1"/>
  <c r="AU11" i="22"/>
  <c r="AV11" i="17"/>
  <c r="AW8" i="17"/>
  <c r="AX6" i="17"/>
  <c r="AX10" i="17" s="1"/>
  <c r="AV11" i="12"/>
  <c r="AW8" i="12"/>
  <c r="AX6" i="12"/>
  <c r="AX10" i="12" s="1"/>
  <c r="AV11" i="7"/>
  <c r="AW8" i="7"/>
  <c r="AX6" i="7"/>
  <c r="AQ8" i="1"/>
  <c r="AQ11" i="1" s="1"/>
  <c r="G30" i="4"/>
  <c r="G40" i="4"/>
  <c r="AX10" i="7" l="1"/>
  <c r="H10" i="6" s="1"/>
  <c r="H51" i="6" s="1"/>
  <c r="AW8" i="68"/>
  <c r="AX6" i="68"/>
  <c r="AX10" i="68" s="1"/>
  <c r="AV11" i="68"/>
  <c r="AW8" i="63"/>
  <c r="AX6" i="63"/>
  <c r="AX10" i="63" s="1"/>
  <c r="AV11" i="63"/>
  <c r="AW8" i="58"/>
  <c r="AW10" i="58"/>
  <c r="AX6" i="58"/>
  <c r="AV11" i="58"/>
  <c r="AV11" i="53"/>
  <c r="AW8" i="53"/>
  <c r="AX6" i="53"/>
  <c r="AX10" i="53" s="1"/>
  <c r="AV11" i="48"/>
  <c r="AW8" i="48"/>
  <c r="AX6" i="48"/>
  <c r="AX10" i="48" s="1"/>
  <c r="AW8" i="43"/>
  <c r="AX6" i="43"/>
  <c r="AX10" i="43" s="1"/>
  <c r="H10" i="42" s="1"/>
  <c r="H51" i="42" s="1"/>
  <c r="AV11" i="43"/>
  <c r="AW8" i="38"/>
  <c r="AX6" i="38"/>
  <c r="AX10" i="38" s="1"/>
  <c r="AV11" i="38"/>
  <c r="AV11" i="33"/>
  <c r="AX6" i="33"/>
  <c r="AX10" i="33" s="1"/>
  <c r="AW8" i="33"/>
  <c r="AW8" i="28"/>
  <c r="AX6" i="28"/>
  <c r="AX10" i="28" s="1"/>
  <c r="AV11" i="28"/>
  <c r="AV11" i="22"/>
  <c r="AW8" i="22"/>
  <c r="AX6" i="22"/>
  <c r="AX10" i="22" s="1"/>
  <c r="AW11" i="17"/>
  <c r="H10" i="11"/>
  <c r="H51" i="11" s="1"/>
  <c r="AX8" i="17"/>
  <c r="H9" i="16" s="1"/>
  <c r="H10" i="16"/>
  <c r="H51" i="16" s="1"/>
  <c r="AY6" i="17"/>
  <c r="AY10" i="17" s="1"/>
  <c r="AX8" i="12"/>
  <c r="AY6" i="12"/>
  <c r="AY10" i="12" s="1"/>
  <c r="AW11" i="12"/>
  <c r="AW11" i="7"/>
  <c r="AX8" i="7"/>
  <c r="AY6" i="7"/>
  <c r="AY10" i="7" s="1"/>
  <c r="AR8" i="1"/>
  <c r="AR11" i="1" s="1"/>
  <c r="AY6" i="68" l="1"/>
  <c r="AY10" i="68" s="1"/>
  <c r="AX8" i="68"/>
  <c r="H9" i="67" s="1"/>
  <c r="H10" i="67"/>
  <c r="H51" i="67" s="1"/>
  <c r="AW11" i="68"/>
  <c r="AX8" i="63"/>
  <c r="H9" i="62" s="1"/>
  <c r="AY6" i="63"/>
  <c r="AY10" i="63" s="1"/>
  <c r="H10" i="62"/>
  <c r="H51" i="62" s="1"/>
  <c r="AW11" i="63"/>
  <c r="AX8" i="58"/>
  <c r="H9" i="57" s="1"/>
  <c r="AX10" i="58"/>
  <c r="H10" i="57" s="1"/>
  <c r="H51" i="57" s="1"/>
  <c r="AY6" i="58"/>
  <c r="AW11" i="58"/>
  <c r="AX8" i="53"/>
  <c r="H10" i="52"/>
  <c r="H51" i="52" s="1"/>
  <c r="AY6" i="53"/>
  <c r="AY10" i="53" s="1"/>
  <c r="AW11" i="53"/>
  <c r="AW11" i="48"/>
  <c r="AX8" i="48"/>
  <c r="H9" i="47" s="1"/>
  <c r="AY6" i="48"/>
  <c r="AY10" i="48" s="1"/>
  <c r="H10" i="47"/>
  <c r="H51" i="47" s="1"/>
  <c r="AX8" i="43"/>
  <c r="H9" i="42" s="1"/>
  <c r="AY6" i="43"/>
  <c r="AY10" i="43" s="1"/>
  <c r="AW11" i="43"/>
  <c r="AW11" i="38"/>
  <c r="AY6" i="38"/>
  <c r="AY10" i="38" s="1"/>
  <c r="AX8" i="38"/>
  <c r="H9" i="37" s="1"/>
  <c r="H10" i="37"/>
  <c r="H51" i="37" s="1"/>
  <c r="AW11" i="33"/>
  <c r="AY6" i="33"/>
  <c r="AY10" i="33" s="1"/>
  <c r="AX8" i="33"/>
  <c r="H9" i="32" s="1"/>
  <c r="H10" i="32"/>
  <c r="H51" i="32" s="1"/>
  <c r="AX8" i="28"/>
  <c r="H9" i="26" s="1"/>
  <c r="H10" i="26"/>
  <c r="H51" i="26" s="1"/>
  <c r="AY6" i="28"/>
  <c r="AY10" i="28" s="1"/>
  <c r="AW11" i="28"/>
  <c r="AX8" i="22"/>
  <c r="H10" i="21"/>
  <c r="AY6" i="22"/>
  <c r="AY10" i="22" s="1"/>
  <c r="AW11" i="22"/>
  <c r="AX11" i="17"/>
  <c r="H9" i="11"/>
  <c r="AY8" i="17"/>
  <c r="AZ6" i="17"/>
  <c r="AZ10" i="17" s="1"/>
  <c r="H9" i="6"/>
  <c r="AY8" i="12"/>
  <c r="AZ6" i="12"/>
  <c r="AZ10" i="12" s="1"/>
  <c r="AX11" i="12"/>
  <c r="AX11" i="7"/>
  <c r="AY8" i="7"/>
  <c r="AZ6" i="7"/>
  <c r="AZ10" i="7" s="1"/>
  <c r="AS8" i="1"/>
  <c r="AS11" i="1" s="1"/>
  <c r="H44" i="67" l="1"/>
  <c r="H48" i="67" s="1"/>
  <c r="H11" i="67"/>
  <c r="H13" i="67" s="1"/>
  <c r="H15" i="67" s="1"/>
  <c r="AX11" i="68"/>
  <c r="AY8" i="68"/>
  <c r="AZ6" i="68"/>
  <c r="AZ10" i="68" s="1"/>
  <c r="H11" i="62"/>
  <c r="H13" i="62" s="1"/>
  <c r="H15" i="62" s="1"/>
  <c r="H44" i="62"/>
  <c r="H48" i="62" s="1"/>
  <c r="AX11" i="63"/>
  <c r="AY8" i="63"/>
  <c r="AZ6" i="63"/>
  <c r="AZ10" i="63" s="1"/>
  <c r="H11" i="57"/>
  <c r="H13" i="57" s="1"/>
  <c r="H15" i="57" s="1"/>
  <c r="H44" i="57"/>
  <c r="H48" i="57" s="1"/>
  <c r="AY8" i="58"/>
  <c r="AY10" i="58"/>
  <c r="AZ6" i="58"/>
  <c r="AX11" i="58"/>
  <c r="AX11" i="53"/>
  <c r="H9" i="52"/>
  <c r="AY8" i="53"/>
  <c r="AZ6" i="53"/>
  <c r="AZ10" i="53" s="1"/>
  <c r="H11" i="47"/>
  <c r="H13" i="47" s="1"/>
  <c r="H15" i="47" s="1"/>
  <c r="H44" i="47"/>
  <c r="H48" i="47" s="1"/>
  <c r="AY8" i="48"/>
  <c r="AZ6" i="48"/>
  <c r="AZ10" i="48" s="1"/>
  <c r="AX11" i="48"/>
  <c r="H44" i="42"/>
  <c r="H48" i="42" s="1"/>
  <c r="H11" i="42"/>
  <c r="H13" i="42" s="1"/>
  <c r="H15" i="42" s="1"/>
  <c r="AY8" i="43"/>
  <c r="AZ6" i="43"/>
  <c r="AZ10" i="43" s="1"/>
  <c r="AX11" i="43"/>
  <c r="H11" i="37"/>
  <c r="H13" i="37" s="1"/>
  <c r="H15" i="37" s="1"/>
  <c r="H44" i="37"/>
  <c r="H48" i="37" s="1"/>
  <c r="AY8" i="38"/>
  <c r="AZ6" i="38"/>
  <c r="AZ10" i="38" s="1"/>
  <c r="AX11" i="38"/>
  <c r="H11" i="32"/>
  <c r="H13" i="32" s="1"/>
  <c r="H15" i="32" s="1"/>
  <c r="H44" i="32"/>
  <c r="H48" i="32" s="1"/>
  <c r="AX11" i="33"/>
  <c r="AY8" i="33"/>
  <c r="AZ6" i="33"/>
  <c r="AZ10" i="33" s="1"/>
  <c r="AY8" i="28"/>
  <c r="AZ6" i="28"/>
  <c r="AZ10" i="28" s="1"/>
  <c r="AX11" i="28"/>
  <c r="H9" i="21"/>
  <c r="H44" i="21" s="1"/>
  <c r="H48" i="21" s="1"/>
  <c r="H11" i="21"/>
  <c r="H13" i="21" s="1"/>
  <c r="H15" i="21" s="1"/>
  <c r="H51" i="21"/>
  <c r="AY8" i="22"/>
  <c r="AZ6" i="22"/>
  <c r="AZ10" i="22" s="1"/>
  <c r="AX11" i="22"/>
  <c r="AY11" i="17"/>
  <c r="H11" i="16"/>
  <c r="H13" i="16" s="1"/>
  <c r="H15" i="16" s="1"/>
  <c r="H44" i="16"/>
  <c r="H48" i="16" s="1"/>
  <c r="AZ8" i="17"/>
  <c r="BA6" i="17"/>
  <c r="BA10" i="17" s="1"/>
  <c r="H44" i="6"/>
  <c r="H48" i="6" s="1"/>
  <c r="H11" i="6"/>
  <c r="H13" i="6" s="1"/>
  <c r="H15" i="6" s="1"/>
  <c r="H44" i="11"/>
  <c r="H48" i="11" s="1"/>
  <c r="H11" i="11"/>
  <c r="H13" i="11" s="1"/>
  <c r="H15" i="11" s="1"/>
  <c r="AY11" i="7"/>
  <c r="AZ8" i="12"/>
  <c r="BA6" i="12"/>
  <c r="BA10" i="12" s="1"/>
  <c r="AY11" i="12"/>
  <c r="AZ8" i="7"/>
  <c r="BA6" i="7"/>
  <c r="BA10" i="7" s="1"/>
  <c r="AT8" i="1"/>
  <c r="AT11" i="1" s="1"/>
  <c r="H16" i="67" l="1"/>
  <c r="H53" i="67" s="1"/>
  <c r="H59" i="67" s="1"/>
  <c r="AZ8" i="68"/>
  <c r="BA6" i="68"/>
  <c r="BA10" i="68" s="1"/>
  <c r="AY11" i="68"/>
  <c r="H16" i="62"/>
  <c r="H53" i="62" s="1"/>
  <c r="H59" i="62" s="1"/>
  <c r="AZ8" i="63"/>
  <c r="BA6" i="63"/>
  <c r="BA10" i="63" s="1"/>
  <c r="AY11" i="63"/>
  <c r="AY11" i="58"/>
  <c r="H16" i="57"/>
  <c r="H53" i="57" s="1"/>
  <c r="H59" i="57" s="1"/>
  <c r="AZ8" i="58"/>
  <c r="BA6" i="58"/>
  <c r="AZ10" i="58"/>
  <c r="AY11" i="53"/>
  <c r="H44" i="52"/>
  <c r="H48" i="52" s="1"/>
  <c r="H11" i="52"/>
  <c r="H13" i="52" s="1"/>
  <c r="H15" i="52" s="1"/>
  <c r="AZ8" i="53"/>
  <c r="BA6" i="53"/>
  <c r="BA10" i="53" s="1"/>
  <c r="H16" i="47"/>
  <c r="H53" i="47" s="1"/>
  <c r="H59" i="47" s="1"/>
  <c r="AZ8" i="48"/>
  <c r="BA6" i="48"/>
  <c r="BA10" i="48" s="1"/>
  <c r="AY11" i="48"/>
  <c r="H16" i="42"/>
  <c r="H53" i="42" s="1"/>
  <c r="H59" i="42" s="1"/>
  <c r="AZ8" i="43"/>
  <c r="BA6" i="43"/>
  <c r="BA10" i="43" s="1"/>
  <c r="AY11" i="43"/>
  <c r="H16" i="37"/>
  <c r="H53" i="37" s="1"/>
  <c r="H59" i="37" s="1"/>
  <c r="AZ8" i="38"/>
  <c r="BA6" i="38"/>
  <c r="BA10" i="38" s="1"/>
  <c r="AY11" i="38"/>
  <c r="H16" i="32"/>
  <c r="H53" i="32" s="1"/>
  <c r="H59" i="32" s="1"/>
  <c r="AZ8" i="33"/>
  <c r="BA6" i="33"/>
  <c r="BA10" i="33" s="1"/>
  <c r="AY11" i="33"/>
  <c r="AZ8" i="28"/>
  <c r="BA6" i="28"/>
  <c r="BA10" i="28" s="1"/>
  <c r="AY11" i="28"/>
  <c r="H11" i="26"/>
  <c r="H13" i="26" s="1"/>
  <c r="H15" i="26" s="1"/>
  <c r="H44" i="26"/>
  <c r="H48" i="26" s="1"/>
  <c r="H16" i="21"/>
  <c r="H53" i="21" s="1"/>
  <c r="H59" i="21" s="1"/>
  <c r="AY11" i="22"/>
  <c r="AZ8" i="22"/>
  <c r="BA6" i="22"/>
  <c r="BA10" i="22" s="1"/>
  <c r="AZ11" i="17"/>
  <c r="H16" i="16"/>
  <c r="H53" i="16" s="1"/>
  <c r="H59" i="16" s="1"/>
  <c r="BB6" i="17"/>
  <c r="BB10" i="17" s="1"/>
  <c r="BA8" i="17"/>
  <c r="H16" i="11"/>
  <c r="H53" i="11" s="1"/>
  <c r="H59" i="11" s="1"/>
  <c r="H16" i="6"/>
  <c r="H53" i="6" s="1"/>
  <c r="H59" i="6" s="1"/>
  <c r="AZ11" i="7"/>
  <c r="BA8" i="12"/>
  <c r="BB6" i="12"/>
  <c r="BB10" i="12" s="1"/>
  <c r="AZ11" i="12"/>
  <c r="BA8" i="7"/>
  <c r="BB6" i="7"/>
  <c r="BB10" i="7" s="1"/>
  <c r="AU8" i="1"/>
  <c r="AU11" i="1" s="1"/>
  <c r="H17" i="67" l="1"/>
  <c r="BB6" i="68"/>
  <c r="BB10" i="68" s="1"/>
  <c r="BA8" i="68"/>
  <c r="AZ11" i="68"/>
  <c r="H17" i="62"/>
  <c r="H31" i="62" s="1"/>
  <c r="BA8" i="63"/>
  <c r="BB6" i="63"/>
  <c r="BB10" i="63" s="1"/>
  <c r="AZ11" i="63"/>
  <c r="H17" i="57"/>
  <c r="H27" i="57" s="1"/>
  <c r="BB6" i="58"/>
  <c r="BA10" i="58"/>
  <c r="BA8" i="58"/>
  <c r="AZ11" i="58"/>
  <c r="AZ11" i="53"/>
  <c r="H16" i="52"/>
  <c r="H53" i="52" s="1"/>
  <c r="H59" i="52" s="1"/>
  <c r="BB6" i="53"/>
  <c r="BB10" i="53" s="1"/>
  <c r="BA8" i="53"/>
  <c r="H17" i="47"/>
  <c r="H31" i="47" s="1"/>
  <c r="BB6" i="48"/>
  <c r="BB10" i="48" s="1"/>
  <c r="BA8" i="48"/>
  <c r="AZ11" i="48"/>
  <c r="H17" i="42"/>
  <c r="H27" i="42" s="1"/>
  <c r="BB6" i="43"/>
  <c r="BB10" i="43" s="1"/>
  <c r="BA8" i="43"/>
  <c r="AZ11" i="43"/>
  <c r="H17" i="37"/>
  <c r="BB6" i="38"/>
  <c r="BB10" i="38" s="1"/>
  <c r="BA8" i="38"/>
  <c r="AZ11" i="38"/>
  <c r="AZ11" i="33"/>
  <c r="H17" i="32"/>
  <c r="BB6" i="33"/>
  <c r="BB10" i="33" s="1"/>
  <c r="BA8" i="33"/>
  <c r="BB6" i="28"/>
  <c r="BB10" i="28" s="1"/>
  <c r="BA8" i="28"/>
  <c r="AZ11" i="28"/>
  <c r="H16" i="26"/>
  <c r="H53" i="26" s="1"/>
  <c r="H59" i="26" s="1"/>
  <c r="H17" i="21"/>
  <c r="H31" i="21" s="1"/>
  <c r="H27" i="21"/>
  <c r="AZ11" i="22"/>
  <c r="BB6" i="22"/>
  <c r="BB10" i="22" s="1"/>
  <c r="BA8" i="22"/>
  <c r="BA11" i="17"/>
  <c r="H17" i="16"/>
  <c r="H17" i="6"/>
  <c r="H31" i="6" s="1"/>
  <c r="BB8" i="17"/>
  <c r="BC6" i="17"/>
  <c r="BC10" i="17" s="1"/>
  <c r="H17" i="11"/>
  <c r="H31" i="11" s="1"/>
  <c r="BB8" i="12"/>
  <c r="BC6" i="12"/>
  <c r="BC10" i="12" s="1"/>
  <c r="BA11" i="12"/>
  <c r="BC6" i="7"/>
  <c r="BC10" i="7" s="1"/>
  <c r="BB8" i="7"/>
  <c r="BA11" i="7"/>
  <c r="AV8" i="1"/>
  <c r="AV11" i="1" s="1"/>
  <c r="H27" i="67" l="1"/>
  <c r="H31" i="67"/>
  <c r="BA11" i="68"/>
  <c r="BC6" i="68"/>
  <c r="BC10" i="68" s="1"/>
  <c r="BB8" i="68"/>
  <c r="H27" i="62"/>
  <c r="H29" i="62" s="1"/>
  <c r="BC6" i="63"/>
  <c r="BC10" i="63" s="1"/>
  <c r="BB8" i="63"/>
  <c r="BA11" i="63"/>
  <c r="H31" i="57"/>
  <c r="BA11" i="58"/>
  <c r="H29" i="57"/>
  <c r="H39" i="57"/>
  <c r="BB10" i="58"/>
  <c r="BC6" i="58"/>
  <c r="BB8" i="58"/>
  <c r="H17" i="52"/>
  <c r="H31" i="52" s="1"/>
  <c r="BA11" i="53"/>
  <c r="BC6" i="53"/>
  <c r="BC10" i="53" s="1"/>
  <c r="BB8" i="53"/>
  <c r="H27" i="47"/>
  <c r="H29" i="47" s="1"/>
  <c r="BA11" i="48"/>
  <c r="BC6" i="48"/>
  <c r="BC10" i="48" s="1"/>
  <c r="BB8" i="48"/>
  <c r="H31" i="42"/>
  <c r="H29" i="42"/>
  <c r="H39" i="42"/>
  <c r="BA11" i="43"/>
  <c r="BC6" i="43"/>
  <c r="BC10" i="43" s="1"/>
  <c r="BB8" i="43"/>
  <c r="H27" i="37"/>
  <c r="H31" i="37"/>
  <c r="BA11" i="38"/>
  <c r="BC6" i="38"/>
  <c r="BC10" i="38" s="1"/>
  <c r="BB8" i="38"/>
  <c r="H31" i="32"/>
  <c r="H27" i="32"/>
  <c r="BA11" i="33"/>
  <c r="BC6" i="33"/>
  <c r="BC10" i="33" s="1"/>
  <c r="BB8" i="33"/>
  <c r="H17" i="26"/>
  <c r="H31" i="26" s="1"/>
  <c r="BA11" i="28"/>
  <c r="BC6" i="28"/>
  <c r="BC10" i="28" s="1"/>
  <c r="BB8" i="28"/>
  <c r="H29" i="21"/>
  <c r="H39" i="21"/>
  <c r="BA11" i="22"/>
  <c r="BC6" i="22"/>
  <c r="BC10" i="22" s="1"/>
  <c r="BB8" i="22"/>
  <c r="H27" i="16"/>
  <c r="H31" i="16"/>
  <c r="H27" i="6"/>
  <c r="H29" i="6" s="1"/>
  <c r="BC8" i="17"/>
  <c r="BD6" i="17"/>
  <c r="BD10" i="17" s="1"/>
  <c r="BB11" i="17"/>
  <c r="H27" i="11"/>
  <c r="H29" i="11" s="1"/>
  <c r="BD6" i="12"/>
  <c r="BD10" i="12" s="1"/>
  <c r="BC8" i="12"/>
  <c r="BB11" i="12"/>
  <c r="BB11" i="7"/>
  <c r="BD6" i="7"/>
  <c r="BD10" i="7" s="1"/>
  <c r="BC8" i="7"/>
  <c r="AW8" i="1"/>
  <c r="AW11" i="1" s="1"/>
  <c r="BB11" i="68" l="1"/>
  <c r="H29" i="67"/>
  <c r="H39" i="67"/>
  <c r="BD6" i="68"/>
  <c r="BD10" i="68" s="1"/>
  <c r="BC8" i="68"/>
  <c r="H39" i="62"/>
  <c r="H40" i="62"/>
  <c r="H30" i="62"/>
  <c r="BB11" i="63"/>
  <c r="BD6" i="63"/>
  <c r="BD10" i="63" s="1"/>
  <c r="BC8" i="63"/>
  <c r="H30" i="57"/>
  <c r="H40" i="57"/>
  <c r="BB11" i="58"/>
  <c r="BD6" i="58"/>
  <c r="BC10" i="58"/>
  <c r="BC8" i="58"/>
  <c r="H27" i="52"/>
  <c r="H29" i="52" s="1"/>
  <c r="BB11" i="53"/>
  <c r="BD6" i="53"/>
  <c r="BD10" i="53" s="1"/>
  <c r="BC8" i="53"/>
  <c r="H39" i="47"/>
  <c r="BB11" i="48"/>
  <c r="H30" i="47"/>
  <c r="H40" i="47"/>
  <c r="BC8" i="48"/>
  <c r="BD6" i="48"/>
  <c r="BD10" i="48" s="1"/>
  <c r="BB11" i="43"/>
  <c r="H40" i="42"/>
  <c r="H30" i="42"/>
  <c r="BD6" i="43"/>
  <c r="BD10" i="43" s="1"/>
  <c r="BC8" i="43"/>
  <c r="H29" i="37"/>
  <c r="H39" i="37"/>
  <c r="BB11" i="38"/>
  <c r="BD6" i="38"/>
  <c r="BD10" i="38" s="1"/>
  <c r="BC8" i="38"/>
  <c r="H29" i="32"/>
  <c r="H39" i="32"/>
  <c r="BB11" i="33"/>
  <c r="BD6" i="33"/>
  <c r="BD10" i="33" s="1"/>
  <c r="BC8" i="33"/>
  <c r="H27" i="26"/>
  <c r="H29" i="26" s="1"/>
  <c r="BB11" i="28"/>
  <c r="BC8" i="28"/>
  <c r="BD6" i="28"/>
  <c r="BD10" i="28" s="1"/>
  <c r="H40" i="21"/>
  <c r="H30" i="21"/>
  <c r="BB11" i="22"/>
  <c r="BD6" i="22"/>
  <c r="BD10" i="22" s="1"/>
  <c r="BC8" i="22"/>
  <c r="H39" i="11"/>
  <c r="BC11" i="17"/>
  <c r="H29" i="16"/>
  <c r="H39" i="16"/>
  <c r="H39" i="6"/>
  <c r="BD8" i="17"/>
  <c r="BE6" i="17"/>
  <c r="BE10" i="17" s="1"/>
  <c r="H40" i="6"/>
  <c r="H30" i="6"/>
  <c r="H40" i="11"/>
  <c r="H30" i="11"/>
  <c r="BC11" i="12"/>
  <c r="BE6" i="12"/>
  <c r="BE10" i="12" s="1"/>
  <c r="BD8" i="12"/>
  <c r="BC11" i="7"/>
  <c r="BE6" i="7"/>
  <c r="BE10" i="7" s="1"/>
  <c r="BD8" i="7"/>
  <c r="AX8" i="1"/>
  <c r="H9" i="4" s="1"/>
  <c r="H30" i="67" l="1"/>
  <c r="H40" i="67"/>
  <c r="BC11" i="68"/>
  <c r="BE6" i="68"/>
  <c r="BE10" i="68" s="1"/>
  <c r="BD8" i="68"/>
  <c r="BC11" i="63"/>
  <c r="BE6" i="63"/>
  <c r="BE10" i="63" s="1"/>
  <c r="BD8" i="63"/>
  <c r="BC11" i="58"/>
  <c r="BE6" i="58"/>
  <c r="BD10" i="58"/>
  <c r="BD8" i="58"/>
  <c r="H39" i="52"/>
  <c r="BC11" i="53"/>
  <c r="H40" i="52"/>
  <c r="H30" i="52"/>
  <c r="BE6" i="53"/>
  <c r="BE10" i="53" s="1"/>
  <c r="BD8" i="53"/>
  <c r="BC11" i="48"/>
  <c r="BD8" i="48"/>
  <c r="BE6" i="48"/>
  <c r="BE10" i="48" s="1"/>
  <c r="BC11" i="43"/>
  <c r="BE6" i="43"/>
  <c r="BE10" i="43" s="1"/>
  <c r="BD8" i="43"/>
  <c r="H30" i="37"/>
  <c r="H40" i="37"/>
  <c r="BC11" i="38"/>
  <c r="BE6" i="38"/>
  <c r="BE10" i="38" s="1"/>
  <c r="BD8" i="38"/>
  <c r="H30" i="32"/>
  <c r="H40" i="32"/>
  <c r="BC11" i="33"/>
  <c r="BE6" i="33"/>
  <c r="BE10" i="33" s="1"/>
  <c r="BD8" i="33"/>
  <c r="H39" i="26"/>
  <c r="BE6" i="28"/>
  <c r="BE10" i="28" s="1"/>
  <c r="BD8" i="28"/>
  <c r="BC11" i="28"/>
  <c r="H40" i="26"/>
  <c r="H30" i="26"/>
  <c r="BC11" i="22"/>
  <c r="BE6" i="22"/>
  <c r="BE10" i="22" s="1"/>
  <c r="BD8" i="22"/>
  <c r="BD11" i="17"/>
  <c r="H30" i="16"/>
  <c r="H40" i="16"/>
  <c r="BF6" i="17"/>
  <c r="BF10" i="17" s="1"/>
  <c r="BE8" i="17"/>
  <c r="BD11" i="12"/>
  <c r="BF6" i="12"/>
  <c r="BF10" i="12" s="1"/>
  <c r="BE8" i="12"/>
  <c r="BD11" i="7"/>
  <c r="BF6" i="7"/>
  <c r="BF10" i="7" s="1"/>
  <c r="BE8" i="7"/>
  <c r="AX11" i="1"/>
  <c r="H44" i="4"/>
  <c r="H48" i="4" s="1"/>
  <c r="H11" i="4"/>
  <c r="H13" i="4" s="1"/>
  <c r="H15" i="4" s="1"/>
  <c r="AY8" i="1"/>
  <c r="BD11" i="68" l="1"/>
  <c r="BF6" i="68"/>
  <c r="BF10" i="68" s="1"/>
  <c r="BE8" i="68"/>
  <c r="BD11" i="63"/>
  <c r="BF6" i="63"/>
  <c r="BF10" i="63" s="1"/>
  <c r="BE8" i="63"/>
  <c r="BF6" i="58"/>
  <c r="BE10" i="58"/>
  <c r="BE8" i="58"/>
  <c r="BD11" i="58"/>
  <c r="BD11" i="53"/>
  <c r="BF6" i="53"/>
  <c r="BF10" i="53" s="1"/>
  <c r="BE8" i="53"/>
  <c r="BF6" i="48"/>
  <c r="BF10" i="48" s="1"/>
  <c r="BE8" i="48"/>
  <c r="BD11" i="48"/>
  <c r="BD11" i="43"/>
  <c r="BF6" i="43"/>
  <c r="BF10" i="43" s="1"/>
  <c r="BE8" i="43"/>
  <c r="BD11" i="38"/>
  <c r="BF6" i="38"/>
  <c r="BF10" i="38" s="1"/>
  <c r="BE8" i="38"/>
  <c r="BD11" i="33"/>
  <c r="BF6" i="33"/>
  <c r="BF10" i="33" s="1"/>
  <c r="BE8" i="33"/>
  <c r="BD11" i="28"/>
  <c r="BF6" i="28"/>
  <c r="BF10" i="28" s="1"/>
  <c r="BE8" i="28"/>
  <c r="BD11" i="22"/>
  <c r="BF6" i="22"/>
  <c r="BF10" i="22" s="1"/>
  <c r="BE8" i="22"/>
  <c r="BE11" i="17"/>
  <c r="BG6" i="17"/>
  <c r="BG10" i="17" s="1"/>
  <c r="BF8" i="17"/>
  <c r="BE11" i="12"/>
  <c r="BG6" i="12"/>
  <c r="BG10" i="12" s="1"/>
  <c r="BF8" i="12"/>
  <c r="BE11" i="7"/>
  <c r="BG6" i="7"/>
  <c r="BG10" i="7" s="1"/>
  <c r="BF8" i="7"/>
  <c r="AY11" i="1"/>
  <c r="AZ8" i="1"/>
  <c r="H16" i="4"/>
  <c r="H53" i="4" s="1"/>
  <c r="H59" i="4" s="1"/>
  <c r="BE11" i="68" l="1"/>
  <c r="BG6" i="68"/>
  <c r="BG10" i="68" s="1"/>
  <c r="BF8" i="68"/>
  <c r="BE11" i="63"/>
  <c r="BG6" i="63"/>
  <c r="BG10" i="63" s="1"/>
  <c r="BF8" i="63"/>
  <c r="BE11" i="58"/>
  <c r="BG6" i="58"/>
  <c r="BF10" i="58"/>
  <c r="BF8" i="58"/>
  <c r="BE11" i="53"/>
  <c r="BG6" i="53"/>
  <c r="BG10" i="53" s="1"/>
  <c r="BF8" i="53"/>
  <c r="BE11" i="48"/>
  <c r="BG6" i="48"/>
  <c r="BG10" i="48" s="1"/>
  <c r="BF8" i="48"/>
  <c r="BE11" i="43"/>
  <c r="BG6" i="43"/>
  <c r="BG10" i="43" s="1"/>
  <c r="BF8" i="43"/>
  <c r="BE11" i="38"/>
  <c r="BG6" i="38"/>
  <c r="BG10" i="38" s="1"/>
  <c r="BF8" i="38"/>
  <c r="BE11" i="33"/>
  <c r="BG6" i="33"/>
  <c r="BG10" i="33" s="1"/>
  <c r="BF8" i="33"/>
  <c r="BG6" i="28"/>
  <c r="BG10" i="28" s="1"/>
  <c r="BF8" i="28"/>
  <c r="BE11" i="28"/>
  <c r="BE11" i="22"/>
  <c r="BG6" i="22"/>
  <c r="BG10" i="22" s="1"/>
  <c r="BF8" i="22"/>
  <c r="BF11" i="17"/>
  <c r="BG8" i="17"/>
  <c r="BH6" i="17"/>
  <c r="BH10" i="17" s="1"/>
  <c r="BF11" i="12"/>
  <c r="BG8" i="12"/>
  <c r="BH6" i="12"/>
  <c r="BH10" i="12" s="1"/>
  <c r="BF11" i="7"/>
  <c r="BH6" i="7"/>
  <c r="BH10" i="7" s="1"/>
  <c r="BG8" i="7"/>
  <c r="AZ11" i="1"/>
  <c r="H17" i="4"/>
  <c r="H31" i="4" s="1"/>
  <c r="BA8" i="1"/>
  <c r="BF11" i="68" l="1"/>
  <c r="BG8" i="68"/>
  <c r="BH6" i="68"/>
  <c r="BH10" i="68" s="1"/>
  <c r="BF11" i="63"/>
  <c r="BG8" i="63"/>
  <c r="BH6" i="63"/>
  <c r="BH10" i="63" s="1"/>
  <c r="BF11" i="58"/>
  <c r="BG10" i="58"/>
  <c r="BH6" i="58"/>
  <c r="BG8" i="58"/>
  <c r="BF11" i="53"/>
  <c r="BG8" i="53"/>
  <c r="BH6" i="53"/>
  <c r="BH10" i="53" s="1"/>
  <c r="BF11" i="48"/>
  <c r="BG8" i="48"/>
  <c r="BH6" i="48"/>
  <c r="BH10" i="48" s="1"/>
  <c r="BF11" i="43"/>
  <c r="BH6" i="43"/>
  <c r="BH10" i="43" s="1"/>
  <c r="BG8" i="43"/>
  <c r="BF11" i="38"/>
  <c r="BG8" i="38"/>
  <c r="BH6" i="38"/>
  <c r="BH10" i="38" s="1"/>
  <c r="BF11" i="33"/>
  <c r="BG8" i="33"/>
  <c r="BH6" i="33"/>
  <c r="BH10" i="33" s="1"/>
  <c r="BF11" i="28"/>
  <c r="BG8" i="28"/>
  <c r="BH6" i="28"/>
  <c r="BH10" i="28" s="1"/>
  <c r="BF11" i="22"/>
  <c r="BH6" i="22"/>
  <c r="BH10" i="22" s="1"/>
  <c r="BG8" i="22"/>
  <c r="BH8" i="17"/>
  <c r="BI6" i="17"/>
  <c r="BI10" i="17" s="1"/>
  <c r="BG11" i="17"/>
  <c r="BG11" i="12"/>
  <c r="BH8" i="12"/>
  <c r="BI6" i="12"/>
  <c r="BI10" i="12" s="1"/>
  <c r="BG11" i="7"/>
  <c r="BI6" i="7"/>
  <c r="BI10" i="7" s="1"/>
  <c r="BH8" i="7"/>
  <c r="BA11" i="1"/>
  <c r="H27" i="4"/>
  <c r="BB8" i="1"/>
  <c r="BG11" i="68" l="1"/>
  <c r="BH8" i="68"/>
  <c r="BI6" i="68"/>
  <c r="BI10" i="68" s="1"/>
  <c r="BG11" i="63"/>
  <c r="BH8" i="63"/>
  <c r="BI6" i="63"/>
  <c r="BI10" i="63" s="1"/>
  <c r="BG11" i="58"/>
  <c r="BH10" i="58"/>
  <c r="BH8" i="58"/>
  <c r="BI6" i="58"/>
  <c r="BI6" i="53"/>
  <c r="BI10" i="53" s="1"/>
  <c r="BH8" i="53"/>
  <c r="BG11" i="53"/>
  <c r="BH8" i="48"/>
  <c r="BI6" i="48"/>
  <c r="BI10" i="48" s="1"/>
  <c r="BG11" i="48"/>
  <c r="BG11" i="43"/>
  <c r="BH8" i="43"/>
  <c r="BI6" i="43"/>
  <c r="BI10" i="43" s="1"/>
  <c r="BG11" i="38"/>
  <c r="BH8" i="38"/>
  <c r="BI6" i="38"/>
  <c r="BI10" i="38" s="1"/>
  <c r="BH8" i="33"/>
  <c r="BI6" i="33"/>
  <c r="BI10" i="33" s="1"/>
  <c r="BG11" i="33"/>
  <c r="BH8" i="28"/>
  <c r="BI6" i="28"/>
  <c r="BI10" i="28" s="1"/>
  <c r="BG11" i="28"/>
  <c r="BG11" i="22"/>
  <c r="BI6" i="22"/>
  <c r="BI10" i="22" s="1"/>
  <c r="BH8" i="22"/>
  <c r="BH11" i="17"/>
  <c r="BI8" i="17"/>
  <c r="BJ6" i="17"/>
  <c r="BJ10" i="17" s="1"/>
  <c r="BI8" i="12"/>
  <c r="BJ6" i="12"/>
  <c r="BJ10" i="12" s="1"/>
  <c r="BH11" i="12"/>
  <c r="BH11" i="7"/>
  <c r="BJ6" i="7"/>
  <c r="BI8" i="7"/>
  <c r="H29" i="4"/>
  <c r="H40" i="4" s="1"/>
  <c r="BB11" i="1"/>
  <c r="H39" i="4"/>
  <c r="BC8" i="1"/>
  <c r="H30" i="4"/>
  <c r="I10" i="6" l="1"/>
  <c r="I51" i="6" s="1"/>
  <c r="BJ10" i="7"/>
  <c r="BH11" i="68"/>
  <c r="BI8" i="68"/>
  <c r="BJ6" i="68"/>
  <c r="BJ10" i="68" s="1"/>
  <c r="BI8" i="63"/>
  <c r="BJ6" i="63"/>
  <c r="BJ10" i="63" s="1"/>
  <c r="BH11" i="63"/>
  <c r="BH11" i="58"/>
  <c r="BI10" i="58"/>
  <c r="BI8" i="58"/>
  <c r="BJ6" i="58"/>
  <c r="BI8" i="53"/>
  <c r="BJ6" i="53"/>
  <c r="BJ10" i="53" s="1"/>
  <c r="BH11" i="53"/>
  <c r="BH11" i="48"/>
  <c r="BJ6" i="48"/>
  <c r="BJ10" i="48" s="1"/>
  <c r="BI8" i="48"/>
  <c r="BI8" i="43"/>
  <c r="BJ6" i="43"/>
  <c r="BJ10" i="43" s="1"/>
  <c r="I10" i="42" s="1"/>
  <c r="I51" i="42" s="1"/>
  <c r="BH11" i="43"/>
  <c r="BI8" i="38"/>
  <c r="BJ6" i="38"/>
  <c r="BJ10" i="38" s="1"/>
  <c r="BH11" i="38"/>
  <c r="BH11" i="33"/>
  <c r="BI8" i="33"/>
  <c r="BJ6" i="33"/>
  <c r="BJ10" i="33" s="1"/>
  <c r="BJ6" i="28"/>
  <c r="BJ10" i="28" s="1"/>
  <c r="BI8" i="28"/>
  <c r="BH11" i="28"/>
  <c r="BH11" i="22"/>
  <c r="BI8" i="22"/>
  <c r="BJ6" i="22"/>
  <c r="BJ10" i="22" s="1"/>
  <c r="BI11" i="17"/>
  <c r="I10" i="11"/>
  <c r="I51" i="11" s="1"/>
  <c r="BJ8" i="17"/>
  <c r="I10" i="16"/>
  <c r="I51" i="16" s="1"/>
  <c r="BI11" i="12"/>
  <c r="BJ8" i="12"/>
  <c r="BI11" i="7"/>
  <c r="BJ8" i="7"/>
  <c r="BC11" i="1"/>
  <c r="BD8" i="1"/>
  <c r="BI11" i="68" l="1"/>
  <c r="BJ8" i="68"/>
  <c r="I9" i="67" s="1"/>
  <c r="I10" i="67"/>
  <c r="I51" i="67" s="1"/>
  <c r="BJ8" i="63"/>
  <c r="I9" i="62" s="1"/>
  <c r="I10" i="62"/>
  <c r="I51" i="62" s="1"/>
  <c r="BI11" i="63"/>
  <c r="BJ8" i="58"/>
  <c r="I9" i="57" s="1"/>
  <c r="BJ10" i="58"/>
  <c r="I10" i="57" s="1"/>
  <c r="I51" i="57" s="1"/>
  <c r="BI11" i="58"/>
  <c r="I10" i="52"/>
  <c r="I51" i="52" s="1"/>
  <c r="BJ8" i="53"/>
  <c r="I9" i="52" s="1"/>
  <c r="BI11" i="53"/>
  <c r="BJ8" i="48"/>
  <c r="I9" i="47" s="1"/>
  <c r="I10" i="47"/>
  <c r="I51" i="47" s="1"/>
  <c r="BI11" i="48"/>
  <c r="BJ8" i="43"/>
  <c r="I9" i="42" s="1"/>
  <c r="BI11" i="43"/>
  <c r="BJ8" i="38"/>
  <c r="I10" i="37"/>
  <c r="BI11" i="38"/>
  <c r="BI11" i="33"/>
  <c r="BJ8" i="33"/>
  <c r="I10" i="32"/>
  <c r="I51" i="32" s="1"/>
  <c r="BI11" i="28"/>
  <c r="I10" i="26"/>
  <c r="I51" i="26" s="1"/>
  <c r="BJ8" i="28"/>
  <c r="I9" i="26" s="1"/>
  <c r="BJ8" i="22"/>
  <c r="I10" i="21"/>
  <c r="BI11" i="22"/>
  <c r="BJ11" i="17"/>
  <c r="I9" i="16"/>
  <c r="I9" i="11"/>
  <c r="I9" i="6"/>
  <c r="BJ11" i="12"/>
  <c r="BJ11" i="7"/>
  <c r="BD11" i="1"/>
  <c r="BE8" i="1"/>
  <c r="I44" i="67" l="1"/>
  <c r="I48" i="67" s="1"/>
  <c r="E61" i="67" s="1"/>
  <c r="I11" i="67"/>
  <c r="I13" i="67" s="1"/>
  <c r="I15" i="67" s="1"/>
  <c r="BJ11" i="68"/>
  <c r="I44" i="62"/>
  <c r="I48" i="62" s="1"/>
  <c r="E61" i="62" s="1"/>
  <c r="I11" i="62"/>
  <c r="I13" i="62" s="1"/>
  <c r="I15" i="62" s="1"/>
  <c r="BJ11" i="63"/>
  <c r="I11" i="57"/>
  <c r="I13" i="57" s="1"/>
  <c r="I15" i="57" s="1"/>
  <c r="I44" i="57"/>
  <c r="I48" i="57" s="1"/>
  <c r="E61" i="57" s="1"/>
  <c r="BJ11" i="58"/>
  <c r="I11" i="52"/>
  <c r="I13" i="52" s="1"/>
  <c r="I15" i="52" s="1"/>
  <c r="I44" i="52"/>
  <c r="I48" i="52" s="1"/>
  <c r="E61" i="52" s="1"/>
  <c r="BJ11" i="53"/>
  <c r="I44" i="47"/>
  <c r="I48" i="47" s="1"/>
  <c r="E61" i="47" s="1"/>
  <c r="I11" i="47"/>
  <c r="I13" i="47" s="1"/>
  <c r="I15" i="47" s="1"/>
  <c r="BJ11" i="48"/>
  <c r="I11" i="42"/>
  <c r="I13" i="42" s="1"/>
  <c r="I15" i="42" s="1"/>
  <c r="I44" i="42"/>
  <c r="I48" i="42" s="1"/>
  <c r="E61" i="42" s="1"/>
  <c r="BJ11" i="43"/>
  <c r="I51" i="37"/>
  <c r="BJ11" i="38"/>
  <c r="I9" i="37"/>
  <c r="I44" i="37" s="1"/>
  <c r="I48" i="37" s="1"/>
  <c r="E61" i="37" s="1"/>
  <c r="BJ11" i="33"/>
  <c r="I9" i="32"/>
  <c r="BJ11" i="28"/>
  <c r="I9" i="21"/>
  <c r="I44" i="21" s="1"/>
  <c r="I48" i="21" s="1"/>
  <c r="E61" i="21" s="1"/>
  <c r="I11" i="21"/>
  <c r="I13" i="21" s="1"/>
  <c r="I15" i="21" s="1"/>
  <c r="I51" i="21"/>
  <c r="BJ11" i="22"/>
  <c r="I11" i="16"/>
  <c r="I13" i="16" s="1"/>
  <c r="I15" i="16" s="1"/>
  <c r="I44" i="16"/>
  <c r="I48" i="16" s="1"/>
  <c r="E61" i="16" s="1"/>
  <c r="I44" i="6"/>
  <c r="I48" i="6" s="1"/>
  <c r="E61" i="6" s="1"/>
  <c r="I11" i="6"/>
  <c r="I13" i="6" s="1"/>
  <c r="I15" i="6" s="1"/>
  <c r="I44" i="11"/>
  <c r="I48" i="11" s="1"/>
  <c r="E61" i="11" s="1"/>
  <c r="I11" i="11"/>
  <c r="I13" i="11" s="1"/>
  <c r="I15" i="11" s="1"/>
  <c r="BE11" i="1"/>
  <c r="BF8" i="1"/>
  <c r="I16" i="67" l="1"/>
  <c r="I53" i="67" s="1"/>
  <c r="I59" i="67" s="1"/>
  <c r="E62" i="67" s="1"/>
  <c r="D38" i="67" s="1"/>
  <c r="I16" i="62"/>
  <c r="I53" i="62" s="1"/>
  <c r="I59" i="62" s="1"/>
  <c r="E62" i="62" s="1"/>
  <c r="D38" i="62" s="1"/>
  <c r="I16" i="57"/>
  <c r="I53" i="57" s="1"/>
  <c r="I59" i="57" s="1"/>
  <c r="E62" i="57" s="1"/>
  <c r="E63" i="57" s="1"/>
  <c r="I16" i="52"/>
  <c r="I53" i="52" s="1"/>
  <c r="I59" i="52" s="1"/>
  <c r="E62" i="52" s="1"/>
  <c r="E63" i="52" s="1"/>
  <c r="I16" i="47"/>
  <c r="I53" i="47" s="1"/>
  <c r="I59" i="47" s="1"/>
  <c r="E62" i="47" s="1"/>
  <c r="D38" i="47" s="1"/>
  <c r="I16" i="42"/>
  <c r="I53" i="42" s="1"/>
  <c r="I59" i="42" s="1"/>
  <c r="E62" i="42" s="1"/>
  <c r="D38" i="42" s="1"/>
  <c r="I11" i="37"/>
  <c r="I13" i="37" s="1"/>
  <c r="I15" i="37" s="1"/>
  <c r="I11" i="32"/>
  <c r="I13" i="32" s="1"/>
  <c r="I15" i="32" s="1"/>
  <c r="I44" i="32"/>
  <c r="I48" i="32" s="1"/>
  <c r="E61" i="32" s="1"/>
  <c r="I11" i="26"/>
  <c r="I13" i="26" s="1"/>
  <c r="I15" i="26" s="1"/>
  <c r="I44" i="26"/>
  <c r="I48" i="26" s="1"/>
  <c r="E61" i="26" s="1"/>
  <c r="I16" i="21"/>
  <c r="I53" i="21" s="1"/>
  <c r="I59" i="21" s="1"/>
  <c r="E62" i="21" s="1"/>
  <c r="I16" i="16"/>
  <c r="I53" i="16" s="1"/>
  <c r="I59" i="16" s="1"/>
  <c r="E62" i="16" s="1"/>
  <c r="E63" i="16" s="1"/>
  <c r="I16" i="11"/>
  <c r="I53" i="11" s="1"/>
  <c r="I59" i="11" s="1"/>
  <c r="E62" i="11" s="1"/>
  <c r="E63" i="11" s="1"/>
  <c r="I16" i="6"/>
  <c r="I53" i="6" s="1"/>
  <c r="I59" i="6" s="1"/>
  <c r="E62" i="6" s="1"/>
  <c r="D38" i="6" s="1"/>
  <c r="BF11" i="1"/>
  <c r="BG8" i="1"/>
  <c r="I17" i="67" l="1"/>
  <c r="I31" i="67" s="1"/>
  <c r="E63" i="67"/>
  <c r="E63" i="62"/>
  <c r="I17" i="62"/>
  <c r="D38" i="57"/>
  <c r="I17" i="57"/>
  <c r="I31" i="57" s="1"/>
  <c r="I17" i="52"/>
  <c r="D38" i="52"/>
  <c r="I17" i="47"/>
  <c r="I27" i="47" s="1"/>
  <c r="E63" i="47"/>
  <c r="I17" i="42"/>
  <c r="I27" i="42" s="1"/>
  <c r="E63" i="42"/>
  <c r="I16" i="37"/>
  <c r="I53" i="37" s="1"/>
  <c r="I59" i="37" s="1"/>
  <c r="E62" i="37" s="1"/>
  <c r="I16" i="32"/>
  <c r="I53" i="32" s="1"/>
  <c r="I59" i="32" s="1"/>
  <c r="E62" i="32" s="1"/>
  <c r="E63" i="32" s="1"/>
  <c r="I16" i="26"/>
  <c r="I53" i="26" s="1"/>
  <c r="I59" i="26" s="1"/>
  <c r="E62" i="26" s="1"/>
  <c r="D38" i="26" s="1"/>
  <c r="I17" i="21"/>
  <c r="I31" i="21" s="1"/>
  <c r="E63" i="21"/>
  <c r="D38" i="21"/>
  <c r="I17" i="16"/>
  <c r="I27" i="16" s="1"/>
  <c r="D35" i="16" s="1"/>
  <c r="F7" i="72" s="1"/>
  <c r="D38" i="16"/>
  <c r="E63" i="6"/>
  <c r="D38" i="11"/>
  <c r="I17" i="6"/>
  <c r="I17" i="11"/>
  <c r="BG11" i="1"/>
  <c r="BH8" i="1"/>
  <c r="I27" i="67" l="1"/>
  <c r="D36" i="67" s="1"/>
  <c r="I31" i="62"/>
  <c r="I27" i="62"/>
  <c r="I27" i="57"/>
  <c r="D35" i="57" s="1"/>
  <c r="F15" i="72" s="1"/>
  <c r="I27" i="52"/>
  <c r="I31" i="52"/>
  <c r="I31" i="47"/>
  <c r="I29" i="47"/>
  <c r="D36" i="47"/>
  <c r="D34" i="47"/>
  <c r="I39" i="47"/>
  <c r="D39" i="47" s="1"/>
  <c r="D35" i="47"/>
  <c r="F13" i="72" s="1"/>
  <c r="I31" i="42"/>
  <c r="I29" i="42"/>
  <c r="D36" i="42"/>
  <c r="D35" i="42"/>
  <c r="F12" i="72" s="1"/>
  <c r="I39" i="42"/>
  <c r="D39" i="42" s="1"/>
  <c r="D34" i="42"/>
  <c r="I17" i="37"/>
  <c r="I31" i="37" s="1"/>
  <c r="D38" i="37"/>
  <c r="E63" i="37"/>
  <c r="D38" i="32"/>
  <c r="I17" i="32"/>
  <c r="I17" i="26"/>
  <c r="I31" i="26" s="1"/>
  <c r="E63" i="26"/>
  <c r="I27" i="21"/>
  <c r="I29" i="21"/>
  <c r="I39" i="21"/>
  <c r="D39" i="21" s="1"/>
  <c r="D36" i="21"/>
  <c r="D35" i="21"/>
  <c r="F8" i="72" s="1"/>
  <c r="D34" i="21"/>
  <c r="I31" i="16"/>
  <c r="I29" i="16"/>
  <c r="I39" i="16"/>
  <c r="D39" i="16" s="1"/>
  <c r="D36" i="16"/>
  <c r="D34" i="16"/>
  <c r="I31" i="6"/>
  <c r="I27" i="6"/>
  <c r="I31" i="11"/>
  <c r="I27" i="11"/>
  <c r="D35" i="11" s="1"/>
  <c r="F6" i="72" s="1"/>
  <c r="BH11" i="1"/>
  <c r="BJ8" i="1"/>
  <c r="BI8" i="1"/>
  <c r="D37" i="21" l="1"/>
  <c r="E8" i="72"/>
  <c r="D37" i="47"/>
  <c r="E13" i="72"/>
  <c r="D37" i="16"/>
  <c r="E7" i="72"/>
  <c r="D37" i="42"/>
  <c r="E12" i="72"/>
  <c r="I29" i="57"/>
  <c r="I30" i="57" s="1"/>
  <c r="D41" i="57" s="1"/>
  <c r="D34" i="67"/>
  <c r="D35" i="67"/>
  <c r="F17" i="72" s="1"/>
  <c r="I29" i="67"/>
  <c r="I40" i="67" s="1"/>
  <c r="D40" i="67" s="1"/>
  <c r="I39" i="67"/>
  <c r="D39" i="67" s="1"/>
  <c r="I30" i="67"/>
  <c r="D41" i="67" s="1"/>
  <c r="I29" i="62"/>
  <c r="D35" i="62"/>
  <c r="F16" i="72" s="1"/>
  <c r="D36" i="62"/>
  <c r="D34" i="62"/>
  <c r="I39" i="62"/>
  <c r="D39" i="62" s="1"/>
  <c r="D34" i="57"/>
  <c r="I39" i="57"/>
  <c r="D39" i="57" s="1"/>
  <c r="D36" i="57"/>
  <c r="I29" i="52"/>
  <c r="I39" i="52"/>
  <c r="D39" i="52" s="1"/>
  <c r="D34" i="52"/>
  <c r="D36" i="52"/>
  <c r="D35" i="52"/>
  <c r="F14" i="72" s="1"/>
  <c r="I40" i="47"/>
  <c r="D40" i="47" s="1"/>
  <c r="I30" i="47"/>
  <c r="D41" i="47" s="1"/>
  <c r="I30" i="42"/>
  <c r="D41" i="42" s="1"/>
  <c r="I40" i="42"/>
  <c r="D40" i="42" s="1"/>
  <c r="I27" i="37"/>
  <c r="I29" i="37" s="1"/>
  <c r="I27" i="32"/>
  <c r="I31" i="32"/>
  <c r="I27" i="26"/>
  <c r="I39" i="26" s="1"/>
  <c r="D39" i="26" s="1"/>
  <c r="I40" i="21"/>
  <c r="D40" i="21" s="1"/>
  <c r="I30" i="21"/>
  <c r="D41" i="21" s="1"/>
  <c r="I40" i="16"/>
  <c r="D40" i="16" s="1"/>
  <c r="I30" i="16"/>
  <c r="D41" i="16" s="1"/>
  <c r="I29" i="11"/>
  <c r="I39" i="11"/>
  <c r="D39" i="11" s="1"/>
  <c r="D36" i="11"/>
  <c r="D34" i="11"/>
  <c r="I29" i="6"/>
  <c r="I39" i="6"/>
  <c r="D39" i="6" s="1"/>
  <c r="D35" i="6"/>
  <c r="F5" i="72" s="1"/>
  <c r="D34" i="6"/>
  <c r="D36" i="6"/>
  <c r="BI11" i="1"/>
  <c r="BJ11" i="1" s="1"/>
  <c r="I9" i="4"/>
  <c r="I44" i="4" s="1"/>
  <c r="I48" i="4" s="1"/>
  <c r="E61" i="4" s="1"/>
  <c r="D37" i="52" l="1"/>
  <c r="E14" i="72"/>
  <c r="D37" i="67"/>
  <c r="E17" i="72"/>
  <c r="D37" i="62"/>
  <c r="E16" i="72"/>
  <c r="D37" i="11"/>
  <c r="E6" i="72"/>
  <c r="D37" i="57"/>
  <c r="E15" i="72"/>
  <c r="D37" i="6"/>
  <c r="E5" i="72"/>
  <c r="I40" i="57"/>
  <c r="D40" i="57" s="1"/>
  <c r="I30" i="62"/>
  <c r="D41" i="62" s="1"/>
  <c r="I40" i="62"/>
  <c r="D40" i="62" s="1"/>
  <c r="I30" i="52"/>
  <c r="D41" i="52" s="1"/>
  <c r="I40" i="52"/>
  <c r="D40" i="52" s="1"/>
  <c r="D35" i="37"/>
  <c r="F11" i="72" s="1"/>
  <c r="D34" i="37"/>
  <c r="I39" i="37"/>
  <c r="D39" i="37" s="1"/>
  <c r="D36" i="37"/>
  <c r="I30" i="37"/>
  <c r="D41" i="37" s="1"/>
  <c r="I40" i="37"/>
  <c r="D40" i="37" s="1"/>
  <c r="I29" i="32"/>
  <c r="I39" i="32"/>
  <c r="D39" i="32" s="1"/>
  <c r="D35" i="32"/>
  <c r="F10" i="72" s="1"/>
  <c r="D36" i="32"/>
  <c r="D34" i="32"/>
  <c r="D35" i="26"/>
  <c r="F9" i="72" s="1"/>
  <c r="D34" i="26"/>
  <c r="I29" i="26"/>
  <c r="I30" i="26" s="1"/>
  <c r="D41" i="26" s="1"/>
  <c r="D36" i="26"/>
  <c r="I30" i="6"/>
  <c r="D41" i="6" s="1"/>
  <c r="I40" i="6"/>
  <c r="D40" i="6" s="1"/>
  <c r="I30" i="11"/>
  <c r="D41" i="11" s="1"/>
  <c r="I40" i="11"/>
  <c r="D40" i="11" s="1"/>
  <c r="I11" i="4"/>
  <c r="I13" i="4" s="1"/>
  <c r="I15" i="4" s="1"/>
  <c r="I16" i="4" s="1"/>
  <c r="I53" i="4" s="1"/>
  <c r="I59" i="4" s="1"/>
  <c r="E62" i="4" s="1"/>
  <c r="D38" i="4" s="1"/>
  <c r="D37" i="26" l="1"/>
  <c r="E9" i="72"/>
  <c r="D37" i="37"/>
  <c r="E11" i="72"/>
  <c r="D37" i="32"/>
  <c r="E10" i="72"/>
  <c r="I40" i="32"/>
  <c r="D40" i="32" s="1"/>
  <c r="I30" i="32"/>
  <c r="D41" i="32" s="1"/>
  <c r="I40" i="26"/>
  <c r="D40" i="26" s="1"/>
  <c r="E63" i="4"/>
  <c r="I17" i="4"/>
  <c r="I27" i="4" s="1"/>
  <c r="D36" i="4" l="1"/>
  <c r="D34" i="4"/>
  <c r="D37" i="4" s="1"/>
  <c r="D35" i="4"/>
  <c r="I31" i="4"/>
  <c r="I29" i="4"/>
  <c r="I39" i="4"/>
  <c r="D39" i="4" s="1"/>
  <c r="I40" i="4" l="1"/>
  <c r="D40" i="4" s="1"/>
  <c r="I30" i="4"/>
  <c r="D41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15" authorId="0" shapeId="0" xr:uid="{71C18211-EA7F-42B0-9545-A64D45EC2D1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68,53euros/metro
Euro: $4.229,6</t>
        </r>
      </text>
    </comment>
    <comment ref="C53" authorId="0" shapeId="0" xr:uid="{710DD7E0-97C3-4DAF-9183-8F509C6B685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D156E1FC-FF99-47EB-96E5-D233320C6A5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DE864E43-512C-47FE-A178-C24CC632F14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5311DE92-A4B2-4B96-8AFB-5EF002E75BF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E4EEA3B4-6D13-4C13-9617-E316CF508FD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09483C30-0AAA-4DBC-9D25-1B3A3A72781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9F8959B4-0B7B-46E2-A61C-D798D1C4478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C5C49DEA-1C3C-40BE-B78A-2FD3E75E842C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E73C3D63-0654-44D4-B49C-475326AA312C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E841A8F8-665E-40C4-B754-69B7955478D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7318C134-9E42-40BA-89F5-707CC1745C8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1BE8E0CD-8595-445B-9CD6-3DDB27EC561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E1030375-ED00-444B-BB1E-B6E08180D27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CE487F1D-28CD-4EA6-959E-8C2AEBECA57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3" authorId="0" shapeId="0" xr:uid="{7823727D-F00C-4486-B815-675B043AA65A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FOB</t>
        </r>
      </text>
    </comment>
  </commentList>
</comments>
</file>

<file path=xl/sharedStrings.xml><?xml version="1.0" encoding="utf-8"?>
<sst xmlns="http://schemas.openxmlformats.org/spreadsheetml/2006/main" count="3144" uniqueCount="186">
  <si>
    <t>DATOS DE ENTRADA:</t>
  </si>
  <si>
    <t>IMPUESTOS</t>
  </si>
  <si>
    <t>FLUJO DE CAJA</t>
  </si>
  <si>
    <t>AÑOS</t>
  </si>
  <si>
    <t>=</t>
  </si>
  <si>
    <t>TOTAL INGRESOSx VENTAS - REVENUE</t>
  </si>
  <si>
    <t>Costos y gastos totales - Expenses</t>
  </si>
  <si>
    <t>UTILIDAD BRUTA - EBITDA</t>
  </si>
  <si>
    <t>-</t>
  </si>
  <si>
    <t>Depreciaciones - Depreciation</t>
  </si>
  <si>
    <t xml:space="preserve">UAII </t>
  </si>
  <si>
    <t>Gastos financieros - Interest Payments</t>
  </si>
  <si>
    <t>UAI - Profit before tax</t>
  </si>
  <si>
    <t>IMPUESTOS - Tax</t>
  </si>
  <si>
    <t xml:space="preserve">= </t>
  </si>
  <si>
    <t>UTILIDAD NETA - Profit after tax</t>
  </si>
  <si>
    <t>+</t>
  </si>
  <si>
    <t>Depreciación</t>
  </si>
  <si>
    <t xml:space="preserve">+ </t>
  </si>
  <si>
    <t xml:space="preserve">Ingresos  X Préstamos </t>
  </si>
  <si>
    <t xml:space="preserve">- </t>
  </si>
  <si>
    <t>Abono a capital</t>
  </si>
  <si>
    <t xml:space="preserve">Inversión Activos </t>
  </si>
  <si>
    <t>Estudios ded viabilidad</t>
  </si>
  <si>
    <t>Inversión en capital de W</t>
  </si>
  <si>
    <t xml:space="preserve">  - </t>
  </si>
  <si>
    <t>Variación capital de trabajo</t>
  </si>
  <si>
    <t>Recuperación capital de trabajo</t>
  </si>
  <si>
    <t>Valor de Desecho(VLA)</t>
  </si>
  <si>
    <t>F. DE C. NETO</t>
  </si>
  <si>
    <t>FACTOR DE DESCUENTO</t>
  </si>
  <si>
    <t>VALORES PRESENTES</t>
  </si>
  <si>
    <t>SUMA ACUMULADA</t>
  </si>
  <si>
    <t>Valor terminal</t>
  </si>
  <si>
    <t>Crecimiento del proyecto anual</t>
  </si>
  <si>
    <t>TD(Ke)</t>
  </si>
  <si>
    <t>VPN</t>
  </si>
  <si>
    <t>TIR</t>
  </si>
  <si>
    <t>TVR</t>
  </si>
  <si>
    <t>CAUE</t>
  </si>
  <si>
    <t>RBC</t>
  </si>
  <si>
    <t>PRI</t>
  </si>
  <si>
    <t>PRID</t>
  </si>
  <si>
    <t>PRID Exacto</t>
  </si>
  <si>
    <t>INGRESOS</t>
  </si>
  <si>
    <t>INGRESOS X PRESTAMOS</t>
  </si>
  <si>
    <t>RECUPERACION CAPITAL DE TRABAJO</t>
  </si>
  <si>
    <t>VLR DEL DESECHO</t>
  </si>
  <si>
    <t>TOTAL INGRESOS</t>
  </si>
  <si>
    <t>TOTAL COSTOS Y GASTOS</t>
  </si>
  <si>
    <t>VPI</t>
  </si>
  <si>
    <t>VPE</t>
  </si>
  <si>
    <t>PRUEBA</t>
  </si>
  <si>
    <t>Incremento mensual</t>
  </si>
  <si>
    <t>Precio venta</t>
  </si>
  <si>
    <t>Cantidad usuarios</t>
  </si>
  <si>
    <t>Periodos</t>
  </si>
  <si>
    <t>Ingreso Total</t>
  </si>
  <si>
    <t>Costos fijos</t>
  </si>
  <si>
    <t>Utilidad</t>
  </si>
  <si>
    <t>Inversión inicial</t>
  </si>
  <si>
    <t>Servicios contables</t>
  </si>
  <si>
    <t>Campañas de Marketing</t>
  </si>
  <si>
    <t>Servicios SST</t>
  </si>
  <si>
    <t>Puestos de trabajo</t>
  </si>
  <si>
    <t>Leasing  equipos tecnologicos</t>
  </si>
  <si>
    <t>Costos fijos proyecto</t>
  </si>
  <si>
    <t>Salario</t>
  </si>
  <si>
    <t>Cantidad</t>
  </si>
  <si>
    <t>Factor prestacional</t>
  </si>
  <si>
    <t>Total</t>
  </si>
  <si>
    <t>Gerente</t>
  </si>
  <si>
    <t>Fator prestacional</t>
  </si>
  <si>
    <t>Coordinadores</t>
  </si>
  <si>
    <t>Jefes</t>
  </si>
  <si>
    <t>Analistas</t>
  </si>
  <si>
    <t>Servicios SG-SST</t>
  </si>
  <si>
    <t>Costo</t>
  </si>
  <si>
    <t>Servicios ext</t>
  </si>
  <si>
    <t>TOTAL</t>
  </si>
  <si>
    <t>|</t>
  </si>
  <si>
    <t>Asesoría jurídica</t>
  </si>
  <si>
    <t>Alquiler computadores</t>
  </si>
  <si>
    <t>Alquiler puestos de trabajo</t>
  </si>
  <si>
    <t>Total Mensual</t>
  </si>
  <si>
    <t>Área Comercial</t>
  </si>
  <si>
    <t xml:space="preserve">Área Mercadeo </t>
  </si>
  <si>
    <t xml:space="preserve">Área Tesorería y Contabilidad </t>
  </si>
  <si>
    <t xml:space="preserve">Área Servicio al Cliente </t>
  </si>
  <si>
    <t>Campañas Marketing</t>
  </si>
  <si>
    <t xml:space="preserve">Asesorías Jurídicas </t>
  </si>
  <si>
    <t xml:space="preserve">Nómina </t>
  </si>
  <si>
    <t>GASTO TOTAL</t>
  </si>
  <si>
    <t>PUBLICIDAD</t>
  </si>
  <si>
    <t>GASTOS DE VENTAS</t>
  </si>
  <si>
    <t>GASTOS ADMINISTRATIVOS</t>
  </si>
  <si>
    <t>Informe del 2023</t>
  </si>
  <si>
    <t>TRANSPORTE PRODUCCIÓN</t>
  </si>
  <si>
    <t>EMBALAJE</t>
  </si>
  <si>
    <t>COSTO DE IMPORTACIÓN</t>
  </si>
  <si>
    <t>GASTOS</t>
  </si>
  <si>
    <t>TOTAL COSTO DE PRODUCCIÓN</t>
  </si>
  <si>
    <t xml:space="preserve">  COSTOS INDIRECTOS DE FABRICACIÓN  CIF</t>
  </si>
  <si>
    <t>TOTAL COSTO DIRECTO</t>
  </si>
  <si>
    <t>Minutos</t>
  </si>
  <si>
    <t>TERMINACIÓN</t>
  </si>
  <si>
    <t>CONFECCIÓN</t>
  </si>
  <si>
    <t>Pieza</t>
  </si>
  <si>
    <t>CORTE</t>
  </si>
  <si>
    <t>MANO DE OBRA DIRECTA</t>
  </si>
  <si>
    <t>LAVANDERÍA</t>
  </si>
  <si>
    <t>BORDADO</t>
  </si>
  <si>
    <t>ESTAMPADO</t>
  </si>
  <si>
    <t>SUBPROCESO</t>
  </si>
  <si>
    <t xml:space="preserve">Etiquetas adhesivas </t>
  </si>
  <si>
    <t>Unidad</t>
  </si>
  <si>
    <t>STICKER</t>
  </si>
  <si>
    <t>Belplásticos</t>
  </si>
  <si>
    <t>BOLSA MARCA</t>
  </si>
  <si>
    <t>ETIQUETA</t>
  </si>
  <si>
    <t>MATERIAL DE EMPAQUE</t>
  </si>
  <si>
    <t>Apple</t>
  </si>
  <si>
    <t>GPS</t>
  </si>
  <si>
    <t>LookCam</t>
  </si>
  <si>
    <t>CÁMARA ESPÍA</t>
  </si>
  <si>
    <t>Tienda Comando Elite</t>
  </si>
  <si>
    <t>GAS PIMIENTA</t>
  </si>
  <si>
    <t>Hikvision</t>
  </si>
  <si>
    <t>BOTÓN DE ALERTA</t>
  </si>
  <si>
    <t>Coats Cadena</t>
  </si>
  <si>
    <t>Metros</t>
  </si>
  <si>
    <t>HILO</t>
  </si>
  <si>
    <t>YKK</t>
  </si>
  <si>
    <t>CIERRE</t>
  </si>
  <si>
    <t>Insumarquillas</t>
  </si>
  <si>
    <t>MARQUILLA INSTRUCCIÓN LAVADO</t>
  </si>
  <si>
    <t>MARQUILLA BANDERA</t>
  </si>
  <si>
    <t>MARQUILLA TALLA</t>
  </si>
  <si>
    <t>MARQUILLA MARCA</t>
  </si>
  <si>
    <t>INSUMOS Y ACCESORIOS</t>
  </si>
  <si>
    <t>Protela</t>
  </si>
  <si>
    <t>Metro/unidad</t>
  </si>
  <si>
    <t>100% seda</t>
  </si>
  <si>
    <t>SEDA</t>
  </si>
  <si>
    <t>Clip Carbono (España)</t>
  </si>
  <si>
    <t>HMPE 48%,Fibra vidrio 12%,Polyester 24%</t>
  </si>
  <si>
    <t>TELA ANTICORTE  Rendimiento: 310 gramos/mt2</t>
  </si>
  <si>
    <t>VALOR TOTAL</t>
  </si>
  <si>
    <t>VALOR UNITARIO</t>
  </si>
  <si>
    <t>PROVEEDOR</t>
  </si>
  <si>
    <t>UNIDAD DE CONSUMO</t>
  </si>
  <si>
    <t xml:space="preserve">CONSUMO </t>
  </si>
  <si>
    <t>DESCRIPCIÓN</t>
  </si>
  <si>
    <t>NOMBRE</t>
  </si>
  <si>
    <t>TELAS</t>
  </si>
  <si>
    <t>% desperdicio tela</t>
  </si>
  <si>
    <t>COSTO DIRECTO</t>
  </si>
  <si>
    <t>FOB 40%</t>
  </si>
  <si>
    <t>EURO</t>
  </si>
  <si>
    <t>REFERENCIA</t>
  </si>
  <si>
    <t>COLECCIÓN</t>
  </si>
  <si>
    <t>TALLAS</t>
  </si>
  <si>
    <t>FECHA</t>
  </si>
  <si>
    <t>HOJA DE COSTOS CHAQUETA ANTICORTE</t>
  </si>
  <si>
    <t>Costos Variables</t>
  </si>
  <si>
    <t>a</t>
  </si>
  <si>
    <t>tasa de cambio</t>
  </si>
  <si>
    <t>construir flujos de caja</t>
  </si>
  <si>
    <t>basico 51</t>
  </si>
  <si>
    <t>subir</t>
  </si>
  <si>
    <t>hacer varios escenarios</t>
  </si>
  <si>
    <t xml:space="preserve">dólar bajar </t>
  </si>
  <si>
    <t>dólar alto</t>
  </si>
  <si>
    <t>9 o 10 flujos</t>
  </si>
  <si>
    <t>cuadro resumen</t>
  </si>
  <si>
    <t>en el trabajo para un dólar XXX estos compradores y se logra el punto de equilibrio en el mes XXx</t>
  </si>
  <si>
    <t>descuento por cantidad</t>
  </si>
  <si>
    <t>estimado de cantidad en un año para ser rentable</t>
  </si>
  <si>
    <t>hacer supuestos según la cantidad de prendas a ver</t>
  </si>
  <si>
    <t>costos fijos mes 13 subir el IPC 7%</t>
  </si>
  <si>
    <t>DÓLAR</t>
  </si>
  <si>
    <t>valor metro tela</t>
  </si>
  <si>
    <t>Descuento 10%</t>
  </si>
  <si>
    <t>Unidades</t>
  </si>
  <si>
    <t>Dólar</t>
  </si>
  <si>
    <t>Precio de Venta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</si>
</sst>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&quot;$&quot;\ * #,##0_-;\-&quot;$&quot;\ * #,##0_-;_-&quot;$&quot;\ * &quot;-&quot;??_-;_-@_-"/>
    <numFmt numFmtId="166" formatCode="0.0%"/>
    <numFmt numFmtId="167" formatCode="_(* #,##0.00_);_(* \(#,##0.00\);_(* &quot;-&quot;??_);_(@_)"/>
    <numFmt numFmtId="168" formatCode="&quot;$&quot;\ #,##0.00_);[Red]\(&quot;$&quot;\ #,##0.00\)"/>
    <numFmt numFmtId="169" formatCode="_(* #,##0_);_(* \(#,##0\);_(* &quot;-&quot;??_);_(@_)"/>
    <numFmt numFmtId="170" formatCode="_ &quot;$&quot;\ * #,##0.00_ ;_ &quot;$&quot;\ * \-#,##0.00_ ;_ &quot;$&quot;\ * &quot;-&quot;??_ ;_ @_ "/>
    <numFmt numFmtId="171" formatCode="_ &quot;$&quot;\ * #,##0_ ;_ &quot;$&quot;\ * \-#,##0_ ;_ &quot;$&quot;\ * &quot;-&quot;??_ ;_ @_ "/>
    <numFmt numFmtId="172" formatCode="_-&quot;$&quot;\ * #,##0_-;\-&quot;$&quot;\ * #,##0_-;_-&quot;$&quot;\ * &quot;-&quot;?_-;_-@_-"/>
    <numFmt numFmtId="173" formatCode="0.000"/>
    <numFmt numFmtId="174" formatCode="0.0"/>
    <numFmt numFmtId="175" formatCode="_-[$$-240A]\ * #,##0_-;\-[$$-240A]\ * #,##0_-;_-[$$-240A]\ * &quot;-&quot;??_-;_-@_-"/>
    <numFmt numFmtId="176" formatCode="_-* #,##0_-;\-* #,##0_-;_-* &quot;-&quot;??_-;_-@_-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Georgia"/>
      <family val="1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theme="4" tint="-0.249977111117893"/>
      <name val="Arial Unicode MS"/>
      <family val="2"/>
    </font>
    <font>
      <sz val="10"/>
      <color theme="4" tint="-0.249977111117893"/>
      <name val="Arial Unicode MS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6"/>
      <name val="Arial"/>
      <family val="2"/>
    </font>
    <font>
      <b/>
      <sz val="16"/>
      <color rgb="FFFF0000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2"/>
      <name val="Arial"/>
      <family val="2"/>
    </font>
    <font>
      <b/>
      <sz val="16"/>
      <color indexed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20"/>
      <color theme="1"/>
      <name val="Arial"/>
      <family val="2"/>
    </font>
    <font>
      <b/>
      <sz val="18"/>
      <name val="Arial"/>
      <family val="2"/>
    </font>
    <font>
      <b/>
      <sz val="28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rgb="FFFF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E9EDF4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9" tint="0.39997558519241921"/>
        <bgColor indexed="64"/>
      </patternFill>
    </fill>
  </fills>
  <borders count="5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6" fillId="0" borderId="0"/>
    <xf numFmtId="170" fontId="16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9">
    <xf numFmtId="0" fontId="0" fillId="0" borderId="0" xfId="0"/>
    <xf numFmtId="9" fontId="0" fillId="0" borderId="0" xfId="0" applyNumberFormat="1"/>
    <xf numFmtId="41" fontId="0" fillId="0" borderId="0" xfId="1" applyFont="1"/>
    <xf numFmtId="1" fontId="0" fillId="0" borderId="0" xfId="0" applyNumberFormat="1"/>
    <xf numFmtId="0" fontId="2" fillId="0" borderId="0" xfId="0" applyFont="1"/>
    <xf numFmtId="41" fontId="2" fillId="0" borderId="0" xfId="1" applyFont="1"/>
    <xf numFmtId="0" fontId="3" fillId="3" borderId="0" xfId="0" applyFont="1" applyFill="1" applyAlignment="1">
      <alignment horizontal="center" vertical="center"/>
    </xf>
    <xf numFmtId="41" fontId="2" fillId="2" borderId="0" xfId="1" applyFont="1" applyFill="1"/>
    <xf numFmtId="41" fontId="3" fillId="0" borderId="0" xfId="1" applyFont="1"/>
    <xf numFmtId="0" fontId="4" fillId="0" borderId="0" xfId="0" applyFont="1"/>
    <xf numFmtId="0" fontId="4" fillId="2" borderId="0" xfId="0" applyFont="1" applyFill="1"/>
    <xf numFmtId="2" fontId="0" fillId="0" borderId="0" xfId="2" applyNumberFormat="1" applyFont="1"/>
    <xf numFmtId="2" fontId="0" fillId="0" borderId="0" xfId="0" applyNumberFormat="1"/>
    <xf numFmtId="0" fontId="0" fillId="0" borderId="1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/>
    <xf numFmtId="0" fontId="0" fillId="0" borderId="5" xfId="0" applyBorder="1"/>
    <xf numFmtId="165" fontId="0" fillId="0" borderId="5" xfId="2" applyNumberFormat="1" applyFont="1" applyBorder="1"/>
    <xf numFmtId="0" fontId="4" fillId="5" borderId="5" xfId="0" applyFont="1" applyFill="1" applyBorder="1" applyAlignment="1">
      <alignment horizontal="left"/>
    </xf>
    <xf numFmtId="165" fontId="0" fillId="0" borderId="0" xfId="2" applyNumberFormat="1" applyFont="1" applyBorder="1"/>
    <xf numFmtId="165" fontId="0" fillId="0" borderId="0" xfId="2" applyNumberFormat="1" applyFont="1"/>
    <xf numFmtId="0" fontId="6" fillId="0" borderId="0" xfId="0" applyFont="1"/>
    <xf numFmtId="0" fontId="6" fillId="0" borderId="5" xfId="0" applyFont="1" applyBorder="1"/>
    <xf numFmtId="3" fontId="8" fillId="0" borderId="8" xfId="0" applyNumberFormat="1" applyFont="1" applyBorder="1"/>
    <xf numFmtId="0" fontId="6" fillId="0" borderId="8" xfId="0" applyFont="1" applyBorder="1"/>
    <xf numFmtId="0" fontId="8" fillId="0" borderId="8" xfId="0" applyFont="1" applyBorder="1"/>
    <xf numFmtId="0" fontId="8" fillId="0" borderId="0" xfId="0" applyFont="1"/>
    <xf numFmtId="3" fontId="8" fillId="0" borderId="0" xfId="0" applyNumberFormat="1" applyFont="1"/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9" fillId="0" borderId="7" xfId="0" applyFont="1" applyBorder="1"/>
    <xf numFmtId="0" fontId="7" fillId="0" borderId="7" xfId="0" applyFont="1" applyBorder="1"/>
    <xf numFmtId="165" fontId="4" fillId="5" borderId="5" xfId="2" applyNumberFormat="1" applyFont="1" applyFill="1" applyBorder="1"/>
    <xf numFmtId="0" fontId="6" fillId="0" borderId="9" xfId="0" applyFont="1" applyBorder="1"/>
    <xf numFmtId="0" fontId="8" fillId="0" borderId="9" xfId="0" applyFont="1" applyBorder="1"/>
    <xf numFmtId="3" fontId="8" fillId="0" borderId="9" xfId="0" applyNumberFormat="1" applyFont="1" applyBorder="1"/>
    <xf numFmtId="3" fontId="8" fillId="0" borderId="10" xfId="0" applyNumberFormat="1" applyFont="1" applyBorder="1"/>
    <xf numFmtId="0" fontId="7" fillId="0" borderId="9" xfId="0" applyFont="1" applyBorder="1"/>
    <xf numFmtId="49" fontId="7" fillId="6" borderId="6" xfId="0" applyNumberFormat="1" applyFont="1" applyFill="1" applyBorder="1" applyAlignment="1">
      <alignment horizontal="center" wrapText="1"/>
    </xf>
    <xf numFmtId="41" fontId="2" fillId="7" borderId="0" xfId="1" applyFont="1" applyFill="1"/>
    <xf numFmtId="166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67" fontId="1" fillId="0" borderId="0" xfId="4" applyFont="1" applyFill="1"/>
    <xf numFmtId="0" fontId="0" fillId="8" borderId="5" xfId="0" applyFill="1" applyBorder="1"/>
    <xf numFmtId="166" fontId="4" fillId="8" borderId="5" xfId="0" applyNumberFormat="1" applyFont="1" applyFill="1" applyBorder="1" applyAlignment="1">
      <alignment horizontal="center"/>
    </xf>
    <xf numFmtId="168" fontId="4" fillId="0" borderId="0" xfId="0" applyNumberFormat="1" applyFont="1"/>
    <xf numFmtId="167" fontId="1" fillId="0" borderId="0" xfId="4" applyFont="1"/>
    <xf numFmtId="0" fontId="0" fillId="0" borderId="9" xfId="0" applyBorder="1" applyAlignment="1">
      <alignment horizontal="center"/>
    </xf>
    <xf numFmtId="0" fontId="4" fillId="0" borderId="9" xfId="0" applyFont="1" applyBorder="1"/>
    <xf numFmtId="0" fontId="0" fillId="0" borderId="9" xfId="0" applyBorder="1"/>
    <xf numFmtId="167" fontId="0" fillId="0" borderId="9" xfId="0" applyNumberFormat="1" applyBorder="1"/>
    <xf numFmtId="169" fontId="0" fillId="0" borderId="9" xfId="0" applyNumberFormat="1" applyBorder="1"/>
    <xf numFmtId="167" fontId="4" fillId="12" borderId="0" xfId="0" applyNumberFormat="1" applyFont="1" applyFill="1" applyAlignment="1">
      <alignment horizontal="center" vertical="center"/>
    </xf>
    <xf numFmtId="167" fontId="0" fillId="0" borderId="0" xfId="0" applyNumberFormat="1"/>
    <xf numFmtId="167" fontId="4" fillId="0" borderId="0" xfId="0" applyNumberFormat="1" applyFont="1" applyAlignment="1">
      <alignment horizontal="center"/>
    </xf>
    <xf numFmtId="169" fontId="4" fillId="0" borderId="0" xfId="0" applyNumberFormat="1" applyFont="1" applyAlignment="1">
      <alignment horizontal="center"/>
    </xf>
    <xf numFmtId="167" fontId="10" fillId="13" borderId="0" xfId="0" applyNumberFormat="1" applyFont="1" applyFill="1" applyAlignment="1">
      <alignment wrapText="1"/>
    </xf>
    <xf numFmtId="169" fontId="4" fillId="13" borderId="0" xfId="0" applyNumberFormat="1" applyFont="1" applyFill="1" applyAlignment="1">
      <alignment horizontal="center"/>
    </xf>
    <xf numFmtId="9" fontId="4" fillId="13" borderId="0" xfId="3" applyFont="1" applyFill="1" applyAlignment="1">
      <alignment horizontal="center"/>
    </xf>
    <xf numFmtId="167" fontId="10" fillId="0" borderId="0" xfId="0" applyNumberFormat="1" applyFont="1" applyAlignment="1">
      <alignment wrapText="1"/>
    </xf>
    <xf numFmtId="166" fontId="4" fillId="0" borderId="0" xfId="0" applyNumberFormat="1" applyFont="1"/>
    <xf numFmtId="0" fontId="0" fillId="14" borderId="0" xfId="0" applyFill="1"/>
    <xf numFmtId="168" fontId="0" fillId="14" borderId="0" xfId="0" applyNumberFormat="1" applyFill="1"/>
    <xf numFmtId="10" fontId="0" fillId="14" borderId="0" xfId="0" applyNumberFormat="1" applyFill="1"/>
    <xf numFmtId="2" fontId="0" fillId="14" borderId="0" xfId="0" applyNumberFormat="1" applyFill="1" applyAlignment="1">
      <alignment horizontal="right"/>
    </xf>
    <xf numFmtId="0" fontId="14" fillId="15" borderId="9" xfId="0" applyFont="1" applyFill="1" applyBorder="1" applyAlignment="1" applyProtection="1">
      <alignment horizontal="center" vertical="top"/>
      <protection locked="0"/>
    </xf>
    <xf numFmtId="167" fontId="0" fillId="15" borderId="9" xfId="0" applyNumberFormat="1" applyFill="1" applyBorder="1"/>
    <xf numFmtId="169" fontId="0" fillId="15" borderId="9" xfId="0" applyNumberFormat="1" applyFill="1" applyBorder="1"/>
    <xf numFmtId="169" fontId="0" fillId="0" borderId="0" xfId="0" applyNumberFormat="1"/>
    <xf numFmtId="0" fontId="0" fillId="16" borderId="5" xfId="0" applyFill="1" applyBorder="1"/>
    <xf numFmtId="169" fontId="0" fillId="16" borderId="5" xfId="0" applyNumberFormat="1" applyFill="1" applyBorder="1"/>
    <xf numFmtId="167" fontId="4" fillId="7" borderId="9" xfId="4" applyFont="1" applyFill="1" applyBorder="1" applyAlignment="1">
      <alignment horizontal="center"/>
    </xf>
    <xf numFmtId="41" fontId="0" fillId="0" borderId="0" xfId="0" applyNumberFormat="1"/>
    <xf numFmtId="169" fontId="4" fillId="7" borderId="9" xfId="0" applyNumberFormat="1" applyFont="1" applyFill="1" applyBorder="1"/>
    <xf numFmtId="9" fontId="0" fillId="0" borderId="0" xfId="3" applyFont="1"/>
    <xf numFmtId="169" fontId="0" fillId="7" borderId="9" xfId="0" applyNumberFormat="1" applyFill="1" applyBorder="1"/>
    <xf numFmtId="0" fontId="11" fillId="9" borderId="13" xfId="0" applyFont="1" applyFill="1" applyBorder="1" applyAlignment="1">
      <alignment horizontal="center" vertical="center" wrapText="1" readingOrder="1"/>
    </xf>
    <xf numFmtId="0" fontId="11" fillId="0" borderId="13" xfId="0" applyFont="1" applyBorder="1" applyAlignment="1">
      <alignment horizontal="center" vertical="center" wrapText="1" readingOrder="1"/>
    </xf>
    <xf numFmtId="169" fontId="4" fillId="12" borderId="14" xfId="0" applyNumberFormat="1" applyFont="1" applyFill="1" applyBorder="1"/>
    <xf numFmtId="169" fontId="4" fillId="12" borderId="15" xfId="0" applyNumberFormat="1" applyFont="1" applyFill="1" applyBorder="1"/>
    <xf numFmtId="169" fontId="4" fillId="12" borderId="16" xfId="0" applyNumberFormat="1" applyFont="1" applyFill="1" applyBorder="1"/>
    <xf numFmtId="0" fontId="0" fillId="0" borderId="9" xfId="0" applyBorder="1" applyAlignment="1">
      <alignment horizontal="right"/>
    </xf>
    <xf numFmtId="0" fontId="12" fillId="10" borderId="9" xfId="0" applyFont="1" applyFill="1" applyBorder="1" applyAlignment="1">
      <alignment horizontal="left" vertical="center" wrapText="1" readingOrder="1"/>
    </xf>
    <xf numFmtId="0" fontId="12" fillId="11" borderId="9" xfId="0" applyFont="1" applyFill="1" applyBorder="1" applyAlignment="1">
      <alignment horizontal="left" vertical="center" wrapText="1" readingOrder="1"/>
    </xf>
    <xf numFmtId="0" fontId="13" fillId="10" borderId="9" xfId="0" applyFont="1" applyFill="1" applyBorder="1" applyAlignment="1">
      <alignment horizontal="left" vertical="center" wrapText="1" readingOrder="1"/>
    </xf>
    <xf numFmtId="0" fontId="13" fillId="11" borderId="9" xfId="0" applyFont="1" applyFill="1" applyBorder="1" applyAlignment="1">
      <alignment horizontal="left" vertical="center" wrapText="1" readingOrder="1"/>
    </xf>
    <xf numFmtId="0" fontId="12" fillId="0" borderId="9" xfId="0" applyFont="1" applyBorder="1" applyAlignment="1">
      <alignment horizontal="left" vertical="center" wrapText="1" readingOrder="1"/>
    </xf>
    <xf numFmtId="0" fontId="13" fillId="2" borderId="9" xfId="0" applyFont="1" applyFill="1" applyBorder="1" applyAlignment="1">
      <alignment horizontal="left" vertical="center" wrapText="1" readingOrder="1"/>
    </xf>
    <xf numFmtId="167" fontId="10" fillId="12" borderId="9" xfId="0" applyNumberFormat="1" applyFont="1" applyFill="1" applyBorder="1" applyAlignment="1">
      <alignment wrapText="1"/>
    </xf>
    <xf numFmtId="3" fontId="7" fillId="0" borderId="9" xfId="0" applyNumberFormat="1" applyFont="1" applyBorder="1"/>
    <xf numFmtId="0" fontId="14" fillId="15" borderId="17" xfId="0" applyFont="1" applyFill="1" applyBorder="1" applyAlignment="1" applyProtection="1">
      <alignment horizontal="right" vertical="top"/>
      <protection locked="0"/>
    </xf>
    <xf numFmtId="0" fontId="15" fillId="4" borderId="17" xfId="0" quotePrefix="1" applyFont="1" applyFill="1" applyBorder="1" applyAlignment="1" applyProtection="1">
      <alignment vertical="top"/>
      <protection locked="0"/>
    </xf>
    <xf numFmtId="0" fontId="14" fillId="15" borderId="17" xfId="0" quotePrefix="1" applyFont="1" applyFill="1" applyBorder="1" applyAlignment="1" applyProtection="1">
      <alignment vertical="top"/>
      <protection locked="0"/>
    </xf>
    <xf numFmtId="167" fontId="0" fillId="4" borderId="0" xfId="0" applyNumberFormat="1" applyFill="1"/>
    <xf numFmtId="167" fontId="4" fillId="4" borderId="0" xfId="0" applyNumberFormat="1" applyFont="1" applyFill="1" applyAlignment="1">
      <alignment horizontal="center" vertical="center"/>
    </xf>
    <xf numFmtId="0" fontId="0" fillId="4" borderId="0" xfId="0" applyFill="1"/>
    <xf numFmtId="169" fontId="0" fillId="4" borderId="0" xfId="0" applyNumberFormat="1" applyFill="1"/>
    <xf numFmtId="167" fontId="1" fillId="4" borderId="0" xfId="4" applyFont="1" applyFill="1"/>
    <xf numFmtId="0" fontId="4" fillId="4" borderId="0" xfId="0" applyFont="1" applyFill="1"/>
    <xf numFmtId="167" fontId="4" fillId="4" borderId="0" xfId="0" applyNumberFormat="1" applyFont="1" applyFill="1" applyAlignment="1">
      <alignment horizontal="center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0" fontId="0" fillId="0" borderId="5" xfId="0" applyBorder="1" applyAlignment="1">
      <alignment wrapText="1"/>
    </xf>
    <xf numFmtId="165" fontId="4" fillId="0" borderId="5" xfId="2" applyNumberFormat="1" applyFont="1" applyFill="1" applyBorder="1"/>
    <xf numFmtId="0" fontId="16" fillId="4" borderId="0" xfId="5" applyFill="1"/>
    <xf numFmtId="0" fontId="17" fillId="4" borderId="0" xfId="5" applyFont="1" applyFill="1" applyAlignment="1">
      <alignment horizontal="center"/>
    </xf>
    <xf numFmtId="0" fontId="17" fillId="4" borderId="0" xfId="5" applyFont="1" applyFill="1"/>
    <xf numFmtId="0" fontId="18" fillId="4" borderId="0" xfId="5" applyFont="1" applyFill="1" applyAlignment="1">
      <alignment horizontal="center"/>
    </xf>
    <xf numFmtId="0" fontId="18" fillId="4" borderId="14" xfId="5" applyFont="1" applyFill="1" applyBorder="1" applyAlignment="1">
      <alignment horizontal="center"/>
    </xf>
    <xf numFmtId="4" fontId="17" fillId="4" borderId="9" xfId="5" applyNumberFormat="1" applyFont="1" applyFill="1" applyBorder="1" applyAlignment="1">
      <alignment horizontal="center"/>
    </xf>
    <xf numFmtId="0" fontId="18" fillId="4" borderId="9" xfId="5" applyFont="1" applyFill="1" applyBorder="1" applyAlignment="1">
      <alignment horizontal="center"/>
    </xf>
    <xf numFmtId="0" fontId="19" fillId="4" borderId="9" xfId="5" applyFont="1" applyFill="1" applyBorder="1" applyAlignment="1">
      <alignment horizontal="left"/>
    </xf>
    <xf numFmtId="4" fontId="17" fillId="4" borderId="0" xfId="5" applyNumberFormat="1" applyFont="1" applyFill="1" applyAlignment="1">
      <alignment horizontal="center"/>
    </xf>
    <xf numFmtId="0" fontId="19" fillId="4" borderId="14" xfId="5" applyFont="1" applyFill="1" applyBorder="1" applyAlignment="1">
      <alignment horizontal="left"/>
    </xf>
    <xf numFmtId="0" fontId="17" fillId="4" borderId="14" xfId="5" applyFont="1" applyFill="1" applyBorder="1" applyAlignment="1">
      <alignment horizontal="center"/>
    </xf>
    <xf numFmtId="9" fontId="18" fillId="4" borderId="0" xfId="5" applyNumberFormat="1" applyFont="1" applyFill="1"/>
    <xf numFmtId="9" fontId="18" fillId="4" borderId="9" xfId="5" applyNumberFormat="1" applyFont="1" applyFill="1" applyBorder="1"/>
    <xf numFmtId="3" fontId="21" fillId="4" borderId="17" xfId="5" applyNumberFormat="1" applyFont="1" applyFill="1" applyBorder="1" applyAlignment="1">
      <alignment horizontal="center"/>
    </xf>
    <xf numFmtId="171" fontId="21" fillId="4" borderId="17" xfId="6" applyNumberFormat="1" applyFont="1" applyFill="1" applyBorder="1" applyAlignment="1">
      <alignment horizontal="center"/>
    </xf>
    <xf numFmtId="166" fontId="18" fillId="4" borderId="9" xfId="5" applyNumberFormat="1" applyFont="1" applyFill="1" applyBorder="1"/>
    <xf numFmtId="172" fontId="17" fillId="4" borderId="9" xfId="5" applyNumberFormat="1" applyFont="1" applyFill="1" applyBorder="1" applyAlignment="1">
      <alignment horizontal="center"/>
    </xf>
    <xf numFmtId="0" fontId="17" fillId="4" borderId="29" xfId="5" applyFont="1" applyFill="1" applyBorder="1" applyAlignment="1">
      <alignment horizontal="center"/>
    </xf>
    <xf numFmtId="0" fontId="19" fillId="4" borderId="29" xfId="5" applyFont="1" applyFill="1" applyBorder="1" applyAlignment="1">
      <alignment horizontal="left"/>
    </xf>
    <xf numFmtId="0" fontId="18" fillId="4" borderId="29" xfId="5" applyFont="1" applyFill="1" applyBorder="1" applyAlignment="1">
      <alignment horizontal="center"/>
    </xf>
    <xf numFmtId="0" fontId="17" fillId="4" borderId="30" xfId="5" applyFont="1" applyFill="1" applyBorder="1"/>
    <xf numFmtId="0" fontId="17" fillId="4" borderId="9" xfId="5" applyFont="1" applyFill="1" applyBorder="1" applyAlignment="1">
      <alignment horizontal="center"/>
    </xf>
    <xf numFmtId="0" fontId="17" fillId="4" borderId="20" xfId="5" applyFont="1" applyFill="1" applyBorder="1"/>
    <xf numFmtId="0" fontId="18" fillId="4" borderId="9" xfId="5" applyFont="1" applyFill="1" applyBorder="1"/>
    <xf numFmtId="171" fontId="17" fillId="4" borderId="0" xfId="6" applyNumberFormat="1" applyFont="1" applyFill="1" applyBorder="1" applyAlignment="1">
      <alignment horizontal="center"/>
    </xf>
    <xf numFmtId="171" fontId="17" fillId="4" borderId="14" xfId="6" applyNumberFormat="1" applyFont="1" applyFill="1" applyBorder="1" applyAlignment="1">
      <alignment horizontal="center"/>
    </xf>
    <xf numFmtId="0" fontId="17" fillId="4" borderId="15" xfId="5" applyFont="1" applyFill="1" applyBorder="1"/>
    <xf numFmtId="0" fontId="22" fillId="4" borderId="15" xfId="5" applyFont="1" applyFill="1" applyBorder="1"/>
    <xf numFmtId="9" fontId="17" fillId="4" borderId="14" xfId="5" applyNumberFormat="1" applyFont="1" applyFill="1" applyBorder="1" applyAlignment="1">
      <alignment horizontal="center"/>
    </xf>
    <xf numFmtId="0" fontId="22" fillId="4" borderId="14" xfId="5" applyFont="1" applyFill="1" applyBorder="1"/>
    <xf numFmtId="0" fontId="20" fillId="4" borderId="0" xfId="5" applyFont="1" applyFill="1"/>
    <xf numFmtId="0" fontId="20" fillId="4" borderId="22" xfId="5" applyFont="1" applyFill="1" applyBorder="1"/>
    <xf numFmtId="171" fontId="24" fillId="4" borderId="0" xfId="6" applyNumberFormat="1" applyFont="1" applyFill="1" applyBorder="1" applyAlignment="1">
      <alignment horizontal="center"/>
    </xf>
    <xf numFmtId="171" fontId="24" fillId="4" borderId="26" xfId="6" applyNumberFormat="1" applyFont="1" applyFill="1" applyBorder="1" applyAlignment="1">
      <alignment horizontal="center"/>
    </xf>
    <xf numFmtId="0" fontId="21" fillId="4" borderId="27" xfId="5" applyFont="1" applyFill="1" applyBorder="1" applyAlignment="1">
      <alignment horizontal="center"/>
    </xf>
    <xf numFmtId="0" fontId="21" fillId="4" borderId="28" xfId="5" applyFont="1" applyFill="1" applyBorder="1" applyAlignment="1">
      <alignment horizontal="center"/>
    </xf>
    <xf numFmtId="9" fontId="17" fillId="4" borderId="0" xfId="5" applyNumberFormat="1" applyFont="1" applyFill="1"/>
    <xf numFmtId="171" fontId="21" fillId="4" borderId="0" xfId="5" applyNumberFormat="1" applyFont="1" applyFill="1"/>
    <xf numFmtId="171" fontId="21" fillId="4" borderId="22" xfId="5" applyNumberFormat="1" applyFont="1" applyFill="1" applyBorder="1"/>
    <xf numFmtId="171" fontId="24" fillId="4" borderId="21" xfId="6" applyNumberFormat="1" applyFont="1" applyFill="1" applyBorder="1" applyAlignment="1">
      <alignment horizontal="center"/>
    </xf>
    <xf numFmtId="0" fontId="20" fillId="4" borderId="0" xfId="5" applyFont="1" applyFill="1" applyAlignment="1">
      <alignment horizontal="center"/>
    </xf>
    <xf numFmtId="171" fontId="18" fillId="4" borderId="0" xfId="6" applyNumberFormat="1" applyFont="1" applyFill="1" applyBorder="1" applyAlignment="1">
      <alignment horizontal="center"/>
    </xf>
    <xf numFmtId="171" fontId="18" fillId="4" borderId="33" xfId="6" applyNumberFormat="1" applyFont="1" applyFill="1" applyBorder="1" applyAlignment="1">
      <alignment horizontal="center"/>
    </xf>
    <xf numFmtId="0" fontId="19" fillId="4" borderId="17" xfId="5" applyFont="1" applyFill="1" applyBorder="1" applyAlignment="1">
      <alignment horizontal="center"/>
    </xf>
    <xf numFmtId="0" fontId="19" fillId="4" borderId="34" xfId="5" applyFont="1" applyFill="1" applyBorder="1" applyAlignment="1">
      <alignment horizontal="left"/>
    </xf>
    <xf numFmtId="0" fontId="19" fillId="4" borderId="34" xfId="5" applyFont="1" applyFill="1" applyBorder="1" applyAlignment="1">
      <alignment horizontal="center"/>
    </xf>
    <xf numFmtId="0" fontId="17" fillId="4" borderId="34" xfId="5" applyFont="1" applyFill="1" applyBorder="1" applyAlignment="1">
      <alignment horizontal="center"/>
    </xf>
    <xf numFmtId="171" fontId="17" fillId="4" borderId="35" xfId="6" applyNumberFormat="1" applyFont="1" applyFill="1" applyBorder="1" applyAlignment="1">
      <alignment horizontal="center"/>
    </xf>
    <xf numFmtId="0" fontId="19" fillId="4" borderId="29" xfId="5" applyFont="1" applyFill="1" applyBorder="1" applyAlignment="1">
      <alignment horizontal="center"/>
    </xf>
    <xf numFmtId="0" fontId="17" fillId="4" borderId="36" xfId="5" applyFont="1" applyFill="1" applyBorder="1"/>
    <xf numFmtId="0" fontId="19" fillId="4" borderId="9" xfId="5" applyFont="1" applyFill="1" applyBorder="1" applyAlignment="1">
      <alignment horizontal="center"/>
    </xf>
    <xf numFmtId="0" fontId="17" fillId="4" borderId="37" xfId="5" applyFont="1" applyFill="1" applyBorder="1"/>
    <xf numFmtId="171" fontId="17" fillId="4" borderId="38" xfId="6" applyNumberFormat="1" applyFont="1" applyFill="1" applyBorder="1" applyAlignment="1">
      <alignment horizontal="center"/>
    </xf>
    <xf numFmtId="0" fontId="19" fillId="4" borderId="39" xfId="5" applyFont="1" applyFill="1" applyBorder="1" applyAlignment="1">
      <alignment horizontal="center"/>
    </xf>
    <xf numFmtId="0" fontId="19" fillId="4" borderId="39" xfId="5" applyFont="1" applyFill="1" applyBorder="1" applyAlignment="1">
      <alignment horizontal="left"/>
    </xf>
    <xf numFmtId="0" fontId="17" fillId="4" borderId="39" xfId="5" applyFont="1" applyFill="1" applyBorder="1" applyAlignment="1">
      <alignment horizontal="center"/>
    </xf>
    <xf numFmtId="0" fontId="17" fillId="4" borderId="40" xfId="5" applyFont="1" applyFill="1" applyBorder="1"/>
    <xf numFmtId="0" fontId="25" fillId="4" borderId="0" xfId="5" applyFont="1" applyFill="1" applyAlignment="1">
      <alignment horizontal="center"/>
    </xf>
    <xf numFmtId="171" fontId="18" fillId="4" borderId="21" xfId="6" applyNumberFormat="1" applyFont="1" applyFill="1" applyBorder="1" applyAlignment="1">
      <alignment horizontal="center"/>
    </xf>
    <xf numFmtId="0" fontId="19" fillId="4" borderId="0" xfId="5" applyFont="1" applyFill="1" applyAlignment="1">
      <alignment horizontal="center"/>
    </xf>
    <xf numFmtId="2" fontId="19" fillId="4" borderId="0" xfId="5" applyNumberFormat="1" applyFont="1" applyFill="1" applyAlignment="1">
      <alignment horizontal="center"/>
    </xf>
    <xf numFmtId="0" fontId="19" fillId="4" borderId="41" xfId="5" applyFont="1" applyFill="1" applyBorder="1" applyAlignment="1">
      <alignment horizontal="left"/>
    </xf>
    <xf numFmtId="171" fontId="26" fillId="4" borderId="0" xfId="6" applyNumberFormat="1" applyFont="1" applyFill="1" applyBorder="1" applyAlignment="1">
      <alignment horizontal="center"/>
    </xf>
    <xf numFmtId="171" fontId="17" fillId="4" borderId="19" xfId="6" applyNumberFormat="1" applyFont="1" applyFill="1" applyBorder="1" applyAlignment="1">
      <alignment horizontal="center"/>
    </xf>
    <xf numFmtId="2" fontId="19" fillId="4" borderId="9" xfId="5" applyNumberFormat="1" applyFont="1" applyFill="1" applyBorder="1" applyAlignment="1">
      <alignment horizontal="center"/>
    </xf>
    <xf numFmtId="0" fontId="19" fillId="4" borderId="14" xfId="5" applyFont="1" applyFill="1" applyBorder="1" applyAlignment="1">
      <alignment horizontal="center"/>
    </xf>
    <xf numFmtId="1" fontId="19" fillId="4" borderId="14" xfId="5" applyNumberFormat="1" applyFont="1" applyFill="1" applyBorder="1" applyAlignment="1">
      <alignment horizontal="center"/>
    </xf>
    <xf numFmtId="4" fontId="17" fillId="4" borderId="22" xfId="5" applyNumberFormat="1" applyFont="1" applyFill="1" applyBorder="1" applyAlignment="1">
      <alignment horizontal="center"/>
    </xf>
    <xf numFmtId="4" fontId="17" fillId="4" borderId="18" xfId="5" applyNumberFormat="1" applyFont="1" applyFill="1" applyBorder="1" applyAlignment="1">
      <alignment horizontal="center"/>
    </xf>
    <xf numFmtId="0" fontId="19" fillId="4" borderId="18" xfId="5" applyFont="1" applyFill="1" applyBorder="1" applyAlignment="1">
      <alignment horizontal="center"/>
    </xf>
    <xf numFmtId="2" fontId="25" fillId="4" borderId="18" xfId="5" applyNumberFormat="1" applyFont="1" applyFill="1" applyBorder="1" applyAlignment="1">
      <alignment horizontal="center"/>
    </xf>
    <xf numFmtId="0" fontId="19" fillId="4" borderId="32" xfId="5" applyFont="1" applyFill="1" applyBorder="1" applyAlignment="1">
      <alignment horizontal="left"/>
    </xf>
    <xf numFmtId="171" fontId="26" fillId="4" borderId="33" xfId="6" applyNumberFormat="1" applyFont="1" applyFill="1" applyBorder="1" applyAlignment="1">
      <alignment horizontal="center"/>
    </xf>
    <xf numFmtId="4" fontId="17" fillId="4" borderId="17" xfId="5" applyNumberFormat="1" applyFont="1" applyFill="1" applyBorder="1" applyAlignment="1">
      <alignment horizontal="center"/>
    </xf>
    <xf numFmtId="0" fontId="19" fillId="4" borderId="20" xfId="5" applyFont="1" applyFill="1" applyBorder="1" applyAlignment="1">
      <alignment horizontal="left"/>
    </xf>
    <xf numFmtId="4" fontId="17" fillId="4" borderId="29" xfId="5" applyNumberFormat="1" applyFont="1" applyFill="1" applyBorder="1" applyAlignment="1">
      <alignment horizontal="center"/>
    </xf>
    <xf numFmtId="0" fontId="19" fillId="4" borderId="42" xfId="5" applyFont="1" applyFill="1" applyBorder="1" applyAlignment="1">
      <alignment horizontal="left"/>
    </xf>
    <xf numFmtId="171" fontId="17" fillId="4" borderId="9" xfId="6" applyNumberFormat="1" applyFont="1" applyFill="1" applyBorder="1" applyAlignment="1">
      <alignment horizontal="center"/>
    </xf>
    <xf numFmtId="0" fontId="22" fillId="4" borderId="43" xfId="5" applyFont="1" applyFill="1" applyBorder="1" applyAlignment="1">
      <alignment horizontal="left"/>
    </xf>
    <xf numFmtId="16" fontId="19" fillId="4" borderId="9" xfId="5" applyNumberFormat="1" applyFont="1" applyFill="1" applyBorder="1" applyAlignment="1">
      <alignment horizontal="center"/>
    </xf>
    <xf numFmtId="171" fontId="17" fillId="4" borderId="33" xfId="6" applyNumberFormat="1" applyFont="1" applyFill="1" applyBorder="1" applyAlignment="1">
      <alignment horizontal="center"/>
    </xf>
    <xf numFmtId="171" fontId="17" fillId="4" borderId="29" xfId="6" applyNumberFormat="1" applyFont="1" applyFill="1" applyBorder="1" applyAlignment="1">
      <alignment horizontal="center"/>
    </xf>
    <xf numFmtId="0" fontId="19" fillId="4" borderId="25" xfId="5" applyFont="1" applyFill="1" applyBorder="1" applyAlignment="1">
      <alignment horizontal="left"/>
    </xf>
    <xf numFmtId="0" fontId="19" fillId="4" borderId="19" xfId="5" applyFont="1" applyFill="1" applyBorder="1" applyAlignment="1">
      <alignment horizontal="center"/>
    </xf>
    <xf numFmtId="0" fontId="22" fillId="4" borderId="42" xfId="5" applyFont="1" applyFill="1" applyBorder="1" applyAlignment="1">
      <alignment horizontal="left"/>
    </xf>
    <xf numFmtId="1" fontId="19" fillId="4" borderId="9" xfId="5" applyNumberFormat="1" applyFont="1" applyFill="1" applyBorder="1" applyAlignment="1">
      <alignment horizontal="center"/>
    </xf>
    <xf numFmtId="171" fontId="17" fillId="4" borderId="44" xfId="6" applyNumberFormat="1" applyFont="1" applyFill="1" applyBorder="1" applyAlignment="1">
      <alignment horizontal="center"/>
    </xf>
    <xf numFmtId="0" fontId="22" fillId="4" borderId="45" xfId="5" applyFont="1" applyFill="1" applyBorder="1" applyAlignment="1">
      <alignment horizontal="left"/>
    </xf>
    <xf numFmtId="171" fontId="26" fillId="4" borderId="46" xfId="6" applyNumberFormat="1" applyFont="1" applyFill="1" applyBorder="1" applyAlignment="1">
      <alignment horizontal="center"/>
    </xf>
    <xf numFmtId="2" fontId="19" fillId="4" borderId="34" xfId="5" applyNumberFormat="1" applyFont="1" applyFill="1" applyBorder="1" applyAlignment="1">
      <alignment horizontal="center"/>
    </xf>
    <xf numFmtId="4" fontId="17" fillId="4" borderId="35" xfId="5" applyNumberFormat="1" applyFont="1" applyFill="1" applyBorder="1" applyAlignment="1">
      <alignment horizontal="center"/>
    </xf>
    <xf numFmtId="173" fontId="19" fillId="4" borderId="29" xfId="5" applyNumberFormat="1" applyFont="1" applyFill="1" applyBorder="1" applyAlignment="1">
      <alignment horizontal="center"/>
    </xf>
    <xf numFmtId="0" fontId="19" fillId="4" borderId="43" xfId="5" applyFont="1" applyFill="1" applyBorder="1" applyAlignment="1">
      <alignment horizontal="left"/>
    </xf>
    <xf numFmtId="4" fontId="17" fillId="4" borderId="44" xfId="5" applyNumberFormat="1" applyFont="1" applyFill="1" applyBorder="1" applyAlignment="1">
      <alignment horizontal="center"/>
    </xf>
    <xf numFmtId="171" fontId="17" fillId="4" borderId="39" xfId="6" applyNumberFormat="1" applyFont="1" applyFill="1" applyBorder="1" applyAlignment="1">
      <alignment horizontal="center"/>
    </xf>
    <xf numFmtId="2" fontId="19" fillId="4" borderId="39" xfId="5" applyNumberFormat="1" applyFont="1" applyFill="1" applyBorder="1" applyAlignment="1">
      <alignment horizontal="center"/>
    </xf>
    <xf numFmtId="0" fontId="19" fillId="4" borderId="47" xfId="5" applyFont="1" applyFill="1" applyBorder="1" applyAlignment="1">
      <alignment horizontal="center"/>
    </xf>
    <xf numFmtId="0" fontId="19" fillId="4" borderId="48" xfId="5" applyFont="1" applyFill="1" applyBorder="1" applyAlignment="1">
      <alignment horizontal="left"/>
    </xf>
    <xf numFmtId="0" fontId="18" fillId="4" borderId="0" xfId="5" applyFont="1" applyFill="1" applyAlignment="1">
      <alignment horizontal="center" vertical="center" wrapText="1"/>
    </xf>
    <xf numFmtId="0" fontId="18" fillId="4" borderId="21" xfId="5" applyFont="1" applyFill="1" applyBorder="1" applyAlignment="1">
      <alignment horizontal="center" vertical="center" wrapText="1"/>
    </xf>
    <xf numFmtId="0" fontId="18" fillId="4" borderId="49" xfId="5" applyFont="1" applyFill="1" applyBorder="1" applyAlignment="1">
      <alignment horizontal="center" vertical="center" wrapText="1"/>
    </xf>
    <xf numFmtId="0" fontId="27" fillId="4" borderId="47" xfId="5" applyFont="1" applyFill="1" applyBorder="1" applyAlignment="1">
      <alignment horizontal="center" vertical="center"/>
    </xf>
    <xf numFmtId="0" fontId="27" fillId="4" borderId="47" xfId="5" applyFont="1" applyFill="1" applyBorder="1" applyAlignment="1">
      <alignment horizontal="center" vertical="center" wrapText="1"/>
    </xf>
    <xf numFmtId="0" fontId="27" fillId="4" borderId="50" xfId="5" applyFont="1" applyFill="1" applyBorder="1" applyAlignment="1">
      <alignment horizontal="center" vertical="center" wrapText="1"/>
    </xf>
    <xf numFmtId="0" fontId="25" fillId="17" borderId="0" xfId="5" applyFont="1" applyFill="1" applyAlignment="1">
      <alignment horizontal="center"/>
    </xf>
    <xf numFmtId="0" fontId="18" fillId="4" borderId="18" xfId="5" applyFont="1" applyFill="1" applyBorder="1" applyAlignment="1">
      <alignment horizontal="center"/>
    </xf>
    <xf numFmtId="9" fontId="27" fillId="4" borderId="0" xfId="5" applyNumberFormat="1" applyFont="1" applyFill="1" applyAlignment="1">
      <alignment horizontal="center"/>
    </xf>
    <xf numFmtId="0" fontId="27" fillId="4" borderId="0" xfId="5" applyFont="1" applyFill="1"/>
    <xf numFmtId="0" fontId="27" fillId="4" borderId="0" xfId="5" applyFont="1" applyFill="1" applyAlignment="1">
      <alignment horizontal="center"/>
    </xf>
    <xf numFmtId="0" fontId="28" fillId="4" borderId="0" xfId="5" applyFont="1" applyFill="1" applyAlignment="1">
      <alignment horizontal="center"/>
    </xf>
    <xf numFmtId="0" fontId="18" fillId="4" borderId="0" xfId="5" applyFont="1" applyFill="1" applyAlignment="1">
      <alignment horizontal="left"/>
    </xf>
    <xf numFmtId="0" fontId="18" fillId="4" borderId="51" xfId="5" applyFont="1" applyFill="1" applyBorder="1" applyAlignment="1">
      <alignment horizontal="center"/>
    </xf>
    <xf numFmtId="0" fontId="17" fillId="4" borderId="51" xfId="5" applyFont="1" applyFill="1" applyBorder="1" applyAlignment="1">
      <alignment horizontal="center"/>
    </xf>
    <xf numFmtId="0" fontId="27" fillId="4" borderId="51" xfId="5" applyFont="1" applyFill="1" applyBorder="1"/>
    <xf numFmtId="0" fontId="18" fillId="4" borderId="52" xfId="5" applyFont="1" applyFill="1" applyBorder="1" applyAlignment="1">
      <alignment horizontal="center"/>
    </xf>
    <xf numFmtId="0" fontId="17" fillId="4" borderId="52" xfId="5" applyFont="1" applyFill="1" applyBorder="1" applyAlignment="1">
      <alignment horizontal="center"/>
    </xf>
    <xf numFmtId="0" fontId="27" fillId="4" borderId="52" xfId="5" applyFont="1" applyFill="1" applyBorder="1"/>
    <xf numFmtId="0" fontId="27" fillId="4" borderId="53" xfId="5" applyFont="1" applyFill="1" applyBorder="1" applyAlignment="1">
      <alignment horizontal="center"/>
    </xf>
    <xf numFmtId="0" fontId="17" fillId="4" borderId="53" xfId="5" applyFont="1" applyFill="1" applyBorder="1" applyAlignment="1">
      <alignment horizontal="center"/>
    </xf>
    <xf numFmtId="0" fontId="27" fillId="4" borderId="53" xfId="5" applyFont="1" applyFill="1" applyBorder="1"/>
    <xf numFmtId="0" fontId="29" fillId="4" borderId="0" xfId="5" applyFont="1" applyFill="1" applyAlignment="1">
      <alignment horizontal="center"/>
    </xf>
    <xf numFmtId="0" fontId="30" fillId="4" borderId="0" xfId="5" applyFont="1" applyFill="1" applyAlignment="1">
      <alignment horizontal="center"/>
    </xf>
    <xf numFmtId="0" fontId="16" fillId="2" borderId="0" xfId="5" applyFill="1"/>
    <xf numFmtId="0" fontId="33" fillId="0" borderId="0" xfId="0" applyFont="1"/>
    <xf numFmtId="0" fontId="16" fillId="4" borderId="0" xfId="5" applyFill="1" applyAlignment="1">
      <alignment horizontal="center"/>
    </xf>
    <xf numFmtId="0" fontId="16" fillId="0" borderId="0" xfId="5"/>
    <xf numFmtId="174" fontId="17" fillId="4" borderId="0" xfId="5" applyNumberFormat="1" applyFont="1" applyFill="1" applyAlignment="1">
      <alignment horizontal="center"/>
    </xf>
    <xf numFmtId="2" fontId="18" fillId="4" borderId="0" xfId="5" applyNumberFormat="1" applyFont="1" applyFill="1" applyAlignment="1">
      <alignment horizontal="center"/>
    </xf>
    <xf numFmtId="0" fontId="17" fillId="18" borderId="0" xfId="5" applyFont="1" applyFill="1" applyAlignment="1">
      <alignment horizontal="center"/>
    </xf>
    <xf numFmtId="2" fontId="16" fillId="4" borderId="0" xfId="5" applyNumberFormat="1" applyFill="1" applyAlignment="1">
      <alignment horizontal="center"/>
    </xf>
    <xf numFmtId="175" fontId="18" fillId="4" borderId="0" xfId="2" applyNumberFormat="1" applyFont="1" applyFill="1" applyAlignment="1">
      <alignment horizontal="center"/>
    </xf>
    <xf numFmtId="0" fontId="4" fillId="0" borderId="9" xfId="0" applyFont="1" applyBorder="1" applyAlignment="1">
      <alignment horizontal="center" vertical="center"/>
    </xf>
    <xf numFmtId="165" fontId="1" fillId="0" borderId="5" xfId="2" applyNumberFormat="1" applyFont="1" applyFill="1" applyBorder="1"/>
    <xf numFmtId="0" fontId="4" fillId="18" borderId="9" xfId="0" applyFont="1" applyFill="1" applyBorder="1" applyAlignment="1">
      <alignment vertical="center"/>
    </xf>
    <xf numFmtId="41" fontId="0" fillId="18" borderId="0" xfId="1" applyFont="1" applyFill="1"/>
    <xf numFmtId="1" fontId="18" fillId="18" borderId="0" xfId="7" applyNumberFormat="1" applyFont="1" applyFill="1" applyAlignment="1">
      <alignment horizontal="center"/>
    </xf>
    <xf numFmtId="0" fontId="18" fillId="18" borderId="0" xfId="5" applyFont="1" applyFill="1" applyAlignment="1">
      <alignment horizontal="center"/>
    </xf>
    <xf numFmtId="176" fontId="4" fillId="18" borderId="9" xfId="7" applyNumberFormat="1" applyFont="1" applyFill="1" applyBorder="1" applyAlignment="1">
      <alignment vertical="center"/>
    </xf>
    <xf numFmtId="176" fontId="0" fillId="0" borderId="0" xfId="7" applyNumberFormat="1" applyFont="1"/>
    <xf numFmtId="1" fontId="18" fillId="4" borderId="0" xfId="5" applyNumberFormat="1" applyFont="1" applyFill="1" applyAlignment="1">
      <alignment horizontal="center"/>
    </xf>
    <xf numFmtId="1" fontId="17" fillId="4" borderId="0" xfId="5" applyNumberFormat="1" applyFont="1" applyFill="1" applyAlignment="1">
      <alignment horizontal="center"/>
    </xf>
    <xf numFmtId="4" fontId="16" fillId="4" borderId="0" xfId="5" applyNumberFormat="1" applyFill="1" applyAlignment="1">
      <alignment horizontal="center"/>
    </xf>
    <xf numFmtId="0" fontId="34" fillId="0" borderId="9" xfId="0" applyFont="1" applyBorder="1" applyAlignment="1">
      <alignment horizontal="center" vertical="center"/>
    </xf>
    <xf numFmtId="175" fontId="34" fillId="0" borderId="9" xfId="2" applyNumberFormat="1" applyFont="1" applyBorder="1" applyAlignment="1">
      <alignment horizontal="center" vertical="center"/>
    </xf>
    <xf numFmtId="0" fontId="35" fillId="0" borderId="0" xfId="0" applyFont="1"/>
    <xf numFmtId="175" fontId="35" fillId="0" borderId="9" xfId="2" applyNumberFormat="1" applyFont="1" applyBorder="1"/>
    <xf numFmtId="10" fontId="35" fillId="0" borderId="9" xfId="0" applyNumberFormat="1" applyFont="1" applyBorder="1"/>
    <xf numFmtId="175" fontId="36" fillId="0" borderId="9" xfId="2" applyNumberFormat="1" applyFont="1" applyBorder="1"/>
    <xf numFmtId="176" fontId="35" fillId="0" borderId="9" xfId="7" applyNumberFormat="1" applyFont="1" applyBorder="1" applyAlignment="1">
      <alignment horizontal="center"/>
    </xf>
    <xf numFmtId="0" fontId="35" fillId="0" borderId="9" xfId="0" applyFont="1" applyBorder="1"/>
    <xf numFmtId="9" fontId="35" fillId="0" borderId="9" xfId="0" applyNumberFormat="1" applyFont="1" applyBorder="1"/>
    <xf numFmtId="9" fontId="35" fillId="0" borderId="0" xfId="0" applyNumberFormat="1" applyFont="1"/>
    <xf numFmtId="41" fontId="35" fillId="18" borderId="9" xfId="1" applyFont="1" applyFill="1" applyBorder="1"/>
    <xf numFmtId="1" fontId="35" fillId="0" borderId="0" xfId="0" applyNumberFormat="1" applyFont="1"/>
    <xf numFmtId="0" fontId="34" fillId="18" borderId="9" xfId="0" applyFont="1" applyFill="1" applyBorder="1" applyAlignment="1">
      <alignment vertical="center"/>
    </xf>
    <xf numFmtId="0" fontId="37" fillId="0" borderId="0" xfId="0" applyFont="1"/>
    <xf numFmtId="41" fontId="37" fillId="0" borderId="0" xfId="1" applyFont="1"/>
    <xf numFmtId="0" fontId="34" fillId="0" borderId="0" xfId="0" applyFont="1"/>
    <xf numFmtId="0" fontId="38" fillId="3" borderId="0" xfId="0" applyFont="1" applyFill="1" applyAlignment="1">
      <alignment horizontal="center" vertical="center"/>
    </xf>
    <xf numFmtId="0" fontId="34" fillId="2" borderId="0" xfId="0" applyFont="1" applyFill="1"/>
    <xf numFmtId="41" fontId="37" fillId="7" borderId="0" xfId="1" applyFont="1" applyFill="1"/>
    <xf numFmtId="41" fontId="37" fillId="2" borderId="0" xfId="1" applyFont="1" applyFill="1"/>
    <xf numFmtId="41" fontId="38" fillId="0" borderId="0" xfId="1" applyFont="1"/>
    <xf numFmtId="0" fontId="39" fillId="0" borderId="0" xfId="0" applyFont="1"/>
    <xf numFmtId="41" fontId="35" fillId="0" borderId="0" xfId="0" applyNumberFormat="1" applyFont="1"/>
    <xf numFmtId="167" fontId="4" fillId="0" borderId="11" xfId="4" applyFont="1" applyFill="1" applyBorder="1" applyAlignment="1">
      <alignment horizontal="center"/>
    </xf>
    <xf numFmtId="167" fontId="4" fillId="0" borderId="12" xfId="4" applyFont="1" applyFill="1" applyBorder="1" applyAlignment="1">
      <alignment horizontal="center"/>
    </xf>
    <xf numFmtId="167" fontId="4" fillId="0" borderId="6" xfId="4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21" fillId="4" borderId="24" xfId="5" applyFont="1" applyFill="1" applyBorder="1" applyAlignment="1">
      <alignment horizontal="center"/>
    </xf>
    <xf numFmtId="0" fontId="21" fillId="4" borderId="23" xfId="5" applyFont="1" applyFill="1" applyBorder="1" applyAlignment="1">
      <alignment horizontal="center"/>
    </xf>
    <xf numFmtId="0" fontId="21" fillId="4" borderId="22" xfId="5" applyFont="1" applyFill="1" applyBorder="1" applyAlignment="1">
      <alignment horizontal="center"/>
    </xf>
    <xf numFmtId="0" fontId="25" fillId="4" borderId="24" xfId="5" applyFont="1" applyFill="1" applyBorder="1" applyAlignment="1">
      <alignment horizontal="center"/>
    </xf>
    <xf numFmtId="0" fontId="25" fillId="4" borderId="23" xfId="5" applyFont="1" applyFill="1" applyBorder="1" applyAlignment="1">
      <alignment horizontal="center"/>
    </xf>
    <xf numFmtId="0" fontId="25" fillId="4" borderId="22" xfId="5" applyFont="1" applyFill="1" applyBorder="1" applyAlignment="1">
      <alignment horizontal="center"/>
    </xf>
    <xf numFmtId="0" fontId="20" fillId="4" borderId="32" xfId="5" applyFont="1" applyFill="1" applyBorder="1" applyAlignment="1">
      <alignment horizontal="center"/>
    </xf>
    <xf numFmtId="0" fontId="20" fillId="4" borderId="18" xfId="5" applyFont="1" applyFill="1" applyBorder="1" applyAlignment="1">
      <alignment horizontal="center"/>
    </xf>
    <xf numFmtId="0" fontId="20" fillId="4" borderId="31" xfId="5" applyFont="1" applyFill="1" applyBorder="1" applyAlignment="1">
      <alignment horizontal="center"/>
    </xf>
    <xf numFmtId="0" fontId="23" fillId="4" borderId="24" xfId="5" applyFont="1" applyFill="1" applyBorder="1" applyAlignment="1">
      <alignment horizontal="center"/>
    </xf>
    <xf numFmtId="0" fontId="23" fillId="4" borderId="23" xfId="5" applyFont="1" applyFill="1" applyBorder="1" applyAlignment="1">
      <alignment horizontal="center"/>
    </xf>
    <xf numFmtId="0" fontId="23" fillId="4" borderId="22" xfId="5" applyFont="1" applyFill="1" applyBorder="1" applyAlignment="1">
      <alignment horizontal="center"/>
    </xf>
    <xf numFmtId="0" fontId="30" fillId="4" borderId="0" xfId="5" applyFont="1" applyFill="1" applyAlignment="1">
      <alignment horizontal="center"/>
    </xf>
    <xf numFmtId="0" fontId="28" fillId="4" borderId="0" xfId="5" applyFont="1" applyFill="1" applyAlignment="1">
      <alignment horizontal="center"/>
    </xf>
    <xf numFmtId="0" fontId="25" fillId="17" borderId="24" xfId="5" applyFont="1" applyFill="1" applyBorder="1" applyAlignment="1">
      <alignment horizontal="center"/>
    </xf>
    <xf numFmtId="0" fontId="25" fillId="17" borderId="23" xfId="5" applyFont="1" applyFill="1" applyBorder="1" applyAlignment="1">
      <alignment horizontal="center"/>
    </xf>
    <xf numFmtId="0" fontId="25" fillId="17" borderId="22" xfId="5" applyFont="1" applyFill="1" applyBorder="1" applyAlignment="1">
      <alignment horizontal="center"/>
    </xf>
    <xf numFmtId="0" fontId="25" fillId="4" borderId="32" xfId="5" applyFont="1" applyFill="1" applyBorder="1" applyAlignment="1">
      <alignment horizontal="center"/>
    </xf>
    <xf numFmtId="0" fontId="25" fillId="4" borderId="18" xfId="5" applyFont="1" applyFill="1" applyBorder="1" applyAlignment="1">
      <alignment horizontal="center"/>
    </xf>
    <xf numFmtId="0" fontId="34" fillId="0" borderId="9" xfId="0" applyFont="1" applyBorder="1" applyAlignment="1">
      <alignment horizontal="left" vertical="center"/>
    </xf>
    <xf numFmtId="0" fontId="34" fillId="0" borderId="0" xfId="0" applyFont="1" applyAlignment="1">
      <alignment horizontal="left"/>
    </xf>
    <xf numFmtId="0" fontId="4" fillId="0" borderId="9" xfId="0" applyFont="1" applyBorder="1" applyAlignment="1">
      <alignment horizontal="left" vertical="center"/>
    </xf>
  </cellXfs>
  <cellStyles count="8">
    <cellStyle name="Millares" xfId="7" builtinId="3"/>
    <cellStyle name="Millares [0]" xfId="1" builtinId="6"/>
    <cellStyle name="Millares 2" xfId="4" xr:uid="{4A9404FE-0DDD-FB44-AAEB-72201262031C}"/>
    <cellStyle name="Moneda" xfId="2" builtinId="4"/>
    <cellStyle name="Moneda 2" xfId="6" xr:uid="{665B1B54-974C-46B8-9ED9-69513C1FFD2C}"/>
    <cellStyle name="Normal" xfId="0" builtinId="0"/>
    <cellStyle name="Normal 2" xfId="5" xr:uid="{8A01BCD6-FAB6-440E-A614-1AF20E72392D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customXml" Target="../customXml/item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tyles" Target="styles.xml"/><Relationship Id="rId8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76500000</c:v>
                </c:pt>
                <c:pt idx="2">
                  <c:v>78030000</c:v>
                </c:pt>
                <c:pt idx="3">
                  <c:v>79590600</c:v>
                </c:pt>
                <c:pt idx="4">
                  <c:v>81182412</c:v>
                </c:pt>
                <c:pt idx="5">
                  <c:v>82806060.24000001</c:v>
                </c:pt>
                <c:pt idx="6">
                  <c:v>84462181.444800004</c:v>
                </c:pt>
                <c:pt idx="7">
                  <c:v>86151425.073696002</c:v>
                </c:pt>
                <c:pt idx="8">
                  <c:v>87874453.575169921</c:v>
                </c:pt>
                <c:pt idx="9">
                  <c:v>89631942.646673322</c:v>
                </c:pt>
                <c:pt idx="10">
                  <c:v>91424581.499606788</c:v>
                </c:pt>
                <c:pt idx="11">
                  <c:v>93253073.12959893</c:v>
                </c:pt>
                <c:pt idx="12">
                  <c:v>95118134.592190921</c:v>
                </c:pt>
                <c:pt idx="13">
                  <c:v>97020497.284034744</c:v>
                </c:pt>
                <c:pt idx="14">
                  <c:v>98960907.229715437</c:v>
                </c:pt>
                <c:pt idx="15">
                  <c:v>100940125.37430975</c:v>
                </c:pt>
                <c:pt idx="16">
                  <c:v>102958927.88179596</c:v>
                </c:pt>
                <c:pt idx="17">
                  <c:v>105018106.43943188</c:v>
                </c:pt>
                <c:pt idx="18">
                  <c:v>107118468.56822053</c:v>
                </c:pt>
                <c:pt idx="19">
                  <c:v>109260837.93958493</c:v>
                </c:pt>
                <c:pt idx="20">
                  <c:v>111446054.69837664</c:v>
                </c:pt>
                <c:pt idx="21">
                  <c:v>113674975.79234417</c:v>
                </c:pt>
                <c:pt idx="22">
                  <c:v>115948475.30819105</c:v>
                </c:pt>
                <c:pt idx="23">
                  <c:v>118267444.81435487</c:v>
                </c:pt>
                <c:pt idx="24">
                  <c:v>120632793.71064197</c:v>
                </c:pt>
                <c:pt idx="25">
                  <c:v>123045449.58485481</c:v>
                </c:pt>
                <c:pt idx="26">
                  <c:v>125506358.57655191</c:v>
                </c:pt>
                <c:pt idx="27">
                  <c:v>128016485.74808294</c:v>
                </c:pt>
                <c:pt idx="28">
                  <c:v>130576815.4630446</c:v>
                </c:pt>
                <c:pt idx="29">
                  <c:v>133188351.77230549</c:v>
                </c:pt>
                <c:pt idx="30">
                  <c:v>135852118.8077516</c:v>
                </c:pt>
                <c:pt idx="31">
                  <c:v>138569161.18390664</c:v>
                </c:pt>
                <c:pt idx="32">
                  <c:v>141340544.40758479</c:v>
                </c:pt>
                <c:pt idx="33">
                  <c:v>144167355.29573646</c:v>
                </c:pt>
                <c:pt idx="34">
                  <c:v>147050702.4016512</c:v>
                </c:pt>
                <c:pt idx="35">
                  <c:v>149991716.44968423</c:v>
                </c:pt>
                <c:pt idx="36">
                  <c:v>152991550.77867791</c:v>
                </c:pt>
                <c:pt idx="37">
                  <c:v>156051381.79425147</c:v>
                </c:pt>
                <c:pt idx="38">
                  <c:v>159172409.4301365</c:v>
                </c:pt>
                <c:pt idx="39">
                  <c:v>162355857.61873925</c:v>
                </c:pt>
                <c:pt idx="40">
                  <c:v>165602974.77111402</c:v>
                </c:pt>
                <c:pt idx="41">
                  <c:v>168915034.26653633</c:v>
                </c:pt>
                <c:pt idx="42">
                  <c:v>172293334.95186704</c:v>
                </c:pt>
                <c:pt idx="43">
                  <c:v>175739201.65090439</c:v>
                </c:pt>
                <c:pt idx="44">
                  <c:v>179253985.68392247</c:v>
                </c:pt>
                <c:pt idx="45">
                  <c:v>182839065.39760092</c:v>
                </c:pt>
                <c:pt idx="46">
                  <c:v>186495846.70555294</c:v>
                </c:pt>
                <c:pt idx="47">
                  <c:v>190225763.63966402</c:v>
                </c:pt>
                <c:pt idx="48">
                  <c:v>194030278.91245729</c:v>
                </c:pt>
                <c:pt idx="49">
                  <c:v>197910884.49070641</c:v>
                </c:pt>
                <c:pt idx="50">
                  <c:v>201869102.18052053</c:v>
                </c:pt>
                <c:pt idx="51">
                  <c:v>205906484.22413096</c:v>
                </c:pt>
                <c:pt idx="52">
                  <c:v>210024613.90861356</c:v>
                </c:pt>
                <c:pt idx="53">
                  <c:v>214225106.18678588</c:v>
                </c:pt>
                <c:pt idx="54">
                  <c:v>218509608.3105216</c:v>
                </c:pt>
                <c:pt idx="55">
                  <c:v>222879800.47673205</c:v>
                </c:pt>
                <c:pt idx="56">
                  <c:v>227337396.4862667</c:v>
                </c:pt>
                <c:pt idx="57">
                  <c:v>231884144.41599205</c:v>
                </c:pt>
                <c:pt idx="58">
                  <c:v>236521827.30431187</c:v>
                </c:pt>
                <c:pt idx="59">
                  <c:v>241252263.85039812</c:v>
                </c:pt>
                <c:pt idx="60">
                  <c:v>246077309.12740609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B7-9547-B0E1-6BFD83049212}"/>
            </c:ext>
          </c:extLst>
        </c:ser>
        <c:ser>
          <c:idx val="1"/>
          <c:order val="1"/>
          <c:tx>
            <c:strRef>
              <c:f>'Punto Equilibrio'!$A$9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54892000</c:v>
                </c:pt>
                <c:pt idx="14">
                  <c:v>54892000</c:v>
                </c:pt>
                <c:pt idx="15">
                  <c:v>54892000</c:v>
                </c:pt>
                <c:pt idx="16">
                  <c:v>54892000</c:v>
                </c:pt>
                <c:pt idx="17">
                  <c:v>54892000</c:v>
                </c:pt>
                <c:pt idx="18">
                  <c:v>54892000</c:v>
                </c:pt>
                <c:pt idx="19">
                  <c:v>54892000</c:v>
                </c:pt>
                <c:pt idx="20">
                  <c:v>54892000</c:v>
                </c:pt>
                <c:pt idx="21">
                  <c:v>54892000</c:v>
                </c:pt>
                <c:pt idx="22">
                  <c:v>54892000</c:v>
                </c:pt>
                <c:pt idx="23">
                  <c:v>54892000</c:v>
                </c:pt>
                <c:pt idx="24">
                  <c:v>54892000</c:v>
                </c:pt>
                <c:pt idx="25">
                  <c:v>54892000</c:v>
                </c:pt>
                <c:pt idx="26">
                  <c:v>54892000</c:v>
                </c:pt>
                <c:pt idx="27">
                  <c:v>54892000</c:v>
                </c:pt>
                <c:pt idx="28">
                  <c:v>54892000</c:v>
                </c:pt>
                <c:pt idx="29">
                  <c:v>54892000</c:v>
                </c:pt>
                <c:pt idx="30">
                  <c:v>54892000</c:v>
                </c:pt>
                <c:pt idx="31">
                  <c:v>54892000</c:v>
                </c:pt>
                <c:pt idx="32">
                  <c:v>54892000</c:v>
                </c:pt>
                <c:pt idx="33">
                  <c:v>54892000</c:v>
                </c:pt>
                <c:pt idx="34">
                  <c:v>54892000</c:v>
                </c:pt>
                <c:pt idx="35">
                  <c:v>54892000</c:v>
                </c:pt>
                <c:pt idx="36">
                  <c:v>54892000</c:v>
                </c:pt>
                <c:pt idx="37">
                  <c:v>54892000</c:v>
                </c:pt>
                <c:pt idx="38">
                  <c:v>54892000</c:v>
                </c:pt>
                <c:pt idx="39">
                  <c:v>54892000</c:v>
                </c:pt>
                <c:pt idx="40">
                  <c:v>54892000</c:v>
                </c:pt>
                <c:pt idx="41">
                  <c:v>54892000</c:v>
                </c:pt>
                <c:pt idx="42">
                  <c:v>54892000</c:v>
                </c:pt>
                <c:pt idx="43">
                  <c:v>54892000</c:v>
                </c:pt>
                <c:pt idx="44">
                  <c:v>54892000</c:v>
                </c:pt>
                <c:pt idx="45">
                  <c:v>54892000</c:v>
                </c:pt>
                <c:pt idx="46">
                  <c:v>54892000</c:v>
                </c:pt>
                <c:pt idx="47">
                  <c:v>54892000</c:v>
                </c:pt>
                <c:pt idx="48">
                  <c:v>54892000</c:v>
                </c:pt>
                <c:pt idx="49">
                  <c:v>54892000</c:v>
                </c:pt>
                <c:pt idx="50">
                  <c:v>54892000</c:v>
                </c:pt>
                <c:pt idx="51">
                  <c:v>54892000</c:v>
                </c:pt>
                <c:pt idx="52">
                  <c:v>54892000</c:v>
                </c:pt>
                <c:pt idx="53">
                  <c:v>54892000</c:v>
                </c:pt>
                <c:pt idx="54">
                  <c:v>54892000</c:v>
                </c:pt>
                <c:pt idx="55">
                  <c:v>54892000</c:v>
                </c:pt>
                <c:pt idx="56">
                  <c:v>54892000</c:v>
                </c:pt>
                <c:pt idx="57">
                  <c:v>54892000</c:v>
                </c:pt>
                <c:pt idx="58">
                  <c:v>54892000</c:v>
                </c:pt>
                <c:pt idx="59">
                  <c:v>54892000</c:v>
                </c:pt>
                <c:pt idx="60">
                  <c:v>54892000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B7-9547-B0E1-6BFD83049212}"/>
            </c:ext>
          </c:extLst>
        </c:ser>
        <c:ser>
          <c:idx val="3"/>
          <c:order val="2"/>
          <c:tx>
            <c:strRef>
              <c:f>'Punto Equilibrio'!$A$10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Equilibrio'!$C$10:$BJ$10</c:f>
              <c:numCache>
                <c:formatCode>_(* #,##0_);_(* \(#,##0\);_(* "-"_);_(@_)</c:formatCode>
                <c:ptCount val="60"/>
                <c:pt idx="0">
                  <c:v>46715320.613047212</c:v>
                </c:pt>
                <c:pt idx="1">
                  <c:v>47649627.025308155</c:v>
                </c:pt>
                <c:pt idx="2">
                  <c:v>48602619.565814316</c:v>
                </c:pt>
                <c:pt idx="3">
                  <c:v>49574671.957130603</c:v>
                </c:pt>
                <c:pt idx="4">
                  <c:v>50566165.396273218</c:v>
                </c:pt>
                <c:pt idx="5">
                  <c:v>51577488.704198681</c:v>
                </c:pt>
                <c:pt idx="6">
                  <c:v>52609038.478282653</c:v>
                </c:pt>
                <c:pt idx="7">
                  <c:v>53661219.24784831</c:v>
                </c:pt>
                <c:pt idx="8">
                  <c:v>54734443.632805273</c:v>
                </c:pt>
                <c:pt idx="9">
                  <c:v>55829132.505461387</c:v>
                </c:pt>
                <c:pt idx="10">
                  <c:v>56945715.155570611</c:v>
                </c:pt>
                <c:pt idx="11">
                  <c:v>58084629.45868203</c:v>
                </c:pt>
                <c:pt idx="12">
                  <c:v>59246322.047855668</c:v>
                </c:pt>
                <c:pt idx="13">
                  <c:v>60431248.488812782</c:v>
                </c:pt>
                <c:pt idx="14">
                  <c:v>61639873.45858904</c:v>
                </c:pt>
                <c:pt idx="15">
                  <c:v>62872670.927760832</c:v>
                </c:pt>
                <c:pt idx="16">
                  <c:v>64130124.346316054</c:v>
                </c:pt>
                <c:pt idx="17">
                  <c:v>65412726.833242372</c:v>
                </c:pt>
                <c:pt idx="18">
                  <c:v>66720981.369907215</c:v>
                </c:pt>
                <c:pt idx="19">
                  <c:v>68055400.997305363</c:v>
                </c:pt>
                <c:pt idx="20">
                  <c:v>69416509.017251477</c:v>
                </c:pt>
                <c:pt idx="21">
                  <c:v>70804839.197596505</c:v>
                </c:pt>
                <c:pt idx="22">
                  <c:v>72220935.981548429</c:v>
                </c:pt>
                <c:pt idx="23">
                  <c:v>73665354.7011794</c:v>
                </c:pt>
                <c:pt idx="24">
                  <c:v>75138661.795203</c:v>
                </c:pt>
                <c:pt idx="25">
                  <c:v>76641435.031107053</c:v>
                </c:pt>
                <c:pt idx="26">
                  <c:v>78174263.731729195</c:v>
                </c:pt>
                <c:pt idx="27">
                  <c:v>79737749.006363779</c:v>
                </c:pt>
                <c:pt idx="28">
                  <c:v>81332503.986491054</c:v>
                </c:pt>
                <c:pt idx="29">
                  <c:v>82959154.06622088</c:v>
                </c:pt>
                <c:pt idx="30">
                  <c:v>84618337.147545293</c:v>
                </c:pt>
                <c:pt idx="31">
                  <c:v>86310703.890496194</c:v>
                </c:pt>
                <c:pt idx="32">
                  <c:v>88036917.968306124</c:v>
                </c:pt>
                <c:pt idx="33">
                  <c:v>89797656.327672258</c:v>
                </c:pt>
                <c:pt idx="34">
                  <c:v>91593609.454225704</c:v>
                </c:pt>
                <c:pt idx="35">
                  <c:v>93425481.643310219</c:v>
                </c:pt>
                <c:pt idx="36">
                  <c:v>95293991.276176423</c:v>
                </c:pt>
                <c:pt idx="37">
                  <c:v>97199871.101699948</c:v>
                </c:pt>
                <c:pt idx="38">
                  <c:v>99143868.523733944</c:v>
                </c:pt>
                <c:pt idx="39">
                  <c:v>101126745.89420864</c:v>
                </c:pt>
                <c:pt idx="40">
                  <c:v>103149280.81209281</c:v>
                </c:pt>
                <c:pt idx="41">
                  <c:v>105212266.42833467</c:v>
                </c:pt>
                <c:pt idx="42">
                  <c:v>107316511.75690135</c:v>
                </c:pt>
                <c:pt idx="43">
                  <c:v>109462841.99203938</c:v>
                </c:pt>
                <c:pt idx="44">
                  <c:v>111652098.83188017</c:v>
                </c:pt>
                <c:pt idx="45">
                  <c:v>113885140.80851777</c:v>
                </c:pt>
                <c:pt idx="46">
                  <c:v>116162843.62468813</c:v>
                </c:pt>
                <c:pt idx="47">
                  <c:v>118486100.49718189</c:v>
                </c:pt>
                <c:pt idx="48">
                  <c:v>120855822.50712553</c:v>
                </c:pt>
                <c:pt idx="49">
                  <c:v>123272938.95726803</c:v>
                </c:pt>
                <c:pt idx="50">
                  <c:v>125738397.7364134</c:v>
                </c:pt>
                <c:pt idx="51">
                  <c:v>128253165.69114166</c:v>
                </c:pt>
                <c:pt idx="52">
                  <c:v>130818229.00496452</c:v>
                </c:pt>
                <c:pt idx="53">
                  <c:v>133434593.58506382</c:v>
                </c:pt>
                <c:pt idx="54">
                  <c:v>136103285.45676509</c:v>
                </c:pt>
                <c:pt idx="55">
                  <c:v>138825351.16590041</c:v>
                </c:pt>
                <c:pt idx="56">
                  <c:v>141601858.18921843</c:v>
                </c:pt>
                <c:pt idx="57">
                  <c:v>144433895.35300279</c:v>
                </c:pt>
                <c:pt idx="58">
                  <c:v>147322573.26006284</c:v>
                </c:pt>
                <c:pt idx="59">
                  <c:v>150269024.7252641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DF-4BA4-8518-FE0AA0663A99}"/>
            </c:ext>
          </c:extLst>
        </c:ser>
        <c:ser>
          <c:idx val="2"/>
          <c:order val="3"/>
          <c:tx>
            <c:strRef>
              <c:f>'Punto Equilibrio'!$A$11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-25107320.613047212</c:v>
                </c:pt>
                <c:pt idx="2">
                  <c:v>-49618947.638355367</c:v>
                </c:pt>
                <c:pt idx="3">
                  <c:v>-73522967.204169691</c:v>
                </c:pt>
                <c:pt idx="4">
                  <c:v>-96807227.161300302</c:v>
                </c:pt>
                <c:pt idx="5">
                  <c:v>-119459332.31757352</c:v>
                </c:pt>
                <c:pt idx="6">
                  <c:v>-141466639.57697219</c:v>
                </c:pt>
                <c:pt idx="7">
                  <c:v>-162816252.98155883</c:v>
                </c:pt>
                <c:pt idx="8">
                  <c:v>-183495018.65423721</c:v>
                </c:pt>
                <c:pt idx="9">
                  <c:v>-203489519.64036918</c:v>
                </c:pt>
                <c:pt idx="10">
                  <c:v>-222786070.64622378</c:v>
                </c:pt>
                <c:pt idx="11">
                  <c:v>-241370712.67219549</c:v>
                </c:pt>
                <c:pt idx="12">
                  <c:v>-259229207.5386866</c:v>
                </c:pt>
                <c:pt idx="13">
                  <c:v>-276347032.30250752</c:v>
                </c:pt>
                <c:pt idx="14">
                  <c:v>-292709373.56160486</c:v>
                </c:pt>
                <c:pt idx="15">
                  <c:v>-308301121.64588416</c:v>
                </c:pt>
                <c:pt idx="16">
                  <c:v>-323106864.69184905</c:v>
                </c:pt>
                <c:pt idx="17">
                  <c:v>-337110882.59873325</c:v>
                </c:pt>
                <c:pt idx="18">
                  <c:v>-350297140.86375505</c:v>
                </c:pt>
                <c:pt idx="19">
                  <c:v>-362649284.29407734</c:v>
                </c:pt>
                <c:pt idx="20">
                  <c:v>-374150630.59300601</c:v>
                </c:pt>
                <c:pt idx="21">
                  <c:v>-384784163.81791335</c:v>
                </c:pt>
                <c:pt idx="22">
                  <c:v>-394532527.70731878</c:v>
                </c:pt>
                <c:pt idx="23">
                  <c:v>-403378018.87451231</c:v>
                </c:pt>
                <c:pt idx="24">
                  <c:v>-411302579.86504972</c:v>
                </c:pt>
                <c:pt idx="25">
                  <c:v>-418287792.07539785</c:v>
                </c:pt>
                <c:pt idx="26">
                  <c:v>-424314868.529953</c:v>
                </c:pt>
                <c:pt idx="27">
                  <c:v>-429364646.51359928</c:v>
                </c:pt>
                <c:pt idx="28">
                  <c:v>-433417580.0569185</c:v>
                </c:pt>
                <c:pt idx="29">
                  <c:v>-436453732.2711041</c:v>
                </c:pt>
                <c:pt idx="30">
                  <c:v>-438452767.52957338</c:v>
                </c:pt>
                <c:pt idx="31">
                  <c:v>-439393943.49321204</c:v>
                </c:pt>
                <c:pt idx="32">
                  <c:v>-439256102.97612345</c:v>
                </c:pt>
                <c:pt idx="33">
                  <c:v>-438017665.64869314</c:v>
                </c:pt>
                <c:pt idx="34">
                  <c:v>-435656619.57471418</c:v>
                </c:pt>
                <c:pt idx="35">
                  <c:v>-432150512.57925564</c:v>
                </c:pt>
                <c:pt idx="36">
                  <c:v>-427476443.44388795</c:v>
                </c:pt>
                <c:pt idx="37">
                  <c:v>-421611052.92581296</c:v>
                </c:pt>
                <c:pt idx="38">
                  <c:v>-414530514.59737641</c:v>
                </c:pt>
                <c:pt idx="39">
                  <c:v>-406210525.50237107</c:v>
                </c:pt>
                <c:pt idx="40">
                  <c:v>-396626296.62546575</c:v>
                </c:pt>
                <c:pt idx="41">
                  <c:v>-385752543.17102218</c:v>
                </c:pt>
                <c:pt idx="42">
                  <c:v>-373563474.64748979</c:v>
                </c:pt>
                <c:pt idx="43">
                  <c:v>-360032784.75348675</c:v>
                </c:pt>
                <c:pt idx="44">
                  <c:v>-345133641.06160367</c:v>
                </c:pt>
                <c:pt idx="45">
                  <c:v>-328838674.49588293</c:v>
                </c:pt>
                <c:pt idx="46">
                  <c:v>-311119968.59884775</c:v>
                </c:pt>
                <c:pt idx="47">
                  <c:v>-291949048.58387184</c:v>
                </c:pt>
                <c:pt idx="48">
                  <c:v>-271296870.16859645</c:v>
                </c:pt>
                <c:pt idx="49">
                  <c:v>-249133808.18501556</c:v>
                </c:pt>
                <c:pt idx="50">
                  <c:v>-225429644.96176305</c:v>
                </c:pt>
                <c:pt idx="51">
                  <c:v>-200153558.47404552</c:v>
                </c:pt>
                <c:pt idx="52">
                  <c:v>-173274110.25657362</c:v>
                </c:pt>
                <c:pt idx="53">
                  <c:v>-144759233.07475227</c:v>
                </c:pt>
                <c:pt idx="54">
                  <c:v>-114576218.34929448</c:v>
                </c:pt>
                <c:pt idx="55">
                  <c:v>-82691703.329327524</c:v>
                </c:pt>
                <c:pt idx="56">
                  <c:v>-49071658.008961231</c:v>
                </c:pt>
                <c:pt idx="57">
                  <c:v>-13681371.782187611</c:v>
                </c:pt>
                <c:pt idx="58">
                  <c:v>23514560.169121474</c:v>
                </c:pt>
                <c:pt idx="59">
                  <c:v>62552250.759456754</c:v>
                </c:pt>
                <c:pt idx="60">
                  <c:v>103468535.16159877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B7-9547-B0E1-6BFD83049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(10)'!$A$8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(10)'!$B$7:$BJ$7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(10)'!$B$8:$BJ$8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100000000</c:v>
                </c:pt>
                <c:pt idx="2">
                  <c:v>102000000</c:v>
                </c:pt>
                <c:pt idx="3">
                  <c:v>104040000</c:v>
                </c:pt>
                <c:pt idx="4">
                  <c:v>106120800</c:v>
                </c:pt>
                <c:pt idx="5">
                  <c:v>108243216</c:v>
                </c:pt>
                <c:pt idx="6">
                  <c:v>110408080.32000001</c:v>
                </c:pt>
                <c:pt idx="7">
                  <c:v>112616241.92640001</c:v>
                </c:pt>
                <c:pt idx="8">
                  <c:v>114868566.764928</c:v>
                </c:pt>
                <c:pt idx="9">
                  <c:v>117165938.10022657</c:v>
                </c:pt>
                <c:pt idx="10">
                  <c:v>119509256.86223109</c:v>
                </c:pt>
                <c:pt idx="11">
                  <c:v>121899441.99947573</c:v>
                </c:pt>
                <c:pt idx="12">
                  <c:v>124337430.83946525</c:v>
                </c:pt>
                <c:pt idx="13">
                  <c:v>126824179.45625456</c:v>
                </c:pt>
                <c:pt idx="14">
                  <c:v>129360663.04537965</c:v>
                </c:pt>
                <c:pt idx="15">
                  <c:v>131947876.30628724</c:v>
                </c:pt>
                <c:pt idx="16">
                  <c:v>134586833.83241299</c:v>
                </c:pt>
                <c:pt idx="17">
                  <c:v>137278570.50906128</c:v>
                </c:pt>
                <c:pt idx="18">
                  <c:v>140024141.9192425</c:v>
                </c:pt>
                <c:pt idx="19">
                  <c:v>142824624.75762737</c:v>
                </c:pt>
                <c:pt idx="20">
                  <c:v>145681117.2527799</c:v>
                </c:pt>
                <c:pt idx="21">
                  <c:v>148594739.59783551</c:v>
                </c:pt>
                <c:pt idx="22">
                  <c:v>151566634.38979223</c:v>
                </c:pt>
                <c:pt idx="23">
                  <c:v>154597967.07758805</c:v>
                </c:pt>
                <c:pt idx="24">
                  <c:v>157689926.41913983</c:v>
                </c:pt>
                <c:pt idx="25">
                  <c:v>160843724.94752261</c:v>
                </c:pt>
                <c:pt idx="26">
                  <c:v>164060599.44647309</c:v>
                </c:pt>
                <c:pt idx="27">
                  <c:v>167341811.43540254</c:v>
                </c:pt>
                <c:pt idx="28">
                  <c:v>170688647.6641106</c:v>
                </c:pt>
                <c:pt idx="29">
                  <c:v>174102420.61739281</c:v>
                </c:pt>
                <c:pt idx="30">
                  <c:v>177584469.02974066</c:v>
                </c:pt>
                <c:pt idx="31">
                  <c:v>181136158.41033548</c:v>
                </c:pt>
                <c:pt idx="32">
                  <c:v>184758881.57854217</c:v>
                </c:pt>
                <c:pt idx="33">
                  <c:v>188454059.21011302</c:v>
                </c:pt>
                <c:pt idx="34">
                  <c:v>192223140.3943153</c:v>
                </c:pt>
                <c:pt idx="35">
                  <c:v>196067603.2022016</c:v>
                </c:pt>
                <c:pt idx="36">
                  <c:v>199988955.26624566</c:v>
                </c:pt>
                <c:pt idx="37">
                  <c:v>203988734.37157056</c:v>
                </c:pt>
                <c:pt idx="38">
                  <c:v>208068509.05900198</c:v>
                </c:pt>
                <c:pt idx="39">
                  <c:v>212229879.24018201</c:v>
                </c:pt>
                <c:pt idx="40">
                  <c:v>216474476.82498565</c:v>
                </c:pt>
                <c:pt idx="41">
                  <c:v>220803966.36148539</c:v>
                </c:pt>
                <c:pt idx="42">
                  <c:v>225220045.6887151</c:v>
                </c:pt>
                <c:pt idx="43">
                  <c:v>229724446.60248938</c:v>
                </c:pt>
                <c:pt idx="44">
                  <c:v>234318935.53453919</c:v>
                </c:pt>
                <c:pt idx="45">
                  <c:v>239005314.24522996</c:v>
                </c:pt>
                <c:pt idx="46">
                  <c:v>243785420.53013456</c:v>
                </c:pt>
                <c:pt idx="47">
                  <c:v>248661128.94073725</c:v>
                </c:pt>
                <c:pt idx="48">
                  <c:v>253634351.51955202</c:v>
                </c:pt>
                <c:pt idx="49">
                  <c:v>258707038.54994303</c:v>
                </c:pt>
                <c:pt idx="50">
                  <c:v>263881179.3209419</c:v>
                </c:pt>
                <c:pt idx="51">
                  <c:v>269158802.90736073</c:v>
                </c:pt>
                <c:pt idx="52">
                  <c:v>274541978.96550792</c:v>
                </c:pt>
                <c:pt idx="53">
                  <c:v>280032818.5448181</c:v>
                </c:pt>
                <c:pt idx="54">
                  <c:v>285633474.9157145</c:v>
                </c:pt>
                <c:pt idx="55">
                  <c:v>291346144.41402882</c:v>
                </c:pt>
                <c:pt idx="56">
                  <c:v>297173067.30230939</c:v>
                </c:pt>
                <c:pt idx="57">
                  <c:v>303116528.6483556</c:v>
                </c:pt>
                <c:pt idx="58">
                  <c:v>309178859.22132272</c:v>
                </c:pt>
                <c:pt idx="59">
                  <c:v>315362436.4057492</c:v>
                </c:pt>
                <c:pt idx="60">
                  <c:v>321669685.13386416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63-4D8A-8CB9-1DE0A4AD28FA}"/>
            </c:ext>
          </c:extLst>
        </c:ser>
        <c:ser>
          <c:idx val="1"/>
          <c:order val="1"/>
          <c:tx>
            <c:strRef>
              <c:f>'Punto Equilibrio (10)'!$A$9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(10)'!$B$7:$BJ$7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(10)'!$B$9:$BJ$9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63-4D8A-8CB9-1DE0A4AD28FA}"/>
            </c:ext>
          </c:extLst>
        </c:ser>
        <c:ser>
          <c:idx val="3"/>
          <c:order val="2"/>
          <c:tx>
            <c:strRef>
              <c:f>'Punto Equilibrio (10)'!$A$10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(10)'!$B$7:$BJ$7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(10)'!$C$10:$BJ$10</c:f>
              <c:numCache>
                <c:formatCode>_(* #,##0_);_(* \(#,##0\);_(* "-"_);_(@_)</c:formatCode>
                <c:ptCount val="60"/>
                <c:pt idx="0">
                  <c:v>64206590.384975009</c:v>
                </c:pt>
                <c:pt idx="1">
                  <c:v>65490722.192674503</c:v>
                </c:pt>
                <c:pt idx="2">
                  <c:v>66800536.636528</c:v>
                </c:pt>
                <c:pt idx="3">
                  <c:v>68136547.369258553</c:v>
                </c:pt>
                <c:pt idx="4">
                  <c:v>69499278.31664373</c:v>
                </c:pt>
                <c:pt idx="5">
                  <c:v>70889263.882976606</c:v>
                </c:pt>
                <c:pt idx="6">
                  <c:v>72307049.160636142</c:v>
                </c:pt>
                <c:pt idx="7">
                  <c:v>73753190.143848866</c:v>
                </c:pt>
                <c:pt idx="8">
                  <c:v>75228253.946725845</c:v>
                </c:pt>
                <c:pt idx="9">
                  <c:v>76732819.025660351</c:v>
                </c:pt>
                <c:pt idx="10">
                  <c:v>78267475.406173572</c:v>
                </c:pt>
                <c:pt idx="11">
                  <c:v>79832824.914297044</c:v>
                </c:pt>
                <c:pt idx="12">
                  <c:v>81429481.412582979</c:v>
                </c:pt>
                <c:pt idx="13">
                  <c:v>83058071.04083465</c:v>
                </c:pt>
                <c:pt idx="14">
                  <c:v>84719232.46165134</c:v>
                </c:pt>
                <c:pt idx="15">
                  <c:v>86413617.110884368</c:v>
                </c:pt>
                <c:pt idx="16">
                  <c:v>88141889.453102067</c:v>
                </c:pt>
                <c:pt idx="17">
                  <c:v>89904727.24216412</c:v>
                </c:pt>
                <c:pt idx="18">
                  <c:v>91702821.787007406</c:v>
                </c:pt>
                <c:pt idx="19">
                  <c:v>93536878.222747549</c:v>
                </c:pt>
                <c:pt idx="20">
                  <c:v>95407615.787202507</c:v>
                </c:pt>
                <c:pt idx="21">
                  <c:v>97315768.10294655</c:v>
                </c:pt>
                <c:pt idx="22">
                  <c:v>99262083.465005487</c:v>
                </c:pt>
                <c:pt idx="23">
                  <c:v>101247325.1343056</c:v>
                </c:pt>
                <c:pt idx="24">
                  <c:v>103272271.63699169</c:v>
                </c:pt>
                <c:pt idx="25">
                  <c:v>105337717.06973153</c:v>
                </c:pt>
                <c:pt idx="26">
                  <c:v>107444471.41112618</c:v>
                </c:pt>
                <c:pt idx="27">
                  <c:v>109593360.83934869</c:v>
                </c:pt>
                <c:pt idx="28">
                  <c:v>111785228.05613567</c:v>
                </c:pt>
                <c:pt idx="29">
                  <c:v>114020932.61725838</c:v>
                </c:pt>
                <c:pt idx="30">
                  <c:v>116301351.26960355</c:v>
                </c:pt>
                <c:pt idx="31">
                  <c:v>118627378.29499562</c:v>
                </c:pt>
                <c:pt idx="32">
                  <c:v>120999925.86089554</c:v>
                </c:pt>
                <c:pt idx="33">
                  <c:v>123419924.37811345</c:v>
                </c:pt>
                <c:pt idx="34">
                  <c:v>125888322.86567573</c:v>
                </c:pt>
                <c:pt idx="35">
                  <c:v>128406089.32298924</c:v>
                </c:pt>
                <c:pt idx="36">
                  <c:v>130974211.10944903</c:v>
                </c:pt>
                <c:pt idx="37">
                  <c:v>133593695.33163801</c:v>
                </c:pt>
                <c:pt idx="38">
                  <c:v>136265569.23827076</c:v>
                </c:pt>
                <c:pt idx="39">
                  <c:v>138990880.62303618</c:v>
                </c:pt>
                <c:pt idx="40">
                  <c:v>141770698.23549691</c:v>
                </c:pt>
                <c:pt idx="41">
                  <c:v>144606112.20020685</c:v>
                </c:pt>
                <c:pt idx="42">
                  <c:v>147498234.44421101</c:v>
                </c:pt>
                <c:pt idx="43">
                  <c:v>150448199.1330952</c:v>
                </c:pt>
                <c:pt idx="44">
                  <c:v>153457163.11575711</c:v>
                </c:pt>
                <c:pt idx="45">
                  <c:v>156526306.37807226</c:v>
                </c:pt>
                <c:pt idx="46">
                  <c:v>159656832.50563371</c:v>
                </c:pt>
                <c:pt idx="47">
                  <c:v>162849969.1557464</c:v>
                </c:pt>
                <c:pt idx="48">
                  <c:v>166106968.5388613</c:v>
                </c:pt>
                <c:pt idx="49">
                  <c:v>169429107.90963852</c:v>
                </c:pt>
                <c:pt idx="50">
                  <c:v>172817690.06783131</c:v>
                </c:pt>
                <c:pt idx="51">
                  <c:v>176274043.86918792</c:v>
                </c:pt>
                <c:pt idx="52">
                  <c:v>179799524.74657169</c:v>
                </c:pt>
                <c:pt idx="53">
                  <c:v>183395515.24150312</c:v>
                </c:pt>
                <c:pt idx="54">
                  <c:v>187063425.54633322</c:v>
                </c:pt>
                <c:pt idx="55">
                  <c:v>190804694.05725989</c:v>
                </c:pt>
                <c:pt idx="56">
                  <c:v>194620787.9384051</c:v>
                </c:pt>
                <c:pt idx="57">
                  <c:v>198513203.69717321</c:v>
                </c:pt>
                <c:pt idx="58">
                  <c:v>202483467.77111667</c:v>
                </c:pt>
                <c:pt idx="59">
                  <c:v>206533137.12653899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63-4D8A-8CB9-1DE0A4AD28FA}"/>
            </c:ext>
          </c:extLst>
        </c:ser>
        <c:ser>
          <c:idx val="2"/>
          <c:order val="3"/>
          <c:tx>
            <c:strRef>
              <c:f>'Punto Equilibrio (10)'!$A$11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(10)'!$B$7:$BJ$7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(10)'!$B$11:$BJ$11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-19098590.384975009</c:v>
                </c:pt>
                <c:pt idx="2">
                  <c:v>-37481312.577649519</c:v>
                </c:pt>
                <c:pt idx="3">
                  <c:v>-55133849.214177519</c:v>
                </c:pt>
                <c:pt idx="4">
                  <c:v>-72041596.583436072</c:v>
                </c:pt>
                <c:pt idx="5">
                  <c:v>-88189658.900079802</c:v>
                </c:pt>
                <c:pt idx="6">
                  <c:v>-103562842.4630564</c:v>
                </c:pt>
                <c:pt idx="7">
                  <c:v>-118145649.69729254</c:v>
                </c:pt>
                <c:pt idx="8">
                  <c:v>-131922273.0762134</c:v>
                </c:pt>
                <c:pt idx="9">
                  <c:v>-144876588.92271268</c:v>
                </c:pt>
                <c:pt idx="10">
                  <c:v>-156992151.08614194</c:v>
                </c:pt>
                <c:pt idx="11">
                  <c:v>-168252184.49283978</c:v>
                </c:pt>
                <c:pt idx="12">
                  <c:v>-178639578.5676716</c:v>
                </c:pt>
                <c:pt idx="13">
                  <c:v>-191979320.52400002</c:v>
                </c:pt>
                <c:pt idx="14">
                  <c:v>-204411168.51945502</c:v>
                </c:pt>
                <c:pt idx="15">
                  <c:v>-215916964.67481911</c:v>
                </c:pt>
                <c:pt idx="16">
                  <c:v>-226478187.95329049</c:v>
                </c:pt>
                <c:pt idx="17">
                  <c:v>-236075946.8973313</c:v>
                </c:pt>
                <c:pt idx="18">
                  <c:v>-244690972.22025293</c:v>
                </c:pt>
                <c:pt idx="19">
                  <c:v>-252303609.24963295</c:v>
                </c:pt>
                <c:pt idx="20">
                  <c:v>-258893810.21960062</c:v>
                </c:pt>
                <c:pt idx="21">
                  <c:v>-264441126.40896761</c:v>
                </c:pt>
                <c:pt idx="22">
                  <c:v>-268924700.12212193</c:v>
                </c:pt>
                <c:pt idx="23">
                  <c:v>-272323256.50953937</c:v>
                </c:pt>
                <c:pt idx="24">
                  <c:v>-274615095.2247051</c:v>
                </c:pt>
                <c:pt idx="25">
                  <c:v>-278714803.9141742</c:v>
                </c:pt>
                <c:pt idx="26">
                  <c:v>-281663083.53743267</c:v>
                </c:pt>
                <c:pt idx="27">
                  <c:v>-283436905.51315629</c:v>
                </c:pt>
                <c:pt idx="28">
                  <c:v>-284012780.68839437</c:v>
                </c:pt>
                <c:pt idx="29">
                  <c:v>-283366750.12713724</c:v>
                </c:pt>
                <c:pt idx="30">
                  <c:v>-281474375.71465498</c:v>
                </c:pt>
                <c:pt idx="31">
                  <c:v>-278310730.57392305</c:v>
                </c:pt>
                <c:pt idx="32">
                  <c:v>-273850389.29037648</c:v>
                </c:pt>
                <c:pt idx="33">
                  <c:v>-268067417.94115901</c:v>
                </c:pt>
                <c:pt idx="34">
                  <c:v>-260935363.92495716</c:v>
                </c:pt>
                <c:pt idx="35">
                  <c:v>-252427245.5884313</c:v>
                </c:pt>
                <c:pt idx="36">
                  <c:v>-242515541.64517486</c:v>
                </c:pt>
                <c:pt idx="37">
                  <c:v>-233022315.24305332</c:v>
                </c:pt>
                <c:pt idx="38">
                  <c:v>-222068798.37568933</c:v>
                </c:pt>
                <c:pt idx="39">
                  <c:v>-209625785.23377806</c:v>
                </c:pt>
                <c:pt idx="40">
                  <c:v>-195663485.8918286</c:v>
                </c:pt>
                <c:pt idx="41">
                  <c:v>-180151514.62584013</c:v>
                </c:pt>
                <c:pt idx="42">
                  <c:v>-163058877.99733186</c:v>
                </c:pt>
                <c:pt idx="43">
                  <c:v>-144353962.69905347</c:v>
                </c:pt>
                <c:pt idx="44">
                  <c:v>-124004523.15760948</c:v>
                </c:pt>
                <c:pt idx="45">
                  <c:v>-101977668.88813663</c:v>
                </c:pt>
                <c:pt idx="46">
                  <c:v>-78239851.596074328</c:v>
                </c:pt>
                <c:pt idx="47">
                  <c:v>-52756852.020970806</c:v>
                </c:pt>
                <c:pt idx="48">
                  <c:v>-25493766.517165184</c:v>
                </c:pt>
                <c:pt idx="49">
                  <c:v>1679367.7281165421</c:v>
                </c:pt>
                <c:pt idx="50">
                  <c:v>30704503.373619914</c:v>
                </c:pt>
                <c:pt idx="51">
                  <c:v>61618680.44734934</c:v>
                </c:pt>
                <c:pt idx="52">
                  <c:v>94459679.777869374</c:v>
                </c:pt>
                <c:pt idx="53">
                  <c:v>129266037.81031582</c:v>
                </c:pt>
                <c:pt idx="54">
                  <c:v>166077061.71872723</c:v>
                </c:pt>
                <c:pt idx="55">
                  <c:v>204932844.82062283</c:v>
                </c:pt>
                <c:pt idx="56">
                  <c:v>245874282.29987231</c:v>
                </c:pt>
                <c:pt idx="57">
                  <c:v>288943087.24402279</c:v>
                </c:pt>
                <c:pt idx="58">
                  <c:v>334181807.00237226</c:v>
                </c:pt>
                <c:pt idx="59">
                  <c:v>381633839.87120479</c:v>
                </c:pt>
                <c:pt idx="60">
                  <c:v>431343452.11273003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63-4D8A-8CB9-1DE0A4AD2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(11)'!$A$8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(11)'!$B$7:$BJ$7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(11)'!$B$8:$BJ$8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3000000000</c:v>
                </c:pt>
                <c:pt idx="2">
                  <c:v>3060000000</c:v>
                </c:pt>
                <c:pt idx="3">
                  <c:v>3121200000.0000005</c:v>
                </c:pt>
                <c:pt idx="4">
                  <c:v>3183624000.0000005</c:v>
                </c:pt>
                <c:pt idx="5">
                  <c:v>3247296480</c:v>
                </c:pt>
                <c:pt idx="6">
                  <c:v>3312242409.5999999</c:v>
                </c:pt>
                <c:pt idx="7">
                  <c:v>3378487257.7919998</c:v>
                </c:pt>
                <c:pt idx="8">
                  <c:v>3446057002.9478402</c:v>
                </c:pt>
                <c:pt idx="9">
                  <c:v>3514978143.0067973</c:v>
                </c:pt>
                <c:pt idx="10">
                  <c:v>3585277705.8669333</c:v>
                </c:pt>
                <c:pt idx="11">
                  <c:v>3656983259.9842725</c:v>
                </c:pt>
                <c:pt idx="12">
                  <c:v>3730122925.1839581</c:v>
                </c:pt>
                <c:pt idx="13">
                  <c:v>3804725383.6876369</c:v>
                </c:pt>
                <c:pt idx="14">
                  <c:v>3880819891.3613901</c:v>
                </c:pt>
                <c:pt idx="15">
                  <c:v>3958436289.1886182</c:v>
                </c:pt>
                <c:pt idx="16">
                  <c:v>4037605014.9723907</c:v>
                </c:pt>
                <c:pt idx="17">
                  <c:v>4118357115.2718387</c:v>
                </c:pt>
                <c:pt idx="18">
                  <c:v>4200724257.5772753</c:v>
                </c:pt>
                <c:pt idx="19">
                  <c:v>4284738742.7288208</c:v>
                </c:pt>
                <c:pt idx="20">
                  <c:v>4370433517.5833969</c:v>
                </c:pt>
                <c:pt idx="21">
                  <c:v>4457842187.9350653</c:v>
                </c:pt>
                <c:pt idx="22">
                  <c:v>4546999031.6937666</c:v>
                </c:pt>
                <c:pt idx="23">
                  <c:v>4637939012.3276415</c:v>
                </c:pt>
                <c:pt idx="24">
                  <c:v>4730697792.5741949</c:v>
                </c:pt>
                <c:pt idx="25">
                  <c:v>4825311748.4256792</c:v>
                </c:pt>
                <c:pt idx="26">
                  <c:v>4921817983.3941927</c:v>
                </c:pt>
                <c:pt idx="27">
                  <c:v>5020254343.0620766</c:v>
                </c:pt>
                <c:pt idx="28">
                  <c:v>5120659429.9233179</c:v>
                </c:pt>
                <c:pt idx="29">
                  <c:v>5223072618.5217838</c:v>
                </c:pt>
                <c:pt idx="30">
                  <c:v>5327534070.8922195</c:v>
                </c:pt>
                <c:pt idx="31">
                  <c:v>5434084752.3100643</c:v>
                </c:pt>
                <c:pt idx="32">
                  <c:v>5542766447.356266</c:v>
                </c:pt>
                <c:pt idx="33">
                  <c:v>5653621776.3033915</c:v>
                </c:pt>
                <c:pt idx="34">
                  <c:v>5766694211.8294592</c:v>
                </c:pt>
                <c:pt idx="35">
                  <c:v>5882028096.0660486</c:v>
                </c:pt>
                <c:pt idx="36">
                  <c:v>5999668657.9873695</c:v>
                </c:pt>
                <c:pt idx="37">
                  <c:v>6119662031.1471167</c:v>
                </c:pt>
                <c:pt idx="38">
                  <c:v>6242055271.7700586</c:v>
                </c:pt>
                <c:pt idx="39">
                  <c:v>6366896377.2054605</c:v>
                </c:pt>
                <c:pt idx="40">
                  <c:v>6494234304.7495708</c:v>
                </c:pt>
                <c:pt idx="41">
                  <c:v>6624118990.8445616</c:v>
                </c:pt>
                <c:pt idx="42">
                  <c:v>6756601370.6614532</c:v>
                </c:pt>
                <c:pt idx="43">
                  <c:v>6891733398.0746832</c:v>
                </c:pt>
                <c:pt idx="44">
                  <c:v>7029568066.0361776</c:v>
                </c:pt>
                <c:pt idx="45">
                  <c:v>7170159427.3569002</c:v>
                </c:pt>
                <c:pt idx="46">
                  <c:v>7313562615.9040384</c:v>
                </c:pt>
                <c:pt idx="47">
                  <c:v>7459833868.2221193</c:v>
                </c:pt>
                <c:pt idx="48">
                  <c:v>7609030545.5865612</c:v>
                </c:pt>
                <c:pt idx="49">
                  <c:v>7761211156.498292</c:v>
                </c:pt>
                <c:pt idx="50">
                  <c:v>7916435379.6282587</c:v>
                </c:pt>
                <c:pt idx="51">
                  <c:v>8074764087.2208242</c:v>
                </c:pt>
                <c:pt idx="52">
                  <c:v>8236259368.9652414</c:v>
                </c:pt>
                <c:pt idx="53">
                  <c:v>8400984556.3445463</c:v>
                </c:pt>
                <c:pt idx="54">
                  <c:v>8569004247.4714375</c:v>
                </c:pt>
                <c:pt idx="55">
                  <c:v>8740384332.420866</c:v>
                </c:pt>
                <c:pt idx="56">
                  <c:v>8915192019.0692825</c:v>
                </c:pt>
                <c:pt idx="57">
                  <c:v>9093495859.4506683</c:v>
                </c:pt>
                <c:pt idx="58">
                  <c:v>9275365776.6396828</c:v>
                </c:pt>
                <c:pt idx="59">
                  <c:v>9460873092.1724758</c:v>
                </c:pt>
                <c:pt idx="60">
                  <c:v>9650090554.0159264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4-4E1A-8D81-BC0496B76F81}"/>
            </c:ext>
          </c:extLst>
        </c:ser>
        <c:ser>
          <c:idx val="1"/>
          <c:order val="1"/>
          <c:tx>
            <c:strRef>
              <c:f>'Punto Equilibrio (11)'!$A$9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(11)'!$B$7:$BJ$7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(11)'!$B$9:$BJ$9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4-4E1A-8D81-BC0496B76F81}"/>
            </c:ext>
          </c:extLst>
        </c:ser>
        <c:ser>
          <c:idx val="3"/>
          <c:order val="2"/>
          <c:tx>
            <c:strRef>
              <c:f>'Punto Equilibrio (11)'!$A$10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(11)'!$B$7:$BJ$7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(11)'!$C$10:$BJ$10</c:f>
              <c:numCache>
                <c:formatCode>_(* #,##0_);_(* \(#,##0\);_(* "-"_);_(@_)</c:formatCode>
                <c:ptCount val="60"/>
                <c:pt idx="0">
                  <c:v>2429016519.5110998</c:v>
                </c:pt>
                <c:pt idx="1">
                  <c:v>2477596849.9013219</c:v>
                </c:pt>
                <c:pt idx="2">
                  <c:v>2527148786.8993487</c:v>
                </c:pt>
                <c:pt idx="3">
                  <c:v>2577691762.6373353</c:v>
                </c:pt>
                <c:pt idx="4">
                  <c:v>2629245597.8900824</c:v>
                </c:pt>
                <c:pt idx="5">
                  <c:v>2681830509.8478837</c:v>
                </c:pt>
                <c:pt idx="6">
                  <c:v>2735467120.0448413</c:v>
                </c:pt>
                <c:pt idx="7">
                  <c:v>2790176462.4457383</c:v>
                </c:pt>
                <c:pt idx="8">
                  <c:v>2845979991.694653</c:v>
                </c:pt>
                <c:pt idx="9">
                  <c:v>2902899591.5285463</c:v>
                </c:pt>
                <c:pt idx="10">
                  <c:v>2960957583.3591175</c:v>
                </c:pt>
                <c:pt idx="11">
                  <c:v>3020176735.0263</c:v>
                </c:pt>
                <c:pt idx="12">
                  <c:v>3080580269.7268262</c:v>
                </c:pt>
                <c:pt idx="13">
                  <c:v>3142191875.1213627</c:v>
                </c:pt>
                <c:pt idx="14">
                  <c:v>3205035712.6237903</c:v>
                </c:pt>
                <c:pt idx="15">
                  <c:v>3269136426.8762665</c:v>
                </c:pt>
                <c:pt idx="16">
                  <c:v>3334519155.4137921</c:v>
                </c:pt>
                <c:pt idx="17">
                  <c:v>3401209538.5220675</c:v>
                </c:pt>
                <c:pt idx="18">
                  <c:v>3469233729.2925091</c:v>
                </c:pt>
                <c:pt idx="19">
                  <c:v>3538618403.8783588</c:v>
                </c:pt>
                <c:pt idx="20">
                  <c:v>3609390771.9559259</c:v>
                </c:pt>
                <c:pt idx="21">
                  <c:v>3681578587.3950448</c:v>
                </c:pt>
                <c:pt idx="22">
                  <c:v>3755210159.1429453</c:v>
                </c:pt>
                <c:pt idx="23">
                  <c:v>3830314362.3258047</c:v>
                </c:pt>
                <c:pt idx="24">
                  <c:v>3906920649.5723209</c:v>
                </c:pt>
                <c:pt idx="25">
                  <c:v>3985059062.5637674</c:v>
                </c:pt>
                <c:pt idx="26">
                  <c:v>4064760243.8150425</c:v>
                </c:pt>
                <c:pt idx="27">
                  <c:v>4146055448.6913433</c:v>
                </c:pt>
                <c:pt idx="28">
                  <c:v>4228976557.6651702</c:v>
                </c:pt>
                <c:pt idx="29">
                  <c:v>4313556088.8184738</c:v>
                </c:pt>
                <c:pt idx="30">
                  <c:v>4399827210.5948429</c:v>
                </c:pt>
                <c:pt idx="31">
                  <c:v>4487823754.8067408</c:v>
                </c:pt>
                <c:pt idx="32">
                  <c:v>4577580229.9028749</c:v>
                </c:pt>
                <c:pt idx="33">
                  <c:v>4669131834.5009327</c:v>
                </c:pt>
                <c:pt idx="34">
                  <c:v>4762514471.1909513</c:v>
                </c:pt>
                <c:pt idx="35">
                  <c:v>4857764760.6147709</c:v>
                </c:pt>
                <c:pt idx="36">
                  <c:v>4954920055.8270655</c:v>
                </c:pt>
                <c:pt idx="37">
                  <c:v>5054018456.9436073</c:v>
                </c:pt>
                <c:pt idx="38">
                  <c:v>5155098826.0824795</c:v>
                </c:pt>
                <c:pt idx="39">
                  <c:v>5258200802.6041298</c:v>
                </c:pt>
                <c:pt idx="40">
                  <c:v>5363364818.6562119</c:v>
                </c:pt>
                <c:pt idx="41">
                  <c:v>5470632115.0293369</c:v>
                </c:pt>
                <c:pt idx="42">
                  <c:v>5580044757.3299236</c:v>
                </c:pt>
                <c:pt idx="43">
                  <c:v>5691645652.4765234</c:v>
                </c:pt>
                <c:pt idx="44">
                  <c:v>5805478565.5260534</c:v>
                </c:pt>
                <c:pt idx="45">
                  <c:v>5921588136.8365746</c:v>
                </c:pt>
                <c:pt idx="46">
                  <c:v>6040019899.5733061</c:v>
                </c:pt>
                <c:pt idx="47">
                  <c:v>6160820297.5647717</c:v>
                </c:pt>
                <c:pt idx="48">
                  <c:v>6284036703.5160666</c:v>
                </c:pt>
                <c:pt idx="49">
                  <c:v>6409717437.5863886</c:v>
                </c:pt>
                <c:pt idx="50">
                  <c:v>6537911786.3381166</c:v>
                </c:pt>
                <c:pt idx="51">
                  <c:v>6668670022.0648794</c:v>
                </c:pt>
                <c:pt idx="52">
                  <c:v>6802043422.5061769</c:v>
                </c:pt>
                <c:pt idx="53">
                  <c:v>6938084290.9563007</c:v>
                </c:pt>
                <c:pt idx="54">
                  <c:v>7076845976.7754269</c:v>
                </c:pt>
                <c:pt idx="55">
                  <c:v>7218382896.310935</c:v>
                </c:pt>
                <c:pt idx="56">
                  <c:v>7362750554.237154</c:v>
                </c:pt>
                <c:pt idx="57">
                  <c:v>7510005565.3218975</c:v>
                </c:pt>
                <c:pt idx="58">
                  <c:v>7660205676.628335</c:v>
                </c:pt>
                <c:pt idx="59">
                  <c:v>7813409790.160902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4-4E1A-8D81-BC0496B76F81}"/>
            </c:ext>
          </c:extLst>
        </c:ser>
        <c:ser>
          <c:idx val="2"/>
          <c:order val="3"/>
          <c:tx>
            <c:strRef>
              <c:f>'Punto Equilibrio (11)'!$A$11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(11)'!$B$7:$BJ$7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(11)'!$B$11:$BJ$11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516091480.48890018</c:v>
                </c:pt>
                <c:pt idx="2">
                  <c:v>1043602630.5875783</c:v>
                </c:pt>
                <c:pt idx="3">
                  <c:v>1582761843.68823</c:v>
                </c:pt>
                <c:pt idx="4">
                  <c:v>2133802081.0508952</c:v>
                </c:pt>
                <c:pt idx="5">
                  <c:v>2696960963.1608133</c:v>
                </c:pt>
                <c:pt idx="6">
                  <c:v>3272480862.9129291</c:v>
                </c:pt>
                <c:pt idx="7">
                  <c:v>3860609000.6600881</c:v>
                </c:pt>
                <c:pt idx="8">
                  <c:v>4461597541.1621895</c:v>
                </c:pt>
                <c:pt idx="9">
                  <c:v>5075703692.4743347</c:v>
                </c:pt>
                <c:pt idx="10">
                  <c:v>5703189806.8127222</c:v>
                </c:pt>
                <c:pt idx="11">
                  <c:v>6344323483.4378777</c:v>
                </c:pt>
                <c:pt idx="12">
                  <c:v>6999377673.5955353</c:v>
                </c:pt>
                <c:pt idx="13">
                  <c:v>7664788347.5563469</c:v>
                </c:pt>
                <c:pt idx="14">
                  <c:v>8344681923.7963734</c:v>
                </c:pt>
                <c:pt idx="15">
                  <c:v>9039348060.3612003</c:v>
                </c:pt>
                <c:pt idx="16">
                  <c:v>9749082208.457325</c:v>
                </c:pt>
                <c:pt idx="17">
                  <c:v>10474185728.315372</c:v>
                </c:pt>
                <c:pt idx="18">
                  <c:v>11214966007.370579</c:v>
                </c:pt>
                <c:pt idx="19">
                  <c:v>11971736580.80689</c:v>
                </c:pt>
                <c:pt idx="20">
                  <c:v>12744817254.511929</c:v>
                </c:pt>
                <c:pt idx="21">
                  <c:v>13534534230.49107</c:v>
                </c:pt>
                <c:pt idx="22">
                  <c:v>14341220234.789793</c:v>
                </c:pt>
                <c:pt idx="23">
                  <c:v>15165214647.974491</c:v>
                </c:pt>
                <c:pt idx="24">
                  <c:v>16006863638.222881</c:v>
                </c:pt>
                <c:pt idx="25">
                  <c:v>16863583575.076239</c:v>
                </c:pt>
                <c:pt idx="26">
                  <c:v>17738671333.906666</c:v>
                </c:pt>
                <c:pt idx="27">
                  <c:v>18632494271.153702</c:v>
                </c:pt>
                <c:pt idx="28">
                  <c:v>19545427090.385674</c:v>
                </c:pt>
                <c:pt idx="29">
                  <c:v>20477851989.242287</c:v>
                </c:pt>
                <c:pt idx="30">
                  <c:v>21430158809.316032</c:v>
                </c:pt>
                <c:pt idx="31">
                  <c:v>22402745189.031258</c:v>
                </c:pt>
                <c:pt idx="32">
                  <c:v>23396016719.580784</c:v>
                </c:pt>
                <c:pt idx="33">
                  <c:v>24410387103.9813</c:v>
                </c:pt>
                <c:pt idx="34">
                  <c:v>25446278319.30983</c:v>
                </c:pt>
                <c:pt idx="35">
                  <c:v>26504120782.184925</c:v>
                </c:pt>
                <c:pt idx="36">
                  <c:v>27584353517.557526</c:v>
                </c:pt>
                <c:pt idx="37">
                  <c:v>28685574196.017578</c:v>
                </c:pt>
                <c:pt idx="38">
                  <c:v>29810089713.984028</c:v>
                </c:pt>
                <c:pt idx="39">
                  <c:v>30958365968.247009</c:v>
                </c:pt>
                <c:pt idx="40">
                  <c:v>32130878173.532452</c:v>
                </c:pt>
                <c:pt idx="41">
                  <c:v>33328111048.860802</c:v>
                </c:pt>
                <c:pt idx="42">
                  <c:v>34550559007.632919</c:v>
                </c:pt>
                <c:pt idx="43">
                  <c:v>35798726351.517677</c:v>
                </c:pt>
                <c:pt idx="44">
                  <c:v>37073127468.217331</c:v>
                </c:pt>
                <c:pt idx="45">
                  <c:v>38374287033.188179</c:v>
                </c:pt>
                <c:pt idx="46">
                  <c:v>39702740215.395645</c:v>
                </c:pt>
                <c:pt idx="47">
                  <c:v>41059032887.184464</c:v>
                </c:pt>
                <c:pt idx="48">
                  <c:v>42443721838.346252</c:v>
                </c:pt>
                <c:pt idx="49">
                  <c:v>43855469355.562675</c:v>
                </c:pt>
                <c:pt idx="50">
                  <c:v>45296760361.838745</c:v>
                </c:pt>
                <c:pt idx="51">
                  <c:v>46768185726.95565</c:v>
                </c:pt>
                <c:pt idx="52">
                  <c:v>48270348138.09021</c:v>
                </c:pt>
                <c:pt idx="53">
                  <c:v>49803862336.162773</c:v>
                </c:pt>
                <c:pt idx="54">
                  <c:v>51369355356.912109</c:v>
                </c:pt>
                <c:pt idx="55">
                  <c:v>52967466776.791748</c:v>
                </c:pt>
                <c:pt idx="56">
                  <c:v>54598848963.784294</c:v>
                </c:pt>
                <c:pt idx="57">
                  <c:v>56264167333.23201</c:v>
                </c:pt>
                <c:pt idx="58">
                  <c:v>57964100608.783989</c:v>
                </c:pt>
                <c:pt idx="59">
                  <c:v>59699341088.562332</c:v>
                </c:pt>
                <c:pt idx="60">
                  <c:v>61470594916.651566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F4-4E1A-8D81-BC0496B76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(12)'!$A$8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(12)'!$B$7:$BJ$7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(12)'!$B$8:$BJ$8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6000000000</c:v>
                </c:pt>
                <c:pt idx="2">
                  <c:v>6120000000</c:v>
                </c:pt>
                <c:pt idx="3">
                  <c:v>6242400000.000001</c:v>
                </c:pt>
                <c:pt idx="4">
                  <c:v>6367248000.000001</c:v>
                </c:pt>
                <c:pt idx="5">
                  <c:v>6494592960</c:v>
                </c:pt>
                <c:pt idx="6">
                  <c:v>6624484819.1999998</c:v>
                </c:pt>
                <c:pt idx="7">
                  <c:v>6756974515.5839996</c:v>
                </c:pt>
                <c:pt idx="8">
                  <c:v>6892114005.8956804</c:v>
                </c:pt>
                <c:pt idx="9">
                  <c:v>7029956286.0135946</c:v>
                </c:pt>
                <c:pt idx="10">
                  <c:v>7170555411.7338667</c:v>
                </c:pt>
                <c:pt idx="11">
                  <c:v>7313966519.968545</c:v>
                </c:pt>
                <c:pt idx="12">
                  <c:v>7460245850.3679161</c:v>
                </c:pt>
                <c:pt idx="13">
                  <c:v>7609450767.3752737</c:v>
                </c:pt>
                <c:pt idx="14">
                  <c:v>7761639782.7227802</c:v>
                </c:pt>
                <c:pt idx="15">
                  <c:v>7916872578.3772364</c:v>
                </c:pt>
                <c:pt idx="16">
                  <c:v>8075210029.9447813</c:v>
                </c:pt>
                <c:pt idx="17">
                  <c:v>8236714230.5436773</c:v>
                </c:pt>
                <c:pt idx="18">
                  <c:v>8401448515.1545506</c:v>
                </c:pt>
                <c:pt idx="19">
                  <c:v>8569477485.4576416</c:v>
                </c:pt>
                <c:pt idx="20">
                  <c:v>8740867035.1667938</c:v>
                </c:pt>
                <c:pt idx="21">
                  <c:v>8915684375.8701305</c:v>
                </c:pt>
                <c:pt idx="22">
                  <c:v>9093998063.3875332</c:v>
                </c:pt>
                <c:pt idx="23">
                  <c:v>9275878024.655283</c:v>
                </c:pt>
                <c:pt idx="24">
                  <c:v>9461395585.1483898</c:v>
                </c:pt>
                <c:pt idx="25">
                  <c:v>9650623496.8513584</c:v>
                </c:pt>
                <c:pt idx="26">
                  <c:v>9843635966.7883854</c:v>
                </c:pt>
                <c:pt idx="27">
                  <c:v>10040508686.124153</c:v>
                </c:pt>
                <c:pt idx="28">
                  <c:v>10241318859.846636</c:v>
                </c:pt>
                <c:pt idx="29">
                  <c:v>10446145237.043568</c:v>
                </c:pt>
                <c:pt idx="30">
                  <c:v>10655068141.784439</c:v>
                </c:pt>
                <c:pt idx="31">
                  <c:v>10868169504.620129</c:v>
                </c:pt>
                <c:pt idx="32">
                  <c:v>11085532894.712532</c:v>
                </c:pt>
                <c:pt idx="33">
                  <c:v>11307243552.606783</c:v>
                </c:pt>
                <c:pt idx="34">
                  <c:v>11533388423.658918</c:v>
                </c:pt>
                <c:pt idx="35">
                  <c:v>11764056192.132097</c:v>
                </c:pt>
                <c:pt idx="36">
                  <c:v>11999337315.974739</c:v>
                </c:pt>
                <c:pt idx="37">
                  <c:v>12239324062.294233</c:v>
                </c:pt>
                <c:pt idx="38">
                  <c:v>12484110543.540117</c:v>
                </c:pt>
                <c:pt idx="39">
                  <c:v>12733792754.410921</c:v>
                </c:pt>
                <c:pt idx="40">
                  <c:v>12988468609.499142</c:v>
                </c:pt>
                <c:pt idx="41">
                  <c:v>13248237981.689123</c:v>
                </c:pt>
                <c:pt idx="42">
                  <c:v>13513202741.322906</c:v>
                </c:pt>
                <c:pt idx="43">
                  <c:v>13783466796.149366</c:v>
                </c:pt>
                <c:pt idx="44">
                  <c:v>14059136132.072355</c:v>
                </c:pt>
                <c:pt idx="45">
                  <c:v>14340318854.7138</c:v>
                </c:pt>
                <c:pt idx="46">
                  <c:v>14627125231.808077</c:v>
                </c:pt>
                <c:pt idx="47">
                  <c:v>14919667736.444239</c:v>
                </c:pt>
                <c:pt idx="48">
                  <c:v>15218061091.173122</c:v>
                </c:pt>
                <c:pt idx="49">
                  <c:v>15522422312.996584</c:v>
                </c:pt>
                <c:pt idx="50">
                  <c:v>15832870759.256517</c:v>
                </c:pt>
                <c:pt idx="51">
                  <c:v>16149528174.441648</c:v>
                </c:pt>
                <c:pt idx="52">
                  <c:v>16472518737.930483</c:v>
                </c:pt>
                <c:pt idx="53">
                  <c:v>16801969112.689093</c:v>
                </c:pt>
                <c:pt idx="54">
                  <c:v>17138008494.942875</c:v>
                </c:pt>
                <c:pt idx="55">
                  <c:v>17480768664.841732</c:v>
                </c:pt>
                <c:pt idx="56">
                  <c:v>17830384038.138565</c:v>
                </c:pt>
                <c:pt idx="57">
                  <c:v>18186991718.901337</c:v>
                </c:pt>
                <c:pt idx="58">
                  <c:v>18550731553.279366</c:v>
                </c:pt>
                <c:pt idx="59">
                  <c:v>18921746184.344952</c:v>
                </c:pt>
                <c:pt idx="60">
                  <c:v>19300181108.031853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3-417E-9AB6-5C29283D01F4}"/>
            </c:ext>
          </c:extLst>
        </c:ser>
        <c:ser>
          <c:idx val="1"/>
          <c:order val="1"/>
          <c:tx>
            <c:strRef>
              <c:f>'Punto Equilibrio (12)'!$A$9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(12)'!$B$7:$BJ$7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(12)'!$B$9:$BJ$9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3-417E-9AB6-5C29283D01F4}"/>
            </c:ext>
          </c:extLst>
        </c:ser>
        <c:ser>
          <c:idx val="3"/>
          <c:order val="2"/>
          <c:tx>
            <c:strRef>
              <c:f>'Punto Equilibrio (12)'!$A$10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(12)'!$B$7:$BJ$7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(12)'!$C$10:$BJ$10</c:f>
              <c:numCache>
                <c:formatCode>_(* #,##0_);_(* \(#,##0\);_(* "-"_);_(@_)</c:formatCode>
                <c:ptCount val="60"/>
                <c:pt idx="0">
                  <c:v>4858033039.0221996</c:v>
                </c:pt>
                <c:pt idx="1">
                  <c:v>4955193699.8026438</c:v>
                </c:pt>
                <c:pt idx="2">
                  <c:v>5054297573.7986975</c:v>
                </c:pt>
                <c:pt idx="3">
                  <c:v>5155383525.2746706</c:v>
                </c:pt>
                <c:pt idx="4">
                  <c:v>5258491195.7801647</c:v>
                </c:pt>
                <c:pt idx="5">
                  <c:v>5363661019.6957674</c:v>
                </c:pt>
                <c:pt idx="6">
                  <c:v>5470934240.0896826</c:v>
                </c:pt>
                <c:pt idx="7">
                  <c:v>5580352924.8914766</c:v>
                </c:pt>
                <c:pt idx="8">
                  <c:v>5691959983.3893061</c:v>
                </c:pt>
                <c:pt idx="9">
                  <c:v>5805799183.0570927</c:v>
                </c:pt>
                <c:pt idx="10">
                  <c:v>5921915166.718235</c:v>
                </c:pt>
                <c:pt idx="11">
                  <c:v>6040353470.0525999</c:v>
                </c:pt>
                <c:pt idx="12">
                  <c:v>6161160539.4536524</c:v>
                </c:pt>
                <c:pt idx="13">
                  <c:v>6284383750.2427254</c:v>
                </c:pt>
                <c:pt idx="14">
                  <c:v>6410071425.2475805</c:v>
                </c:pt>
                <c:pt idx="15">
                  <c:v>6538272853.752533</c:v>
                </c:pt>
                <c:pt idx="16">
                  <c:v>6669038310.8275843</c:v>
                </c:pt>
                <c:pt idx="17">
                  <c:v>6802419077.0441351</c:v>
                </c:pt>
                <c:pt idx="18">
                  <c:v>6938467458.5850182</c:v>
                </c:pt>
                <c:pt idx="19">
                  <c:v>7077236807.7567177</c:v>
                </c:pt>
                <c:pt idx="20">
                  <c:v>7218781543.9118519</c:v>
                </c:pt>
                <c:pt idx="21">
                  <c:v>7363157174.7900896</c:v>
                </c:pt>
                <c:pt idx="22">
                  <c:v>7510420318.2858906</c:v>
                </c:pt>
                <c:pt idx="23">
                  <c:v>7660628724.6516094</c:v>
                </c:pt>
                <c:pt idx="24">
                  <c:v>7813841299.1446419</c:v>
                </c:pt>
                <c:pt idx="25">
                  <c:v>7970118125.1275349</c:v>
                </c:pt>
                <c:pt idx="26">
                  <c:v>8129520487.630085</c:v>
                </c:pt>
                <c:pt idx="27">
                  <c:v>8292110897.3826866</c:v>
                </c:pt>
                <c:pt idx="28">
                  <c:v>8457953115.3303404</c:v>
                </c:pt>
                <c:pt idx="29">
                  <c:v>8627112177.6369476</c:v>
                </c:pt>
                <c:pt idx="30">
                  <c:v>8799654421.1896858</c:v>
                </c:pt>
                <c:pt idx="31">
                  <c:v>8975647509.6134815</c:v>
                </c:pt>
                <c:pt idx="32">
                  <c:v>9155160459.8057499</c:v>
                </c:pt>
                <c:pt idx="33">
                  <c:v>9338263669.0018654</c:v>
                </c:pt>
                <c:pt idx="34">
                  <c:v>9525028942.3819027</c:v>
                </c:pt>
                <c:pt idx="35">
                  <c:v>9715529521.2295418</c:v>
                </c:pt>
                <c:pt idx="36">
                  <c:v>9909840111.6541309</c:v>
                </c:pt>
                <c:pt idx="37">
                  <c:v>10108036913.887215</c:v>
                </c:pt>
                <c:pt idx="38">
                  <c:v>10310197652.164959</c:v>
                </c:pt>
                <c:pt idx="39">
                  <c:v>10516401605.20826</c:v>
                </c:pt>
                <c:pt idx="40">
                  <c:v>10726729637.312424</c:v>
                </c:pt>
                <c:pt idx="41">
                  <c:v>10941264230.058674</c:v>
                </c:pt>
                <c:pt idx="42">
                  <c:v>11160089514.659847</c:v>
                </c:pt>
                <c:pt idx="43">
                  <c:v>11383291304.953047</c:v>
                </c:pt>
                <c:pt idx="44">
                  <c:v>11610957131.052107</c:v>
                </c:pt>
                <c:pt idx="45">
                  <c:v>11843176273.673149</c:v>
                </c:pt>
                <c:pt idx="46">
                  <c:v>12080039799.146612</c:v>
                </c:pt>
                <c:pt idx="47">
                  <c:v>12321640595.129543</c:v>
                </c:pt>
                <c:pt idx="48">
                  <c:v>12568073407.032133</c:v>
                </c:pt>
                <c:pt idx="49">
                  <c:v>12819434875.172777</c:v>
                </c:pt>
                <c:pt idx="50">
                  <c:v>13075823572.676233</c:v>
                </c:pt>
                <c:pt idx="51">
                  <c:v>13337340044.129759</c:v>
                </c:pt>
                <c:pt idx="52">
                  <c:v>13604086845.012354</c:v>
                </c:pt>
                <c:pt idx="53">
                  <c:v>13876168581.912601</c:v>
                </c:pt>
                <c:pt idx="54">
                  <c:v>14153691953.550854</c:v>
                </c:pt>
                <c:pt idx="55">
                  <c:v>14436765792.62187</c:v>
                </c:pt>
                <c:pt idx="56">
                  <c:v>14725501108.474308</c:v>
                </c:pt>
                <c:pt idx="57">
                  <c:v>15020011130.643795</c:v>
                </c:pt>
                <c:pt idx="58">
                  <c:v>15320411353.25667</c:v>
                </c:pt>
                <c:pt idx="59">
                  <c:v>15626819580.321804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913-417E-9AB6-5C29283D01F4}"/>
            </c:ext>
          </c:extLst>
        </c:ser>
        <c:ser>
          <c:idx val="2"/>
          <c:order val="3"/>
          <c:tx>
            <c:strRef>
              <c:f>'Punto Equilibrio (12)'!$A$11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(12)'!$B$7:$BJ$7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(12)'!$B$11:$BJ$11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1087074960.9778004</c:v>
                </c:pt>
                <c:pt idx="2">
                  <c:v>2196989261.1751566</c:v>
                </c:pt>
                <c:pt idx="3">
                  <c:v>3330199687.3764601</c:v>
                </c:pt>
                <c:pt idx="4">
                  <c:v>4487172162.1017904</c:v>
                </c:pt>
                <c:pt idx="5">
                  <c:v>5668381926.3216267</c:v>
                </c:pt>
                <c:pt idx="6">
                  <c:v>6874313725.8258581</c:v>
                </c:pt>
                <c:pt idx="7">
                  <c:v>8105462001.3201761</c:v>
                </c:pt>
                <c:pt idx="8">
                  <c:v>9362331082.324379</c:v>
                </c:pt>
                <c:pt idx="9">
                  <c:v>10645435384.948669</c:v>
                </c:pt>
                <c:pt idx="10">
                  <c:v>11955299613.625444</c:v>
                </c:pt>
                <c:pt idx="11">
                  <c:v>13292458966.875755</c:v>
                </c:pt>
                <c:pt idx="12">
                  <c:v>14657459347.191071</c:v>
                </c:pt>
                <c:pt idx="13">
                  <c:v>16047015135.112694</c:v>
                </c:pt>
                <c:pt idx="14">
                  <c:v>17465536727.592747</c:v>
                </c:pt>
                <c:pt idx="15">
                  <c:v>18913603440.722401</c:v>
                </c:pt>
                <c:pt idx="16">
                  <c:v>20391806176.91465</c:v>
                </c:pt>
                <c:pt idx="17">
                  <c:v>21900747656.630745</c:v>
                </c:pt>
                <c:pt idx="18">
                  <c:v>23441042654.741158</c:v>
                </c:pt>
                <c:pt idx="19">
                  <c:v>25013318241.613781</c:v>
                </c:pt>
                <c:pt idx="20">
                  <c:v>26618214029.023857</c:v>
                </c:pt>
                <c:pt idx="21">
                  <c:v>28256382420.98214</c:v>
                </c:pt>
                <c:pt idx="22">
                  <c:v>29928488869.579586</c:v>
                </c:pt>
                <c:pt idx="23">
                  <c:v>31635212135.948982</c:v>
                </c:pt>
                <c:pt idx="24">
                  <c:v>33377244556.445763</c:v>
                </c:pt>
                <c:pt idx="25">
                  <c:v>35152355592.152481</c:v>
                </c:pt>
                <c:pt idx="26">
                  <c:v>36964202271.813332</c:v>
                </c:pt>
                <c:pt idx="27">
                  <c:v>38813519308.307404</c:v>
                </c:pt>
                <c:pt idx="28">
                  <c:v>40701056108.771347</c:v>
                </c:pt>
                <c:pt idx="29">
                  <c:v>42627577068.484573</c:v>
                </c:pt>
                <c:pt idx="30">
                  <c:v>44593861870.632065</c:v>
                </c:pt>
                <c:pt idx="31">
                  <c:v>46600705792.062515</c:v>
                </c:pt>
                <c:pt idx="32">
                  <c:v>48648920015.161568</c:v>
                </c:pt>
                <c:pt idx="33">
                  <c:v>50739331945.962601</c:v>
                </c:pt>
                <c:pt idx="34">
                  <c:v>52872785538.619659</c:v>
                </c:pt>
                <c:pt idx="35">
                  <c:v>55050141626.36985</c:v>
                </c:pt>
                <c:pt idx="36">
                  <c:v>57272278259.115051</c:v>
                </c:pt>
                <c:pt idx="37">
                  <c:v>59538240912.895157</c:v>
                </c:pt>
                <c:pt idx="38">
                  <c:v>61850793245.688057</c:v>
                </c:pt>
                <c:pt idx="39">
                  <c:v>64210867051.07402</c:v>
                </c:pt>
                <c:pt idx="40">
                  <c:v>66619412758.504906</c:v>
                </c:pt>
                <c:pt idx="41">
                  <c:v>69077399806.021606</c:v>
                </c:pt>
                <c:pt idx="42">
                  <c:v>71585817020.425842</c:v>
                </c:pt>
                <c:pt idx="43">
                  <c:v>74145673005.055359</c:v>
                </c:pt>
                <c:pt idx="44">
                  <c:v>76757996535.314667</c:v>
                </c:pt>
                <c:pt idx="45">
                  <c:v>79423836962.116364</c:v>
                </c:pt>
                <c:pt idx="46">
                  <c:v>82144264623.391296</c:v>
                </c:pt>
                <c:pt idx="47">
                  <c:v>84920371263.828934</c:v>
                </c:pt>
                <c:pt idx="48">
                  <c:v>87753270463.012512</c:v>
                </c:pt>
                <c:pt idx="49">
                  <c:v>90642192433.211166</c:v>
                </c:pt>
                <c:pt idx="50">
                  <c:v>93590201381.529114</c:v>
                </c:pt>
                <c:pt idx="51">
                  <c:v>96598479047.528732</c:v>
                </c:pt>
                <c:pt idx="52">
                  <c:v>99668230805.56366</c:v>
                </c:pt>
                <c:pt idx="53">
                  <c:v>102800686137.47459</c:v>
                </c:pt>
                <c:pt idx="54">
                  <c:v>105997099114.73907</c:v>
                </c:pt>
                <c:pt idx="55">
                  <c:v>109258748890.26416</c:v>
                </c:pt>
                <c:pt idx="56">
                  <c:v>112586940200.01506</c:v>
                </c:pt>
                <c:pt idx="57">
                  <c:v>115983003874.6763</c:v>
                </c:pt>
                <c:pt idx="58">
                  <c:v>119448297361.54607</c:v>
                </c:pt>
                <c:pt idx="59">
                  <c:v>122984205256.86855</c:v>
                </c:pt>
                <c:pt idx="60">
                  <c:v>126592139848.81277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13-417E-9AB6-5C29283D0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(13)'!$A$8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(13)'!$B$7:$BJ$7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(13)'!$B$8:$BJ$8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15000000000</c:v>
                </c:pt>
                <c:pt idx="2">
                  <c:v>15300000000</c:v>
                </c:pt>
                <c:pt idx="3">
                  <c:v>15606000000</c:v>
                </c:pt>
                <c:pt idx="4">
                  <c:v>15918120000</c:v>
                </c:pt>
                <c:pt idx="5">
                  <c:v>16236482399.999998</c:v>
                </c:pt>
                <c:pt idx="6">
                  <c:v>16561212047.999998</c:v>
                </c:pt>
                <c:pt idx="7">
                  <c:v>16892436288.959999</c:v>
                </c:pt>
                <c:pt idx="8">
                  <c:v>17230285014.739201</c:v>
                </c:pt>
                <c:pt idx="9">
                  <c:v>17574890715.033985</c:v>
                </c:pt>
                <c:pt idx="10">
                  <c:v>17926388529.334663</c:v>
                </c:pt>
                <c:pt idx="11">
                  <c:v>18284916299.921356</c:v>
                </c:pt>
                <c:pt idx="12">
                  <c:v>18650614625.919785</c:v>
                </c:pt>
                <c:pt idx="13">
                  <c:v>19023626918.438179</c:v>
                </c:pt>
                <c:pt idx="14">
                  <c:v>19404099456.806942</c:v>
                </c:pt>
                <c:pt idx="15">
                  <c:v>19792181445.943081</c:v>
                </c:pt>
                <c:pt idx="16">
                  <c:v>20188025074.861942</c:v>
                </c:pt>
                <c:pt idx="17">
                  <c:v>20591785576.359184</c:v>
                </c:pt>
                <c:pt idx="18">
                  <c:v>21003621287.886368</c:v>
                </c:pt>
                <c:pt idx="19">
                  <c:v>21423693713.644096</c:v>
                </c:pt>
                <c:pt idx="20">
                  <c:v>21852167587.916977</c:v>
                </c:pt>
                <c:pt idx="21">
                  <c:v>22289210939.675316</c:v>
                </c:pt>
                <c:pt idx="22">
                  <c:v>22734995158.468822</c:v>
                </c:pt>
                <c:pt idx="23">
                  <c:v>23189695061.638199</c:v>
                </c:pt>
                <c:pt idx="24">
                  <c:v>23653488962.87096</c:v>
                </c:pt>
                <c:pt idx="25">
                  <c:v>24126558742.12838</c:v>
                </c:pt>
                <c:pt idx="26">
                  <c:v>24609089916.970947</c:v>
                </c:pt>
                <c:pt idx="27">
                  <c:v>25101271715.310368</c:v>
                </c:pt>
                <c:pt idx="28">
                  <c:v>25603297149.616577</c:v>
                </c:pt>
                <c:pt idx="29">
                  <c:v>26115363092.608906</c:v>
                </c:pt>
                <c:pt idx="30">
                  <c:v>26637670354.461086</c:v>
                </c:pt>
                <c:pt idx="31">
                  <c:v>27170423761.550304</c:v>
                </c:pt>
                <c:pt idx="32">
                  <c:v>27713832236.781315</c:v>
                </c:pt>
                <c:pt idx="33">
                  <c:v>28268108881.516941</c:v>
                </c:pt>
                <c:pt idx="34">
                  <c:v>28833471059.147278</c:v>
                </c:pt>
                <c:pt idx="35">
                  <c:v>29410140480.330223</c:v>
                </c:pt>
                <c:pt idx="36">
                  <c:v>29998343289.936832</c:v>
                </c:pt>
                <c:pt idx="37">
                  <c:v>30598310155.735569</c:v>
                </c:pt>
                <c:pt idx="38">
                  <c:v>31210276358.850281</c:v>
                </c:pt>
                <c:pt idx="39">
                  <c:v>31834481886.027287</c:v>
                </c:pt>
                <c:pt idx="40">
                  <c:v>32471171523.747829</c:v>
                </c:pt>
                <c:pt idx="41">
                  <c:v>33120594954.22279</c:v>
                </c:pt>
                <c:pt idx="42">
                  <c:v>33783006853.307243</c:v>
                </c:pt>
                <c:pt idx="43">
                  <c:v>34458666990.37339</c:v>
                </c:pt>
                <c:pt idx="44">
                  <c:v>35147840330.180855</c:v>
                </c:pt>
                <c:pt idx="45">
                  <c:v>35850797136.78447</c:v>
                </c:pt>
                <c:pt idx="46">
                  <c:v>36567813079.520164</c:v>
                </c:pt>
                <c:pt idx="47">
                  <c:v>37299169341.110573</c:v>
                </c:pt>
                <c:pt idx="48">
                  <c:v>38045152727.932785</c:v>
                </c:pt>
                <c:pt idx="49">
                  <c:v>38806055782.49144</c:v>
                </c:pt>
                <c:pt idx="50">
                  <c:v>39582176898.141266</c:v>
                </c:pt>
                <c:pt idx="51">
                  <c:v>40373820436.104095</c:v>
                </c:pt>
                <c:pt idx="52">
                  <c:v>41181296844.82618</c:v>
                </c:pt>
                <c:pt idx="53">
                  <c:v>42004922781.722702</c:v>
                </c:pt>
                <c:pt idx="54">
                  <c:v>42845021237.357155</c:v>
                </c:pt>
                <c:pt idx="55">
                  <c:v>43701921662.104294</c:v>
                </c:pt>
                <c:pt idx="56">
                  <c:v>44575960095.346382</c:v>
                </c:pt>
                <c:pt idx="57">
                  <c:v>45467479297.253311</c:v>
                </c:pt>
                <c:pt idx="58">
                  <c:v>46376828883.19838</c:v>
                </c:pt>
                <c:pt idx="59">
                  <c:v>47304365460.86235</c:v>
                </c:pt>
                <c:pt idx="60">
                  <c:v>48250452770.079597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BB-4055-A7E8-D58743240A30}"/>
            </c:ext>
          </c:extLst>
        </c:ser>
        <c:ser>
          <c:idx val="1"/>
          <c:order val="1"/>
          <c:tx>
            <c:strRef>
              <c:f>'Punto Equilibrio (13)'!$A$9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(13)'!$B$7:$BJ$7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(13)'!$B$9:$BJ$9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BB-4055-A7E8-D58743240A30}"/>
            </c:ext>
          </c:extLst>
        </c:ser>
        <c:ser>
          <c:idx val="3"/>
          <c:order val="2"/>
          <c:tx>
            <c:strRef>
              <c:f>'Punto Equilibrio (13)'!$A$10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(13)'!$B$7:$BJ$7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(13)'!$C$10:$BJ$10</c:f>
              <c:numCache>
                <c:formatCode>_(* #,##0_);_(* \(#,##0\);_(* "-"_);_(@_)</c:formatCode>
                <c:ptCount val="60"/>
                <c:pt idx="0">
                  <c:v>12145082597.5555</c:v>
                </c:pt>
                <c:pt idx="1">
                  <c:v>12387984249.506609</c:v>
                </c:pt>
                <c:pt idx="2">
                  <c:v>12635743934.496742</c:v>
                </c:pt>
                <c:pt idx="3">
                  <c:v>12888458813.186676</c:v>
                </c:pt>
                <c:pt idx="4">
                  <c:v>13146227989.450409</c:v>
                </c:pt>
                <c:pt idx="5">
                  <c:v>13409152549.239416</c:v>
                </c:pt>
                <c:pt idx="6">
                  <c:v>13677335600.224207</c:v>
                </c:pt>
                <c:pt idx="7">
                  <c:v>13950882312.228691</c:v>
                </c:pt>
                <c:pt idx="8">
                  <c:v>14229899958.473265</c:v>
                </c:pt>
                <c:pt idx="9">
                  <c:v>14514497957.642729</c:v>
                </c:pt>
                <c:pt idx="10">
                  <c:v>14804787916.795584</c:v>
                </c:pt>
                <c:pt idx="11">
                  <c:v>15100883675.131496</c:v>
                </c:pt>
                <c:pt idx="12">
                  <c:v>15402901348.634127</c:v>
                </c:pt>
                <c:pt idx="13">
                  <c:v>15710959375.60681</c:v>
                </c:pt>
                <c:pt idx="14">
                  <c:v>16025178563.118944</c:v>
                </c:pt>
                <c:pt idx="15">
                  <c:v>16345682134.381323</c:v>
                </c:pt>
                <c:pt idx="16">
                  <c:v>16672595777.068951</c:v>
                </c:pt>
                <c:pt idx="17">
                  <c:v>17006047692.610331</c:v>
                </c:pt>
                <c:pt idx="18">
                  <c:v>17346168646.462536</c:v>
                </c:pt>
                <c:pt idx="19">
                  <c:v>17693092019.391788</c:v>
                </c:pt>
                <c:pt idx="20">
                  <c:v>18046953859.779621</c:v>
                </c:pt>
                <c:pt idx="21">
                  <c:v>18407892936.975216</c:v>
                </c:pt>
                <c:pt idx="22">
                  <c:v>18776050795.714718</c:v>
                </c:pt>
                <c:pt idx="23">
                  <c:v>19151571811.629013</c:v>
                </c:pt>
                <c:pt idx="24">
                  <c:v>19534603247.861591</c:v>
                </c:pt>
                <c:pt idx="25">
                  <c:v>19925295312.818825</c:v>
                </c:pt>
                <c:pt idx="26">
                  <c:v>20323801219.075203</c:v>
                </c:pt>
                <c:pt idx="27">
                  <c:v>20730277243.456707</c:v>
                </c:pt>
                <c:pt idx="28">
                  <c:v>21144882788.32584</c:v>
                </c:pt>
                <c:pt idx="29">
                  <c:v>21567780444.092358</c:v>
                </c:pt>
                <c:pt idx="30">
                  <c:v>21999136052.974205</c:v>
                </c:pt>
                <c:pt idx="31">
                  <c:v>22439118774.033691</c:v>
                </c:pt>
                <c:pt idx="32">
                  <c:v>22887901149.514362</c:v>
                </c:pt>
                <c:pt idx="33">
                  <c:v>23345659172.50465</c:v>
                </c:pt>
                <c:pt idx="34">
                  <c:v>23812572355.954742</c:v>
                </c:pt>
                <c:pt idx="35">
                  <c:v>24288823803.073841</c:v>
                </c:pt>
                <c:pt idx="36">
                  <c:v>24774600279.135319</c:v>
                </c:pt>
                <c:pt idx="37">
                  <c:v>25270092284.718025</c:v>
                </c:pt>
                <c:pt idx="38">
                  <c:v>25775494130.412384</c:v>
                </c:pt>
                <c:pt idx="39">
                  <c:v>26291004013.02063</c:v>
                </c:pt>
                <c:pt idx="40">
                  <c:v>26816824093.281044</c:v>
                </c:pt>
                <c:pt idx="41">
                  <c:v>27353160575.146667</c:v>
                </c:pt>
                <c:pt idx="42">
                  <c:v>27900223786.649601</c:v>
                </c:pt>
                <c:pt idx="43">
                  <c:v>28458228262.382591</c:v>
                </c:pt>
                <c:pt idx="44">
                  <c:v>29027392827.630241</c:v>
                </c:pt>
                <c:pt idx="45">
                  <c:v>29607940684.18285</c:v>
                </c:pt>
                <c:pt idx="46">
                  <c:v>30200099497.866508</c:v>
                </c:pt>
                <c:pt idx="47">
                  <c:v>30804101487.823841</c:v>
                </c:pt>
                <c:pt idx="48">
                  <c:v>31420183517.580315</c:v>
                </c:pt>
                <c:pt idx="49">
                  <c:v>32048587187.931919</c:v>
                </c:pt>
                <c:pt idx="50">
                  <c:v>32689558931.690559</c:v>
                </c:pt>
                <c:pt idx="51">
                  <c:v>33343350110.324371</c:v>
                </c:pt>
                <c:pt idx="52">
                  <c:v>34010217112.530861</c:v>
                </c:pt>
                <c:pt idx="53">
                  <c:v>34690421454.781479</c:v>
                </c:pt>
                <c:pt idx="54">
                  <c:v>35384229883.877106</c:v>
                </c:pt>
                <c:pt idx="55">
                  <c:v>36091914481.554649</c:v>
                </c:pt>
                <c:pt idx="56">
                  <c:v>36813752771.185745</c:v>
                </c:pt>
                <c:pt idx="57">
                  <c:v>37550027826.609459</c:v>
                </c:pt>
                <c:pt idx="58">
                  <c:v>38301028383.141647</c:v>
                </c:pt>
                <c:pt idx="59">
                  <c:v>39067048950.804482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BB-4055-A7E8-D58743240A30}"/>
            </c:ext>
          </c:extLst>
        </c:ser>
        <c:ser>
          <c:idx val="2"/>
          <c:order val="3"/>
          <c:tx>
            <c:strRef>
              <c:f>'Punto Equilibrio (13)'!$A$11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(13)'!$B$7:$BJ$7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(13)'!$B$11:$BJ$11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2800025402.4445</c:v>
                </c:pt>
                <c:pt idx="2">
                  <c:v>5657149152.937891</c:v>
                </c:pt>
                <c:pt idx="3">
                  <c:v>8572513218.4411469</c:v>
                </c:pt>
                <c:pt idx="4">
                  <c:v>11547282405.254471</c:v>
                </c:pt>
                <c:pt idx="5">
                  <c:v>14582644815.804062</c:v>
                </c:pt>
                <c:pt idx="6">
                  <c:v>17679812314.564644</c:v>
                </c:pt>
                <c:pt idx="7">
                  <c:v>20840021003.300438</c:v>
                </c:pt>
                <c:pt idx="8">
                  <c:v>24064531705.810951</c:v>
                </c:pt>
                <c:pt idx="9">
                  <c:v>27354630462.371674</c:v>
                </c:pt>
                <c:pt idx="10">
                  <c:v>30711629034.063606</c:v>
                </c:pt>
                <c:pt idx="11">
                  <c:v>34136865417.189377</c:v>
                </c:pt>
                <c:pt idx="12">
                  <c:v>37631704367.977661</c:v>
                </c:pt>
                <c:pt idx="13">
                  <c:v>41193695497.781715</c:v>
                </c:pt>
                <c:pt idx="14">
                  <c:v>44828101138.981842</c:v>
                </c:pt>
                <c:pt idx="15">
                  <c:v>48536369581.805984</c:v>
                </c:pt>
                <c:pt idx="16">
                  <c:v>52319978082.286598</c:v>
                </c:pt>
                <c:pt idx="17">
                  <c:v>56180433441.576828</c:v>
                </c:pt>
                <c:pt idx="18">
                  <c:v>60119272596.852867</c:v>
                </c:pt>
                <c:pt idx="19">
                  <c:v>64138063224.034424</c:v>
                </c:pt>
                <c:pt idx="20">
                  <c:v>68238404352.559616</c:v>
                </c:pt>
                <c:pt idx="21">
                  <c:v>72421926992.455307</c:v>
                </c:pt>
                <c:pt idx="22">
                  <c:v>76690294773.948914</c:v>
                </c:pt>
                <c:pt idx="23">
                  <c:v>81045204599.872391</c:v>
                </c:pt>
                <c:pt idx="24">
                  <c:v>85488387311.114334</c:v>
                </c:pt>
                <c:pt idx="25">
                  <c:v>90018671643.381119</c:v>
                </c:pt>
                <c:pt idx="26">
                  <c:v>94640795085.533234</c:v>
                </c:pt>
                <c:pt idx="27">
                  <c:v>99356594419.768402</c:v>
                </c:pt>
                <c:pt idx="28">
                  <c:v>104167943163.92827</c:v>
                </c:pt>
                <c:pt idx="29">
                  <c:v>109076752306.21133</c:v>
                </c:pt>
                <c:pt idx="30">
                  <c:v>114084971054.58006</c:v>
                </c:pt>
                <c:pt idx="31">
                  <c:v>119194587601.15616</c:v>
                </c:pt>
                <c:pt idx="32">
                  <c:v>124407629901.90378</c:v>
                </c:pt>
                <c:pt idx="33">
                  <c:v>129726166471.90636</c:v>
                </c:pt>
                <c:pt idx="34">
                  <c:v>135152307196.549</c:v>
                </c:pt>
                <c:pt idx="35">
                  <c:v>140688204158.92447</c:v>
                </c:pt>
                <c:pt idx="36">
                  <c:v>146336052483.78745</c:v>
                </c:pt>
                <c:pt idx="37">
                  <c:v>152096241063.52771</c:v>
                </c:pt>
                <c:pt idx="38">
                  <c:v>157972903840.79999</c:v>
                </c:pt>
                <c:pt idx="39">
                  <c:v>163968370299.5549</c:v>
                </c:pt>
                <c:pt idx="40">
                  <c:v>170085016513.42212</c:v>
                </c:pt>
                <c:pt idx="41">
                  <c:v>176325266077.50388</c:v>
                </c:pt>
                <c:pt idx="42">
                  <c:v>182691591058.80447</c:v>
                </c:pt>
                <c:pt idx="43">
                  <c:v>189186512965.66827</c:v>
                </c:pt>
                <c:pt idx="44">
                  <c:v>195812603736.60654</c:v>
                </c:pt>
                <c:pt idx="45">
                  <c:v>202572486748.90076</c:v>
                </c:pt>
                <c:pt idx="46">
                  <c:v>209468837847.37808</c:v>
                </c:pt>
                <c:pt idx="47">
                  <c:v>216504386393.76215</c:v>
                </c:pt>
                <c:pt idx="48">
                  <c:v>223681916337.01111</c:v>
                </c:pt>
                <c:pt idx="49">
                  <c:v>231002361666.15643</c:v>
                </c:pt>
                <c:pt idx="50">
                  <c:v>238470524440.59998</c:v>
                </c:pt>
                <c:pt idx="51">
                  <c:v>246089359009.24774</c:v>
                </c:pt>
                <c:pt idx="52">
                  <c:v>253861878807.98373</c:v>
                </c:pt>
                <c:pt idx="53">
                  <c:v>261791157541.40976</c:v>
                </c:pt>
                <c:pt idx="54">
                  <c:v>269880330388.2196</c:v>
                </c:pt>
                <c:pt idx="55">
                  <c:v>278132595230.68103</c:v>
                </c:pt>
                <c:pt idx="56">
                  <c:v>286551213908.70697</c:v>
                </c:pt>
                <c:pt idx="57">
                  <c:v>295139513499.00873</c:v>
                </c:pt>
                <c:pt idx="58">
                  <c:v>303900887619.83185</c:v>
                </c:pt>
                <c:pt idx="59">
                  <c:v>312838797761.78674</c:v>
                </c:pt>
                <c:pt idx="60">
                  <c:v>321956774645.29602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BB-4055-A7E8-D58743240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(14)'!$A$8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(14)'!$B$7:$BJ$7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(14)'!$B$8:$BJ$8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30000000000</c:v>
                </c:pt>
                <c:pt idx="2">
                  <c:v>30600000000</c:v>
                </c:pt>
                <c:pt idx="3">
                  <c:v>31212000000</c:v>
                </c:pt>
                <c:pt idx="4">
                  <c:v>31836240000</c:v>
                </c:pt>
                <c:pt idx="5">
                  <c:v>32472964799.999996</c:v>
                </c:pt>
                <c:pt idx="6">
                  <c:v>33122424095.999996</c:v>
                </c:pt>
                <c:pt idx="7">
                  <c:v>33784872577.919998</c:v>
                </c:pt>
                <c:pt idx="8">
                  <c:v>34460570029.478401</c:v>
                </c:pt>
                <c:pt idx="9">
                  <c:v>35149781430.06797</c:v>
                </c:pt>
                <c:pt idx="10">
                  <c:v>35852777058.669327</c:v>
                </c:pt>
                <c:pt idx="11">
                  <c:v>36569832599.842712</c:v>
                </c:pt>
                <c:pt idx="12">
                  <c:v>37301229251.839569</c:v>
                </c:pt>
                <c:pt idx="13">
                  <c:v>38047253836.876358</c:v>
                </c:pt>
                <c:pt idx="14">
                  <c:v>38808198913.613884</c:v>
                </c:pt>
                <c:pt idx="15">
                  <c:v>39584362891.886162</c:v>
                </c:pt>
                <c:pt idx="16">
                  <c:v>40376050149.723885</c:v>
                </c:pt>
                <c:pt idx="17">
                  <c:v>41183571152.718369</c:v>
                </c:pt>
                <c:pt idx="18">
                  <c:v>42007242575.772736</c:v>
                </c:pt>
                <c:pt idx="19">
                  <c:v>42847387427.288193</c:v>
                </c:pt>
                <c:pt idx="20">
                  <c:v>43704335175.833954</c:v>
                </c:pt>
                <c:pt idx="21">
                  <c:v>44578421879.350632</c:v>
                </c:pt>
                <c:pt idx="22">
                  <c:v>45469990316.937645</c:v>
                </c:pt>
                <c:pt idx="23">
                  <c:v>46379390123.276398</c:v>
                </c:pt>
                <c:pt idx="24">
                  <c:v>47306977925.74192</c:v>
                </c:pt>
                <c:pt idx="25">
                  <c:v>48253117484.25676</c:v>
                </c:pt>
                <c:pt idx="26">
                  <c:v>49218179833.941895</c:v>
                </c:pt>
                <c:pt idx="27">
                  <c:v>50202543430.620735</c:v>
                </c:pt>
                <c:pt idx="28">
                  <c:v>51206594299.233154</c:v>
                </c:pt>
                <c:pt idx="29">
                  <c:v>52230726185.217812</c:v>
                </c:pt>
                <c:pt idx="30">
                  <c:v>53275340708.922173</c:v>
                </c:pt>
                <c:pt idx="31">
                  <c:v>54340847523.100609</c:v>
                </c:pt>
                <c:pt idx="32">
                  <c:v>55427664473.56263</c:v>
                </c:pt>
                <c:pt idx="33">
                  <c:v>56536217763.033882</c:v>
                </c:pt>
                <c:pt idx="34">
                  <c:v>57666942118.294556</c:v>
                </c:pt>
                <c:pt idx="35">
                  <c:v>58820280960.660446</c:v>
                </c:pt>
                <c:pt idx="36">
                  <c:v>59996686579.873665</c:v>
                </c:pt>
                <c:pt idx="37">
                  <c:v>61196620311.471138</c:v>
                </c:pt>
                <c:pt idx="38">
                  <c:v>62420552717.700562</c:v>
                </c:pt>
                <c:pt idx="39">
                  <c:v>63668963772.054573</c:v>
                </c:pt>
                <c:pt idx="40">
                  <c:v>64942343047.495659</c:v>
                </c:pt>
                <c:pt idx="41">
                  <c:v>66241189908.44558</c:v>
                </c:pt>
                <c:pt idx="42">
                  <c:v>67566013706.614487</c:v>
                </c:pt>
                <c:pt idx="43">
                  <c:v>68917333980.74678</c:v>
                </c:pt>
                <c:pt idx="44">
                  <c:v>70295680660.36171</c:v>
                </c:pt>
                <c:pt idx="45">
                  <c:v>71701594273.568939</c:v>
                </c:pt>
                <c:pt idx="46">
                  <c:v>73135626159.040329</c:v>
                </c:pt>
                <c:pt idx="47">
                  <c:v>74598338682.221146</c:v>
                </c:pt>
                <c:pt idx="48">
                  <c:v>76090305455.86557</c:v>
                </c:pt>
                <c:pt idx="49">
                  <c:v>77612111564.98288</c:v>
                </c:pt>
                <c:pt idx="50">
                  <c:v>79164353796.282532</c:v>
                </c:pt>
                <c:pt idx="51">
                  <c:v>80747640872.208191</c:v>
                </c:pt>
                <c:pt idx="52">
                  <c:v>82362593689.652359</c:v>
                </c:pt>
                <c:pt idx="53">
                  <c:v>84009845563.445404</c:v>
                </c:pt>
                <c:pt idx="54">
                  <c:v>85690042474.71431</c:v>
                </c:pt>
                <c:pt idx="55">
                  <c:v>87403843324.208588</c:v>
                </c:pt>
                <c:pt idx="56">
                  <c:v>89151920190.692764</c:v>
                </c:pt>
                <c:pt idx="57">
                  <c:v>90934958594.506622</c:v>
                </c:pt>
                <c:pt idx="58">
                  <c:v>92753657766.396759</c:v>
                </c:pt>
                <c:pt idx="59">
                  <c:v>94608730921.724701</c:v>
                </c:pt>
                <c:pt idx="60">
                  <c:v>96500905540.159195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6F-411F-A0A7-24D47C67BAF7}"/>
            </c:ext>
          </c:extLst>
        </c:ser>
        <c:ser>
          <c:idx val="1"/>
          <c:order val="1"/>
          <c:tx>
            <c:strRef>
              <c:f>'Punto Equilibrio (14)'!$A$9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(14)'!$B$7:$BJ$7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(14)'!$B$9:$BJ$9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6F-411F-A0A7-24D47C67BAF7}"/>
            </c:ext>
          </c:extLst>
        </c:ser>
        <c:ser>
          <c:idx val="3"/>
          <c:order val="2"/>
          <c:tx>
            <c:strRef>
              <c:f>'Punto Equilibrio (14)'!$A$10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(14)'!$B$7:$BJ$7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(14)'!$C$10:$BJ$10</c:f>
              <c:numCache>
                <c:formatCode>_(* #,##0_);_(* \(#,##0\);_(* "-"_);_(@_)</c:formatCode>
                <c:ptCount val="60"/>
                <c:pt idx="0">
                  <c:v>24290165195.111</c:v>
                </c:pt>
                <c:pt idx="1">
                  <c:v>24775968499.013218</c:v>
                </c:pt>
                <c:pt idx="2">
                  <c:v>25271487868.993484</c:v>
                </c:pt>
                <c:pt idx="3">
                  <c:v>25776917626.373352</c:v>
                </c:pt>
                <c:pt idx="4">
                  <c:v>26292455978.900818</c:v>
                </c:pt>
                <c:pt idx="5">
                  <c:v>26818305098.478832</c:v>
                </c:pt>
                <c:pt idx="6">
                  <c:v>27354671200.448414</c:v>
                </c:pt>
                <c:pt idx="7">
                  <c:v>27901764624.457382</c:v>
                </c:pt>
                <c:pt idx="8">
                  <c:v>28459799916.946529</c:v>
                </c:pt>
                <c:pt idx="9">
                  <c:v>29028995915.285458</c:v>
                </c:pt>
                <c:pt idx="10">
                  <c:v>29609575833.591167</c:v>
                </c:pt>
                <c:pt idx="11">
                  <c:v>30201767350.262993</c:v>
                </c:pt>
                <c:pt idx="12">
                  <c:v>30805802697.268253</c:v>
                </c:pt>
                <c:pt idx="13">
                  <c:v>31421918751.213619</c:v>
                </c:pt>
                <c:pt idx="14">
                  <c:v>32050357126.237888</c:v>
                </c:pt>
                <c:pt idx="15">
                  <c:v>32691364268.762646</c:v>
                </c:pt>
                <c:pt idx="16">
                  <c:v>33345191554.137901</c:v>
                </c:pt>
                <c:pt idx="17">
                  <c:v>34012095385.220661</c:v>
                </c:pt>
                <c:pt idx="18">
                  <c:v>34692337292.925072</c:v>
                </c:pt>
                <c:pt idx="19">
                  <c:v>35386184038.783577</c:v>
                </c:pt>
                <c:pt idx="20">
                  <c:v>36093907719.559242</c:v>
                </c:pt>
                <c:pt idx="21">
                  <c:v>36815785873.950432</c:v>
                </c:pt>
                <c:pt idx="22">
                  <c:v>37552101591.429436</c:v>
                </c:pt>
                <c:pt idx="23">
                  <c:v>38303143623.258026</c:v>
                </c:pt>
                <c:pt idx="24">
                  <c:v>39069206495.723183</c:v>
                </c:pt>
                <c:pt idx="25">
                  <c:v>39850590625.63765</c:v>
                </c:pt>
                <c:pt idx="26">
                  <c:v>40647602438.150406</c:v>
                </c:pt>
                <c:pt idx="27">
                  <c:v>41460554486.913414</c:v>
                </c:pt>
                <c:pt idx="28">
                  <c:v>42289765576.65168</c:v>
                </c:pt>
                <c:pt idx="29">
                  <c:v>43135560888.184715</c:v>
                </c:pt>
                <c:pt idx="30">
                  <c:v>43998272105.94841</c:v>
                </c:pt>
                <c:pt idx="31">
                  <c:v>44878237548.067383</c:v>
                </c:pt>
                <c:pt idx="32">
                  <c:v>45775802299.028725</c:v>
                </c:pt>
                <c:pt idx="33">
                  <c:v>46691318345.0093</c:v>
                </c:pt>
                <c:pt idx="34">
                  <c:v>47625144711.909485</c:v>
                </c:pt>
                <c:pt idx="35">
                  <c:v>48577647606.147682</c:v>
                </c:pt>
                <c:pt idx="36">
                  <c:v>49549200558.270638</c:v>
                </c:pt>
                <c:pt idx="37">
                  <c:v>50540184569.43605</c:v>
                </c:pt>
                <c:pt idx="38">
                  <c:v>51550988260.824768</c:v>
                </c:pt>
                <c:pt idx="39">
                  <c:v>52582008026.04126</c:v>
                </c:pt>
                <c:pt idx="40">
                  <c:v>53633648186.562088</c:v>
                </c:pt>
                <c:pt idx="41">
                  <c:v>54706321150.293335</c:v>
                </c:pt>
                <c:pt idx="42">
                  <c:v>55800447573.299202</c:v>
                </c:pt>
                <c:pt idx="43">
                  <c:v>56916456524.765182</c:v>
                </c:pt>
                <c:pt idx="44">
                  <c:v>58054785655.260483</c:v>
                </c:pt>
                <c:pt idx="45">
                  <c:v>59215881368.3657</c:v>
                </c:pt>
                <c:pt idx="46">
                  <c:v>60400198995.733017</c:v>
                </c:pt>
                <c:pt idx="47">
                  <c:v>61608202975.647682</c:v>
                </c:pt>
                <c:pt idx="48">
                  <c:v>62840367035.160629</c:v>
                </c:pt>
                <c:pt idx="49">
                  <c:v>64097174375.863838</c:v>
                </c:pt>
                <c:pt idx="50">
                  <c:v>65379117863.381119</c:v>
                </c:pt>
                <c:pt idx="51">
                  <c:v>66686700220.648743</c:v>
                </c:pt>
                <c:pt idx="52">
                  <c:v>68020434225.061722</c:v>
                </c:pt>
                <c:pt idx="53">
                  <c:v>69380842909.562958</c:v>
                </c:pt>
                <c:pt idx="54">
                  <c:v>70768459767.754211</c:v>
                </c:pt>
                <c:pt idx="55">
                  <c:v>72183828963.109299</c:v>
                </c:pt>
                <c:pt idx="56">
                  <c:v>73627505542.37149</c:v>
                </c:pt>
                <c:pt idx="57">
                  <c:v>75100055653.218918</c:v>
                </c:pt>
                <c:pt idx="58">
                  <c:v>76602056766.283295</c:v>
                </c:pt>
                <c:pt idx="59">
                  <c:v>78134097901.608963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6F-411F-A0A7-24D47C67BAF7}"/>
            </c:ext>
          </c:extLst>
        </c:ser>
        <c:ser>
          <c:idx val="2"/>
          <c:order val="3"/>
          <c:tx>
            <c:strRef>
              <c:f>'Punto Equilibrio (14)'!$A$11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(14)'!$B$7:$BJ$7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(14)'!$B$11:$BJ$11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5654942804.8889999</c:v>
                </c:pt>
                <c:pt idx="2">
                  <c:v>11424082305.875782</c:v>
                </c:pt>
                <c:pt idx="3">
                  <c:v>17309702436.882294</c:v>
                </c:pt>
                <c:pt idx="4">
                  <c:v>23314132810.508942</c:v>
                </c:pt>
                <c:pt idx="5">
                  <c:v>29439749631.608124</c:v>
                </c:pt>
                <c:pt idx="6">
                  <c:v>35688976629.129288</c:v>
                </c:pt>
                <c:pt idx="7">
                  <c:v>42064286006.600876</c:v>
                </c:pt>
                <c:pt idx="8">
                  <c:v>48568199411.621902</c:v>
                </c:pt>
                <c:pt idx="9">
                  <c:v>55203288924.743347</c:v>
                </c:pt>
                <c:pt idx="10">
                  <c:v>61972178068.127213</c:v>
                </c:pt>
                <c:pt idx="11">
                  <c:v>68877542834.378754</c:v>
                </c:pt>
                <c:pt idx="12">
                  <c:v>75922112735.955322</c:v>
                </c:pt>
                <c:pt idx="13">
                  <c:v>83104829435.563431</c:v>
                </c:pt>
                <c:pt idx="14">
                  <c:v>90432375157.963684</c:v>
                </c:pt>
                <c:pt idx="15">
                  <c:v>97907646483.611969</c:v>
                </c:pt>
                <c:pt idx="16">
                  <c:v>105533597924.5732</c:v>
                </c:pt>
                <c:pt idx="17">
                  <c:v>113313243083.15366</c:v>
                </c:pt>
                <c:pt idx="18">
                  <c:v>121249655833.70573</c:v>
                </c:pt>
                <c:pt idx="19">
                  <c:v>129345971528.06885</c:v>
                </c:pt>
                <c:pt idx="20">
                  <c:v>137605388225.11923</c:v>
                </c:pt>
                <c:pt idx="21">
                  <c:v>146031167944.91061</c:v>
                </c:pt>
                <c:pt idx="22">
                  <c:v>154626637947.89783</c:v>
                </c:pt>
                <c:pt idx="23">
                  <c:v>163395192039.74478</c:v>
                </c:pt>
                <c:pt idx="24">
                  <c:v>172340291902.22867</c:v>
                </c:pt>
                <c:pt idx="25">
                  <c:v>181462531728.76224</c:v>
                </c:pt>
                <c:pt idx="26">
                  <c:v>190768449775.06647</c:v>
                </c:pt>
                <c:pt idx="27">
                  <c:v>200261719605.5368</c:v>
                </c:pt>
                <c:pt idx="28">
                  <c:v>209946088255.85654</c:v>
                </c:pt>
                <c:pt idx="29">
                  <c:v>219825377702.42267</c:v>
                </c:pt>
                <c:pt idx="30">
                  <c:v>229903486361.16013</c:v>
                </c:pt>
                <c:pt idx="31">
                  <c:v>240184390616.31232</c:v>
                </c:pt>
                <c:pt idx="32">
                  <c:v>250672146379.80756</c:v>
                </c:pt>
                <c:pt idx="33">
                  <c:v>261370890681.81271</c:v>
                </c:pt>
                <c:pt idx="34">
                  <c:v>272284843293.09799</c:v>
                </c:pt>
                <c:pt idx="35">
                  <c:v>283418308379.84894</c:v>
                </c:pt>
                <c:pt idx="36">
                  <c:v>294775676191.57489</c:v>
                </c:pt>
                <c:pt idx="37">
                  <c:v>306359574647.91541</c:v>
                </c:pt>
                <c:pt idx="38">
                  <c:v>318176421499.31995</c:v>
                </c:pt>
                <c:pt idx="39">
                  <c:v>330230875713.68976</c:v>
                </c:pt>
                <c:pt idx="40">
                  <c:v>342527689438.28418</c:v>
                </c:pt>
                <c:pt idx="41">
                  <c:v>355071709863.30768</c:v>
                </c:pt>
                <c:pt idx="42">
                  <c:v>367867881122.76886</c:v>
                </c:pt>
                <c:pt idx="43">
                  <c:v>380921246233.35645</c:v>
                </c:pt>
                <c:pt idx="44">
                  <c:v>394236949072.09296</c:v>
                </c:pt>
                <c:pt idx="45">
                  <c:v>407820236393.54138</c:v>
                </c:pt>
                <c:pt idx="46">
                  <c:v>421676459887.35602</c:v>
                </c:pt>
                <c:pt idx="47">
                  <c:v>435811078276.98413</c:v>
                </c:pt>
                <c:pt idx="48">
                  <c:v>450229659460.34204</c:v>
                </c:pt>
                <c:pt idx="49">
                  <c:v>464935977054.3985</c:v>
                </c:pt>
                <c:pt idx="50">
                  <c:v>479937729539.05139</c:v>
                </c:pt>
                <c:pt idx="51">
                  <c:v>495240825612.11267</c:v>
                </c:pt>
                <c:pt idx="52">
                  <c:v>510851292145.35052</c:v>
                </c:pt>
                <c:pt idx="53">
                  <c:v>526775276547.96844</c:v>
                </c:pt>
                <c:pt idx="54">
                  <c:v>543019049177.354</c:v>
                </c:pt>
                <c:pt idx="55">
                  <c:v>559589005798.04272</c:v>
                </c:pt>
                <c:pt idx="56">
                  <c:v>576491670089.86047</c:v>
                </c:pt>
                <c:pt idx="57">
                  <c:v>593733696206.22986</c:v>
                </c:pt>
                <c:pt idx="58">
                  <c:v>611321871383.64197</c:v>
                </c:pt>
                <c:pt idx="59">
                  <c:v>629263118603.31763</c:v>
                </c:pt>
                <c:pt idx="60">
                  <c:v>647564499306.10205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6F-411F-A0A7-24D47C67BA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(15)'!$A$8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(15)'!$B$7:$BJ$7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(15)'!$B$8:$BJ$8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2000000000</c:v>
                </c:pt>
                <c:pt idx="2">
                  <c:v>2040000000</c:v>
                </c:pt>
                <c:pt idx="3">
                  <c:v>2080800000</c:v>
                </c:pt>
                <c:pt idx="4">
                  <c:v>2122416000</c:v>
                </c:pt>
                <c:pt idx="5">
                  <c:v>2164864320</c:v>
                </c:pt>
                <c:pt idx="6">
                  <c:v>2208161606.3999996</c:v>
                </c:pt>
                <c:pt idx="7">
                  <c:v>2252324838.5279999</c:v>
                </c:pt>
                <c:pt idx="8">
                  <c:v>2297371335.2985601</c:v>
                </c:pt>
                <c:pt idx="9">
                  <c:v>2343318762.0045314</c:v>
                </c:pt>
                <c:pt idx="10">
                  <c:v>2390185137.2446218</c:v>
                </c:pt>
                <c:pt idx="11">
                  <c:v>2437988839.9895144</c:v>
                </c:pt>
                <c:pt idx="12">
                  <c:v>2486748616.7893047</c:v>
                </c:pt>
                <c:pt idx="13">
                  <c:v>2536483589.1250906</c:v>
                </c:pt>
                <c:pt idx="14">
                  <c:v>2587213260.9075923</c:v>
                </c:pt>
                <c:pt idx="15">
                  <c:v>2638957526.1257443</c:v>
                </c:pt>
                <c:pt idx="16">
                  <c:v>2691736676.6482592</c:v>
                </c:pt>
                <c:pt idx="17">
                  <c:v>2745571410.1812243</c:v>
                </c:pt>
                <c:pt idx="18">
                  <c:v>2800482838.3848491</c:v>
                </c:pt>
                <c:pt idx="19">
                  <c:v>2856492495.1525459</c:v>
                </c:pt>
                <c:pt idx="20">
                  <c:v>2913622345.0555968</c:v>
                </c:pt>
                <c:pt idx="21">
                  <c:v>2971894791.9567084</c:v>
                </c:pt>
                <c:pt idx="22">
                  <c:v>3031332687.7958426</c:v>
                </c:pt>
                <c:pt idx="23">
                  <c:v>3091959341.5517597</c:v>
                </c:pt>
                <c:pt idx="24">
                  <c:v>3153798528.3827949</c:v>
                </c:pt>
                <c:pt idx="25">
                  <c:v>3216874498.9504504</c:v>
                </c:pt>
                <c:pt idx="26">
                  <c:v>3281211988.9294596</c:v>
                </c:pt>
                <c:pt idx="27">
                  <c:v>3346836228.7080488</c:v>
                </c:pt>
                <c:pt idx="28">
                  <c:v>3413772953.2822099</c:v>
                </c:pt>
                <c:pt idx="29">
                  <c:v>3482048412.3478541</c:v>
                </c:pt>
                <c:pt idx="30">
                  <c:v>3551689380.5948114</c:v>
                </c:pt>
                <c:pt idx="31">
                  <c:v>3622723168.2067075</c:v>
                </c:pt>
                <c:pt idx="32">
                  <c:v>3695177631.5708418</c:v>
                </c:pt>
                <c:pt idx="33">
                  <c:v>3769081184.2022586</c:v>
                </c:pt>
                <c:pt idx="34">
                  <c:v>3844462807.8863039</c:v>
                </c:pt>
                <c:pt idx="35">
                  <c:v>3921352064.0440302</c:v>
                </c:pt>
                <c:pt idx="36">
                  <c:v>3999779105.3249106</c:v>
                </c:pt>
                <c:pt idx="37">
                  <c:v>4079774687.4314094</c:v>
                </c:pt>
                <c:pt idx="38">
                  <c:v>4161370181.1800375</c:v>
                </c:pt>
                <c:pt idx="39">
                  <c:v>4244597584.803638</c:v>
                </c:pt>
                <c:pt idx="40">
                  <c:v>4329489536.499711</c:v>
                </c:pt>
                <c:pt idx="41">
                  <c:v>4416079327.2297049</c:v>
                </c:pt>
                <c:pt idx="42">
                  <c:v>4504400913.7742996</c:v>
                </c:pt>
                <c:pt idx="43">
                  <c:v>4594488932.0497856</c:v>
                </c:pt>
                <c:pt idx="44">
                  <c:v>4686378710.6907806</c:v>
                </c:pt>
                <c:pt idx="45">
                  <c:v>4780106284.9045963</c:v>
                </c:pt>
                <c:pt idx="46">
                  <c:v>4875708410.6026888</c:v>
                </c:pt>
                <c:pt idx="47">
                  <c:v>4973222578.814743</c:v>
                </c:pt>
                <c:pt idx="48">
                  <c:v>5072687030.3910379</c:v>
                </c:pt>
                <c:pt idx="49">
                  <c:v>5174140770.9988585</c:v>
                </c:pt>
                <c:pt idx="50">
                  <c:v>5277623586.4188356</c:v>
                </c:pt>
                <c:pt idx="51">
                  <c:v>5383176058.147212</c:v>
                </c:pt>
                <c:pt idx="52">
                  <c:v>5490839579.3101568</c:v>
                </c:pt>
                <c:pt idx="53">
                  <c:v>5600656370.8963604</c:v>
                </c:pt>
                <c:pt idx="54">
                  <c:v>5712669498.3142872</c:v>
                </c:pt>
                <c:pt idx="55">
                  <c:v>5826922888.2805729</c:v>
                </c:pt>
                <c:pt idx="56">
                  <c:v>5943461346.0461845</c:v>
                </c:pt>
                <c:pt idx="57">
                  <c:v>6062330572.9671087</c:v>
                </c:pt>
                <c:pt idx="58">
                  <c:v>6183577184.4264507</c:v>
                </c:pt>
                <c:pt idx="59">
                  <c:v>6307248728.1149797</c:v>
                </c:pt>
                <c:pt idx="60">
                  <c:v>6433393702.6772795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74-464C-A8CF-125F192C8D8C}"/>
            </c:ext>
          </c:extLst>
        </c:ser>
        <c:ser>
          <c:idx val="1"/>
          <c:order val="1"/>
          <c:tx>
            <c:strRef>
              <c:f>'Punto Equilibrio (15)'!$A$9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(15)'!$B$7:$BJ$7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(15)'!$B$9:$BJ$9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74-464C-A8CF-125F192C8D8C}"/>
            </c:ext>
          </c:extLst>
        </c:ser>
        <c:ser>
          <c:idx val="3"/>
          <c:order val="2"/>
          <c:tx>
            <c:strRef>
              <c:f>'Punto Equilibrio (15)'!$A$10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(15)'!$B$7:$BJ$7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(15)'!$C$10:$BJ$10</c:f>
              <c:numCache>
                <c:formatCode>_(* #,##0_);_(* \(#,##0\);_(* "-"_);_(@_)</c:formatCode>
                <c:ptCount val="60"/>
                <c:pt idx="0">
                  <c:v>12145082597.5555</c:v>
                </c:pt>
                <c:pt idx="1">
                  <c:v>12387984249.506609</c:v>
                </c:pt>
                <c:pt idx="2">
                  <c:v>12635743934.496742</c:v>
                </c:pt>
                <c:pt idx="3">
                  <c:v>12888458813.186676</c:v>
                </c:pt>
                <c:pt idx="4">
                  <c:v>13146227989.450409</c:v>
                </c:pt>
                <c:pt idx="5">
                  <c:v>13409152549.239416</c:v>
                </c:pt>
                <c:pt idx="6">
                  <c:v>13677335600.224207</c:v>
                </c:pt>
                <c:pt idx="7">
                  <c:v>13950882312.228691</c:v>
                </c:pt>
                <c:pt idx="8">
                  <c:v>14229899958.473265</c:v>
                </c:pt>
                <c:pt idx="9">
                  <c:v>14514497957.642729</c:v>
                </c:pt>
                <c:pt idx="10">
                  <c:v>14804787916.795584</c:v>
                </c:pt>
                <c:pt idx="11">
                  <c:v>15100883675.131496</c:v>
                </c:pt>
                <c:pt idx="12">
                  <c:v>15402901348.634127</c:v>
                </c:pt>
                <c:pt idx="13">
                  <c:v>15710959375.60681</c:v>
                </c:pt>
                <c:pt idx="14">
                  <c:v>16025178563.118944</c:v>
                </c:pt>
                <c:pt idx="15">
                  <c:v>16345682134.381323</c:v>
                </c:pt>
                <c:pt idx="16">
                  <c:v>16672595777.068951</c:v>
                </c:pt>
                <c:pt idx="17">
                  <c:v>17006047692.610331</c:v>
                </c:pt>
                <c:pt idx="18">
                  <c:v>17346168646.462536</c:v>
                </c:pt>
                <c:pt idx="19">
                  <c:v>17693092019.391788</c:v>
                </c:pt>
                <c:pt idx="20">
                  <c:v>18046953859.779621</c:v>
                </c:pt>
                <c:pt idx="21">
                  <c:v>18407892936.975216</c:v>
                </c:pt>
                <c:pt idx="22">
                  <c:v>18776050795.714718</c:v>
                </c:pt>
                <c:pt idx="23">
                  <c:v>19151571811.629013</c:v>
                </c:pt>
                <c:pt idx="24">
                  <c:v>19534603247.861591</c:v>
                </c:pt>
                <c:pt idx="25">
                  <c:v>19925295312.818825</c:v>
                </c:pt>
                <c:pt idx="26">
                  <c:v>20323801219.075203</c:v>
                </c:pt>
                <c:pt idx="27">
                  <c:v>20730277243.456707</c:v>
                </c:pt>
                <c:pt idx="28">
                  <c:v>21144882788.32584</c:v>
                </c:pt>
                <c:pt idx="29">
                  <c:v>21567780444.092358</c:v>
                </c:pt>
                <c:pt idx="30">
                  <c:v>21999136052.974205</c:v>
                </c:pt>
                <c:pt idx="31">
                  <c:v>22439118774.033691</c:v>
                </c:pt>
                <c:pt idx="32">
                  <c:v>22887901149.514362</c:v>
                </c:pt>
                <c:pt idx="33">
                  <c:v>23345659172.50465</c:v>
                </c:pt>
                <c:pt idx="34">
                  <c:v>23812572355.954742</c:v>
                </c:pt>
                <c:pt idx="35">
                  <c:v>24288823803.073841</c:v>
                </c:pt>
                <c:pt idx="36">
                  <c:v>24774600279.135319</c:v>
                </c:pt>
                <c:pt idx="37">
                  <c:v>25270092284.718025</c:v>
                </c:pt>
                <c:pt idx="38">
                  <c:v>25775494130.412384</c:v>
                </c:pt>
                <c:pt idx="39">
                  <c:v>26291004013.02063</c:v>
                </c:pt>
                <c:pt idx="40">
                  <c:v>26816824093.281044</c:v>
                </c:pt>
                <c:pt idx="41">
                  <c:v>27353160575.146667</c:v>
                </c:pt>
                <c:pt idx="42">
                  <c:v>27900223786.649601</c:v>
                </c:pt>
                <c:pt idx="43">
                  <c:v>28458228262.382591</c:v>
                </c:pt>
                <c:pt idx="44">
                  <c:v>29027392827.630241</c:v>
                </c:pt>
                <c:pt idx="45">
                  <c:v>29607940684.18285</c:v>
                </c:pt>
                <c:pt idx="46">
                  <c:v>30200099497.866508</c:v>
                </c:pt>
                <c:pt idx="47">
                  <c:v>30804101487.823841</c:v>
                </c:pt>
                <c:pt idx="48">
                  <c:v>31420183517.580315</c:v>
                </c:pt>
                <c:pt idx="49">
                  <c:v>32048587187.931919</c:v>
                </c:pt>
                <c:pt idx="50">
                  <c:v>32689558931.690559</c:v>
                </c:pt>
                <c:pt idx="51">
                  <c:v>33343350110.324371</c:v>
                </c:pt>
                <c:pt idx="52">
                  <c:v>34010217112.530861</c:v>
                </c:pt>
                <c:pt idx="53">
                  <c:v>34690421454.781479</c:v>
                </c:pt>
                <c:pt idx="54">
                  <c:v>35384229883.877106</c:v>
                </c:pt>
                <c:pt idx="55">
                  <c:v>36091914481.554649</c:v>
                </c:pt>
                <c:pt idx="56">
                  <c:v>36813752771.185745</c:v>
                </c:pt>
                <c:pt idx="57">
                  <c:v>37550027826.609459</c:v>
                </c:pt>
                <c:pt idx="58">
                  <c:v>38301028383.141647</c:v>
                </c:pt>
                <c:pt idx="59">
                  <c:v>39067048950.804482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74-464C-A8CF-125F192C8D8C}"/>
            </c:ext>
          </c:extLst>
        </c:ser>
        <c:ser>
          <c:idx val="2"/>
          <c:order val="3"/>
          <c:tx>
            <c:strRef>
              <c:f>'Punto Equilibrio (15)'!$A$11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(15)'!$B$7:$BJ$7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(15)'!$B$11:$BJ$11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-10199974597.5555</c:v>
                </c:pt>
                <c:pt idx="2">
                  <c:v>-20602850847.062111</c:v>
                </c:pt>
                <c:pt idx="3">
                  <c:v>-31212686781.558853</c:v>
                </c:pt>
                <c:pt idx="4">
                  <c:v>-42033621594.745529</c:v>
                </c:pt>
                <c:pt idx="5">
                  <c:v>-53069877264.195938</c:v>
                </c:pt>
                <c:pt idx="6">
                  <c:v>-64325760207.035355</c:v>
                </c:pt>
                <c:pt idx="7">
                  <c:v>-75805662968.731567</c:v>
                </c:pt>
                <c:pt idx="8">
                  <c:v>-87514065945.661713</c:v>
                </c:pt>
                <c:pt idx="9">
                  <c:v>-99455539142.130447</c:v>
                </c:pt>
                <c:pt idx="10">
                  <c:v>-111634743962.52855</c:v>
                </c:pt>
                <c:pt idx="11">
                  <c:v>-124056435039.33461</c:v>
                </c:pt>
                <c:pt idx="12">
                  <c:v>-136725462097.6768</c:v>
                </c:pt>
                <c:pt idx="13">
                  <c:v>-149650614297.18585</c:v>
                </c:pt>
                <c:pt idx="14">
                  <c:v>-162833094851.88507</c:v>
                </c:pt>
                <c:pt idx="15">
                  <c:v>-176278050328.8783</c:v>
                </c:pt>
                <c:pt idx="16">
                  <c:v>-189990730226.61136</c:v>
                </c:pt>
                <c:pt idx="17">
                  <c:v>-203976489033.49908</c:v>
                </c:pt>
                <c:pt idx="18">
                  <c:v>-218240788327.72455</c:v>
                </c:pt>
                <c:pt idx="19">
                  <c:v>-232789198919.03452</c:v>
                </c:pt>
                <c:pt idx="20">
                  <c:v>-247627403033.3707</c:v>
                </c:pt>
                <c:pt idx="21">
                  <c:v>-262761196541.19363</c:v>
                </c:pt>
                <c:pt idx="22">
                  <c:v>-278196491230.37299</c:v>
                </c:pt>
                <c:pt idx="23">
                  <c:v>-293939317124.53595</c:v>
                </c:pt>
                <c:pt idx="24">
                  <c:v>-309995824847.78217</c:v>
                </c:pt>
                <c:pt idx="25">
                  <c:v>-326375224758.6933</c:v>
                </c:pt>
                <c:pt idx="26">
                  <c:v>-343080979244.5827</c:v>
                </c:pt>
                <c:pt idx="27">
                  <c:v>-360119615396.94983</c:v>
                </c:pt>
                <c:pt idx="28">
                  <c:v>-377497790849.12433</c:v>
                </c:pt>
                <c:pt idx="29">
                  <c:v>-395222296387.10236</c:v>
                </c:pt>
                <c:pt idx="30">
                  <c:v>-413300058612.59991</c:v>
                </c:pt>
                <c:pt idx="31">
                  <c:v>-431738142659.36737</c:v>
                </c:pt>
                <c:pt idx="32">
                  <c:v>-450543754963.8302</c:v>
                </c:pt>
                <c:pt idx="33">
                  <c:v>-469724246091.14227</c:v>
                </c:pt>
                <c:pt idx="34">
                  <c:v>-489287113617.76062</c:v>
                </c:pt>
                <c:pt idx="35">
                  <c:v>-509240005071.67139</c:v>
                </c:pt>
                <c:pt idx="36">
                  <c:v>-529590720931.42035</c:v>
                </c:pt>
                <c:pt idx="37">
                  <c:v>-550349067819.98425</c:v>
                </c:pt>
                <c:pt idx="38">
                  <c:v>-571521311220.3822</c:v>
                </c:pt>
                <c:pt idx="39">
                  <c:v>-593115729062.85095</c:v>
                </c:pt>
                <c:pt idx="40">
                  <c:v>-615140764836.23181</c:v>
                </c:pt>
                <c:pt idx="41">
                  <c:v>-637605030899.14307</c:v>
                </c:pt>
                <c:pt idx="42">
                  <c:v>-660517311857.37549</c:v>
                </c:pt>
                <c:pt idx="43">
                  <c:v>-683886568008.83533</c:v>
                </c:pt>
                <c:pt idx="44">
                  <c:v>-707721938857.38708</c:v>
                </c:pt>
                <c:pt idx="45">
                  <c:v>-732032746696.97278</c:v>
                </c:pt>
                <c:pt idx="46">
                  <c:v>-756828500267.41296</c:v>
                </c:pt>
                <c:pt idx="47">
                  <c:v>-782118898483.32471</c:v>
                </c:pt>
                <c:pt idx="48">
                  <c:v>-807913834237.61755</c:v>
                </c:pt>
                <c:pt idx="49">
                  <c:v>-834225303919.96472</c:v>
                </c:pt>
                <c:pt idx="50">
                  <c:v>-861061694457.24353</c:v>
                </c:pt>
                <c:pt idx="51">
                  <c:v>-888433504266.55261</c:v>
                </c:pt>
                <c:pt idx="52">
                  <c:v>-916351441733.33252</c:v>
                </c:pt>
                <c:pt idx="53">
                  <c:v>-944826429410.73279</c:v>
                </c:pt>
                <c:pt idx="54">
                  <c:v>-973869608302.9657</c:v>
                </c:pt>
                <c:pt idx="55">
                  <c:v>-1003492342234.328</c:v>
                </c:pt>
                <c:pt idx="56">
                  <c:v>-1033706222305.6023</c:v>
                </c:pt>
                <c:pt idx="57">
                  <c:v>-1064523071439.5867</c:v>
                </c:pt>
                <c:pt idx="58">
                  <c:v>-1095954949017.5355</c:v>
                </c:pt>
                <c:pt idx="59">
                  <c:v>-1128014155608.3279</c:v>
                </c:pt>
                <c:pt idx="60">
                  <c:v>-1160713237792.2209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774-464C-A8CF-125F192C8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(2)'!$A$8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(2)'!$B$7:$BJ$7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(2)'!$B$8:$BJ$8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76500000</c:v>
                </c:pt>
                <c:pt idx="2">
                  <c:v>78030000</c:v>
                </c:pt>
                <c:pt idx="3">
                  <c:v>79590600</c:v>
                </c:pt>
                <c:pt idx="4">
                  <c:v>81182412</c:v>
                </c:pt>
                <c:pt idx="5">
                  <c:v>82806060.24000001</c:v>
                </c:pt>
                <c:pt idx="6">
                  <c:v>84462181.444800004</c:v>
                </c:pt>
                <c:pt idx="7">
                  <c:v>86151425.073696002</c:v>
                </c:pt>
                <c:pt idx="8">
                  <c:v>87874453.575169921</c:v>
                </c:pt>
                <c:pt idx="9">
                  <c:v>89631942.646673322</c:v>
                </c:pt>
                <c:pt idx="10">
                  <c:v>91424581.499606788</c:v>
                </c:pt>
                <c:pt idx="11">
                  <c:v>93253073.12959893</c:v>
                </c:pt>
                <c:pt idx="12">
                  <c:v>95118134.592190921</c:v>
                </c:pt>
                <c:pt idx="13">
                  <c:v>97020497.284034744</c:v>
                </c:pt>
                <c:pt idx="14">
                  <c:v>98960907.229715437</c:v>
                </c:pt>
                <c:pt idx="15">
                  <c:v>100940125.37430975</c:v>
                </c:pt>
                <c:pt idx="16">
                  <c:v>102958927.88179596</c:v>
                </c:pt>
                <c:pt idx="17">
                  <c:v>105018106.43943188</c:v>
                </c:pt>
                <c:pt idx="18">
                  <c:v>107118468.56822053</c:v>
                </c:pt>
                <c:pt idx="19">
                  <c:v>109260837.93958493</c:v>
                </c:pt>
                <c:pt idx="20">
                  <c:v>111446054.69837664</c:v>
                </c:pt>
                <c:pt idx="21">
                  <c:v>113674975.79234417</c:v>
                </c:pt>
                <c:pt idx="22">
                  <c:v>115948475.30819105</c:v>
                </c:pt>
                <c:pt idx="23">
                  <c:v>118267444.81435487</c:v>
                </c:pt>
                <c:pt idx="24">
                  <c:v>120632793.71064197</c:v>
                </c:pt>
                <c:pt idx="25">
                  <c:v>123045449.58485481</c:v>
                </c:pt>
                <c:pt idx="26">
                  <c:v>125506358.57655191</c:v>
                </c:pt>
                <c:pt idx="27">
                  <c:v>128016485.74808294</c:v>
                </c:pt>
                <c:pt idx="28">
                  <c:v>130576815.4630446</c:v>
                </c:pt>
                <c:pt idx="29">
                  <c:v>133188351.77230549</c:v>
                </c:pt>
                <c:pt idx="30">
                  <c:v>135852118.8077516</c:v>
                </c:pt>
                <c:pt idx="31">
                  <c:v>138569161.18390664</c:v>
                </c:pt>
                <c:pt idx="32">
                  <c:v>141340544.40758479</c:v>
                </c:pt>
                <c:pt idx="33">
                  <c:v>144167355.29573646</c:v>
                </c:pt>
                <c:pt idx="34">
                  <c:v>147050702.4016512</c:v>
                </c:pt>
                <c:pt idx="35">
                  <c:v>149991716.44968423</c:v>
                </c:pt>
                <c:pt idx="36">
                  <c:v>152991550.77867791</c:v>
                </c:pt>
                <c:pt idx="37">
                  <c:v>156051381.79425147</c:v>
                </c:pt>
                <c:pt idx="38">
                  <c:v>159172409.4301365</c:v>
                </c:pt>
                <c:pt idx="39">
                  <c:v>162355857.61873925</c:v>
                </c:pt>
                <c:pt idx="40">
                  <c:v>165602974.77111402</c:v>
                </c:pt>
                <c:pt idx="41">
                  <c:v>168915034.26653633</c:v>
                </c:pt>
                <c:pt idx="42">
                  <c:v>172293334.95186704</c:v>
                </c:pt>
                <c:pt idx="43">
                  <c:v>175739201.65090439</c:v>
                </c:pt>
                <c:pt idx="44">
                  <c:v>179253985.68392247</c:v>
                </c:pt>
                <c:pt idx="45">
                  <c:v>182839065.39760092</c:v>
                </c:pt>
                <c:pt idx="46">
                  <c:v>186495846.70555294</c:v>
                </c:pt>
                <c:pt idx="47">
                  <c:v>190225763.63966402</c:v>
                </c:pt>
                <c:pt idx="48">
                  <c:v>194030278.91245729</c:v>
                </c:pt>
                <c:pt idx="49">
                  <c:v>197910884.49070641</c:v>
                </c:pt>
                <c:pt idx="50">
                  <c:v>201869102.18052053</c:v>
                </c:pt>
                <c:pt idx="51">
                  <c:v>205906484.22413096</c:v>
                </c:pt>
                <c:pt idx="52">
                  <c:v>210024613.90861356</c:v>
                </c:pt>
                <c:pt idx="53">
                  <c:v>214225106.18678588</c:v>
                </c:pt>
                <c:pt idx="54">
                  <c:v>218509608.3105216</c:v>
                </c:pt>
                <c:pt idx="55">
                  <c:v>222879800.47673205</c:v>
                </c:pt>
                <c:pt idx="56">
                  <c:v>227337396.4862667</c:v>
                </c:pt>
                <c:pt idx="57">
                  <c:v>231884144.41599205</c:v>
                </c:pt>
                <c:pt idx="58">
                  <c:v>236521827.30431187</c:v>
                </c:pt>
                <c:pt idx="59">
                  <c:v>241252263.85039812</c:v>
                </c:pt>
                <c:pt idx="60">
                  <c:v>246077309.12740609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55-4312-B245-158918BAF416}"/>
            </c:ext>
          </c:extLst>
        </c:ser>
        <c:ser>
          <c:idx val="1"/>
          <c:order val="1"/>
          <c:tx>
            <c:strRef>
              <c:f>'Punto Equilibrio (2)'!$A$9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(2)'!$B$7:$BJ$7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(2)'!$B$9:$BJ$9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55-4312-B245-158918BAF416}"/>
            </c:ext>
          </c:extLst>
        </c:ser>
        <c:ser>
          <c:idx val="3"/>
          <c:order val="2"/>
          <c:tx>
            <c:strRef>
              <c:f>'Punto Equilibrio (2)'!$A$10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(2)'!$B$7:$BJ$7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(2)'!$C$10:$BJ$10</c:f>
              <c:numCache>
                <c:formatCode>_(* #,##0_);_(* \(#,##0\);_(* "-"_);_(@_)</c:formatCode>
                <c:ptCount val="60"/>
                <c:pt idx="0">
                  <c:v>63912588.439278305</c:v>
                </c:pt>
                <c:pt idx="1">
                  <c:v>65190840.208063871</c:v>
                </c:pt>
                <c:pt idx="2">
                  <c:v>66494657.012225151</c:v>
                </c:pt>
                <c:pt idx="3">
                  <c:v>67824550.15246965</c:v>
                </c:pt>
                <c:pt idx="4">
                  <c:v>69181041.155519053</c:v>
                </c:pt>
                <c:pt idx="5">
                  <c:v>70564661.978629425</c:v>
                </c:pt>
                <c:pt idx="6">
                  <c:v>71975955.21820201</c:v>
                </c:pt>
                <c:pt idx="7">
                  <c:v>73415474.322566062</c:v>
                </c:pt>
                <c:pt idx="8">
                  <c:v>74883783.809017375</c:v>
                </c:pt>
                <c:pt idx="9">
                  <c:v>76381459.485197723</c:v>
                </c:pt>
                <c:pt idx="10">
                  <c:v>77909088.674901679</c:v>
                </c:pt>
                <c:pt idx="11">
                  <c:v>79467270.448399723</c:v>
                </c:pt>
                <c:pt idx="12">
                  <c:v>81056615.857367724</c:v>
                </c:pt>
                <c:pt idx="13">
                  <c:v>82677748.174515069</c:v>
                </c:pt>
                <c:pt idx="14">
                  <c:v>84331303.138005376</c:v>
                </c:pt>
                <c:pt idx="15">
                  <c:v>86017929.200765491</c:v>
                </c:pt>
                <c:pt idx="16">
                  <c:v>87738287.784780815</c:v>
                </c:pt>
                <c:pt idx="17">
                  <c:v>89493053.540476426</c:v>
                </c:pt>
                <c:pt idx="18">
                  <c:v>91282914.611285955</c:v>
                </c:pt>
                <c:pt idx="19">
                  <c:v>93108572.903511688</c:v>
                </c:pt>
                <c:pt idx="20">
                  <c:v>94970744.361581922</c:v>
                </c:pt>
                <c:pt idx="21">
                  <c:v>96870159.248813555</c:v>
                </c:pt>
                <c:pt idx="22">
                  <c:v>98807562.433789819</c:v>
                </c:pt>
                <c:pt idx="23">
                  <c:v>100783713.68246561</c:v>
                </c:pt>
                <c:pt idx="24">
                  <c:v>102799387.95611493</c:v>
                </c:pt>
                <c:pt idx="25">
                  <c:v>104855375.71523724</c:v>
                </c:pt>
                <c:pt idx="26">
                  <c:v>106952483.22954197</c:v>
                </c:pt>
                <c:pt idx="27">
                  <c:v>109091532.89413281</c:v>
                </c:pt>
                <c:pt idx="28">
                  <c:v>111273363.55201548</c:v>
                </c:pt>
                <c:pt idx="29">
                  <c:v>113498830.82305579</c:v>
                </c:pt>
                <c:pt idx="30">
                  <c:v>115768807.4395169</c:v>
                </c:pt>
                <c:pt idx="31">
                  <c:v>118084183.58830725</c:v>
                </c:pt>
                <c:pt idx="32">
                  <c:v>120445867.26007339</c:v>
                </c:pt>
                <c:pt idx="33">
                  <c:v>122854784.60527486</c:v>
                </c:pt>
                <c:pt idx="34">
                  <c:v>125311880.29738037</c:v>
                </c:pt>
                <c:pt idx="35">
                  <c:v>127818117.90332797</c:v>
                </c:pt>
                <c:pt idx="36">
                  <c:v>130374480.26139453</c:v>
                </c:pt>
                <c:pt idx="37">
                  <c:v>132981969.86662242</c:v>
                </c:pt>
                <c:pt idx="38">
                  <c:v>135641609.26395488</c:v>
                </c:pt>
                <c:pt idx="39">
                  <c:v>138354441.44923398</c:v>
                </c:pt>
                <c:pt idx="40">
                  <c:v>141121530.27821866</c:v>
                </c:pt>
                <c:pt idx="41">
                  <c:v>143943960.88378304</c:v>
                </c:pt>
                <c:pt idx="42">
                  <c:v>146822840.1014587</c:v>
                </c:pt>
                <c:pt idx="43">
                  <c:v>149759296.90348786</c:v>
                </c:pt>
                <c:pt idx="44">
                  <c:v>152754482.84155762</c:v>
                </c:pt>
                <c:pt idx="45">
                  <c:v>155809572.49838877</c:v>
                </c:pt>
                <c:pt idx="46">
                  <c:v>158925763.94835657</c:v>
                </c:pt>
                <c:pt idx="47">
                  <c:v>162104279.22732368</c:v>
                </c:pt>
                <c:pt idx="48">
                  <c:v>165346364.81187016</c:v>
                </c:pt>
                <c:pt idx="49">
                  <c:v>168653292.10810754</c:v>
                </c:pt>
                <c:pt idx="50">
                  <c:v>172026357.9502697</c:v>
                </c:pt>
                <c:pt idx="51">
                  <c:v>175466885.1092751</c:v>
                </c:pt>
                <c:pt idx="52">
                  <c:v>178976222.81146061</c:v>
                </c:pt>
                <c:pt idx="53">
                  <c:v>182555747.26768985</c:v>
                </c:pt>
                <c:pt idx="54">
                  <c:v>186206862.21304366</c:v>
                </c:pt>
                <c:pt idx="55">
                  <c:v>189930999.45730454</c:v>
                </c:pt>
                <c:pt idx="56">
                  <c:v>193729619.44645065</c:v>
                </c:pt>
                <c:pt idx="57">
                  <c:v>197604211.83537963</c:v>
                </c:pt>
                <c:pt idx="58">
                  <c:v>201556296.07208723</c:v>
                </c:pt>
                <c:pt idx="59">
                  <c:v>205587421.99352899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55-4312-B245-158918BAF416}"/>
            </c:ext>
          </c:extLst>
        </c:ser>
        <c:ser>
          <c:idx val="2"/>
          <c:order val="3"/>
          <c:tx>
            <c:strRef>
              <c:f>'Punto Equilibrio (2)'!$A$11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(2)'!$B$7:$BJ$7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(2)'!$B$11:$BJ$11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-42304588.439278305</c:v>
                </c:pt>
                <c:pt idx="2">
                  <c:v>-84357428.647342175</c:v>
                </c:pt>
                <c:pt idx="3">
                  <c:v>-126153485.65956733</c:v>
                </c:pt>
                <c:pt idx="4">
                  <c:v>-167687623.81203699</c:v>
                </c:pt>
                <c:pt idx="5">
                  <c:v>-208954604.72755605</c:v>
                </c:pt>
                <c:pt idx="6">
                  <c:v>-249949085.26138544</c:v>
                </c:pt>
                <c:pt idx="7">
                  <c:v>-290665615.40589142</c:v>
                </c:pt>
                <c:pt idx="8">
                  <c:v>-331098636.15328753</c:v>
                </c:pt>
                <c:pt idx="9">
                  <c:v>-371242477.31563157</c:v>
                </c:pt>
                <c:pt idx="10">
                  <c:v>-411091355.3012225</c:v>
                </c:pt>
                <c:pt idx="11">
                  <c:v>-450639370.84652525</c:v>
                </c:pt>
                <c:pt idx="12">
                  <c:v>-489880506.70273405</c:v>
                </c:pt>
                <c:pt idx="13">
                  <c:v>-532651065.27606702</c:v>
                </c:pt>
                <c:pt idx="14">
                  <c:v>-575102346.22086668</c:v>
                </c:pt>
                <c:pt idx="15">
                  <c:v>-617227963.98456228</c:v>
                </c:pt>
                <c:pt idx="16">
                  <c:v>-659021405.30353177</c:v>
                </c:pt>
                <c:pt idx="17">
                  <c:v>-700476026.64888072</c:v>
                </c:pt>
                <c:pt idx="18">
                  <c:v>-741585051.62113667</c:v>
                </c:pt>
                <c:pt idx="19">
                  <c:v>-782341568.29283762</c:v>
                </c:pt>
                <c:pt idx="20">
                  <c:v>-822738526.49797261</c:v>
                </c:pt>
                <c:pt idx="21">
                  <c:v>-862768735.06721032</c:v>
                </c:pt>
                <c:pt idx="22">
                  <c:v>-902424859.00783277</c:v>
                </c:pt>
                <c:pt idx="23">
                  <c:v>-941699416.62726772</c:v>
                </c:pt>
                <c:pt idx="24">
                  <c:v>-980584776.59909129</c:v>
                </c:pt>
                <c:pt idx="25">
                  <c:v>-1022009876.9703513</c:v>
                </c:pt>
                <c:pt idx="26">
                  <c:v>-1063030056.1090367</c:v>
                </c:pt>
                <c:pt idx="27">
                  <c:v>-1103637215.5904958</c:v>
                </c:pt>
                <c:pt idx="28">
                  <c:v>-1143823095.021584</c:v>
                </c:pt>
                <c:pt idx="29">
                  <c:v>-1183579268.8012941</c:v>
                </c:pt>
                <c:pt idx="30">
                  <c:v>-1222897142.8165982</c:v>
                </c:pt>
                <c:pt idx="31">
                  <c:v>-1261767951.0722084</c:v>
                </c:pt>
                <c:pt idx="32">
                  <c:v>-1300182752.2529309</c:v>
                </c:pt>
                <c:pt idx="33">
                  <c:v>-1338132426.2172678</c:v>
                </c:pt>
                <c:pt idx="34">
                  <c:v>-1375607670.4208915</c:v>
                </c:pt>
                <c:pt idx="35">
                  <c:v>-1412598996.2685878</c:v>
                </c:pt>
                <c:pt idx="36">
                  <c:v>-1449096725.3932378</c:v>
                </c:pt>
                <c:pt idx="37">
                  <c:v>-1486941120.7203808</c:v>
                </c:pt>
                <c:pt idx="38">
                  <c:v>-1524271978.0168667</c:v>
                </c:pt>
                <c:pt idx="39">
                  <c:v>-1561079026.5220823</c:v>
                </c:pt>
                <c:pt idx="40">
                  <c:v>-1597351790.0602021</c:v>
                </c:pt>
                <c:pt idx="41">
                  <c:v>-1633079582.9318845</c:v>
                </c:pt>
                <c:pt idx="42">
                  <c:v>-1668251505.7238004</c:v>
                </c:pt>
                <c:pt idx="43">
                  <c:v>-1702856441.0343547</c:v>
                </c:pt>
                <c:pt idx="44">
                  <c:v>-1736883049.11392</c:v>
                </c:pt>
                <c:pt idx="45">
                  <c:v>-1770319763.4178767</c:v>
                </c:pt>
                <c:pt idx="46">
                  <c:v>-1803154786.0707123</c:v>
                </c:pt>
                <c:pt idx="47">
                  <c:v>-1835376083.2394049</c:v>
                </c:pt>
                <c:pt idx="48">
                  <c:v>-1866971380.4142714</c:v>
                </c:pt>
                <c:pt idx="49">
                  <c:v>-1899833796.501235</c:v>
                </c:pt>
                <c:pt idx="50">
                  <c:v>-1932044922.194622</c:v>
                </c:pt>
                <c:pt idx="51">
                  <c:v>-1963591731.6865609</c:v>
                </c:pt>
                <c:pt idx="52">
                  <c:v>-1994460938.6530225</c:v>
                </c:pt>
                <c:pt idx="53">
                  <c:v>-2024638991.0434971</c:v>
                </c:pt>
                <c:pt idx="54">
                  <c:v>-2054112065.7664654</c:v>
                </c:pt>
                <c:pt idx="55">
                  <c:v>-2082866063.2685771</c:v>
                </c:pt>
                <c:pt idx="56">
                  <c:v>-2110886602.005415</c:v>
                </c:pt>
                <c:pt idx="57">
                  <c:v>-2138159012.8016737</c:v>
                </c:pt>
                <c:pt idx="58">
                  <c:v>-2164668333.0985413</c:v>
                </c:pt>
                <c:pt idx="59">
                  <c:v>-2190399301.0860305</c:v>
                </c:pt>
                <c:pt idx="60">
                  <c:v>-2215336349.7179532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55-4312-B245-158918BAF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(3)'!$A$8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(3)'!$B$7:$BJ$7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(3)'!$B$8:$BJ$8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76500000</c:v>
                </c:pt>
                <c:pt idx="2">
                  <c:v>78030000</c:v>
                </c:pt>
                <c:pt idx="3">
                  <c:v>79590600</c:v>
                </c:pt>
                <c:pt idx="4">
                  <c:v>81182412</c:v>
                </c:pt>
                <c:pt idx="5">
                  <c:v>82806060.24000001</c:v>
                </c:pt>
                <c:pt idx="6">
                  <c:v>84462181.444800004</c:v>
                </c:pt>
                <c:pt idx="7">
                  <c:v>86151425.073696002</c:v>
                </c:pt>
                <c:pt idx="8">
                  <c:v>87874453.575169921</c:v>
                </c:pt>
                <c:pt idx="9">
                  <c:v>89631942.646673322</c:v>
                </c:pt>
                <c:pt idx="10">
                  <c:v>91424581.499606788</c:v>
                </c:pt>
                <c:pt idx="11">
                  <c:v>93253073.12959893</c:v>
                </c:pt>
                <c:pt idx="12">
                  <c:v>95118134.592190921</c:v>
                </c:pt>
                <c:pt idx="13">
                  <c:v>97020497.284034744</c:v>
                </c:pt>
                <c:pt idx="14">
                  <c:v>98960907.229715437</c:v>
                </c:pt>
                <c:pt idx="15">
                  <c:v>100940125.37430975</c:v>
                </c:pt>
                <c:pt idx="16">
                  <c:v>102958927.88179596</c:v>
                </c:pt>
                <c:pt idx="17">
                  <c:v>105018106.43943188</c:v>
                </c:pt>
                <c:pt idx="18">
                  <c:v>107118468.56822053</c:v>
                </c:pt>
                <c:pt idx="19">
                  <c:v>109260837.93958493</c:v>
                </c:pt>
                <c:pt idx="20">
                  <c:v>111446054.69837664</c:v>
                </c:pt>
                <c:pt idx="21">
                  <c:v>113674975.79234417</c:v>
                </c:pt>
                <c:pt idx="22">
                  <c:v>115948475.30819105</c:v>
                </c:pt>
                <c:pt idx="23">
                  <c:v>118267444.81435487</c:v>
                </c:pt>
                <c:pt idx="24">
                  <c:v>120632793.71064197</c:v>
                </c:pt>
                <c:pt idx="25">
                  <c:v>123045449.58485481</c:v>
                </c:pt>
                <c:pt idx="26">
                  <c:v>125506358.57655191</c:v>
                </c:pt>
                <c:pt idx="27">
                  <c:v>128016485.74808294</c:v>
                </c:pt>
                <c:pt idx="28">
                  <c:v>130576815.4630446</c:v>
                </c:pt>
                <c:pt idx="29">
                  <c:v>133188351.77230549</c:v>
                </c:pt>
                <c:pt idx="30">
                  <c:v>135852118.8077516</c:v>
                </c:pt>
                <c:pt idx="31">
                  <c:v>138569161.18390664</c:v>
                </c:pt>
                <c:pt idx="32">
                  <c:v>141340544.40758479</c:v>
                </c:pt>
                <c:pt idx="33">
                  <c:v>144167355.29573646</c:v>
                </c:pt>
                <c:pt idx="34">
                  <c:v>147050702.4016512</c:v>
                </c:pt>
                <c:pt idx="35">
                  <c:v>149991716.44968423</c:v>
                </c:pt>
                <c:pt idx="36">
                  <c:v>152991550.77867791</c:v>
                </c:pt>
                <c:pt idx="37">
                  <c:v>156051381.79425147</c:v>
                </c:pt>
                <c:pt idx="38">
                  <c:v>159172409.4301365</c:v>
                </c:pt>
                <c:pt idx="39">
                  <c:v>162355857.61873925</c:v>
                </c:pt>
                <c:pt idx="40">
                  <c:v>165602974.77111402</c:v>
                </c:pt>
                <c:pt idx="41">
                  <c:v>168915034.26653633</c:v>
                </c:pt>
                <c:pt idx="42">
                  <c:v>172293334.95186704</c:v>
                </c:pt>
                <c:pt idx="43">
                  <c:v>175739201.65090439</c:v>
                </c:pt>
                <c:pt idx="44">
                  <c:v>179253985.68392247</c:v>
                </c:pt>
                <c:pt idx="45">
                  <c:v>182839065.39760092</c:v>
                </c:pt>
                <c:pt idx="46">
                  <c:v>186495846.70555294</c:v>
                </c:pt>
                <c:pt idx="47">
                  <c:v>190225763.63966402</c:v>
                </c:pt>
                <c:pt idx="48">
                  <c:v>194030278.91245729</c:v>
                </c:pt>
                <c:pt idx="49">
                  <c:v>197910884.49070641</c:v>
                </c:pt>
                <c:pt idx="50">
                  <c:v>201869102.18052053</c:v>
                </c:pt>
                <c:pt idx="51">
                  <c:v>205906484.22413096</c:v>
                </c:pt>
                <c:pt idx="52">
                  <c:v>210024613.90861356</c:v>
                </c:pt>
                <c:pt idx="53">
                  <c:v>214225106.18678588</c:v>
                </c:pt>
                <c:pt idx="54">
                  <c:v>218509608.3105216</c:v>
                </c:pt>
                <c:pt idx="55">
                  <c:v>222879800.47673205</c:v>
                </c:pt>
                <c:pt idx="56">
                  <c:v>227337396.4862667</c:v>
                </c:pt>
                <c:pt idx="57">
                  <c:v>231884144.41599205</c:v>
                </c:pt>
                <c:pt idx="58">
                  <c:v>236521827.30431187</c:v>
                </c:pt>
                <c:pt idx="59">
                  <c:v>241252263.85039812</c:v>
                </c:pt>
                <c:pt idx="60">
                  <c:v>246077309.12740609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C3-4FE2-AD52-AFAD3085B2C0}"/>
            </c:ext>
          </c:extLst>
        </c:ser>
        <c:ser>
          <c:idx val="1"/>
          <c:order val="1"/>
          <c:tx>
            <c:strRef>
              <c:f>'Punto Equilibrio (3)'!$A$9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(3)'!$B$7:$BJ$7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(3)'!$B$9:$BJ$9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C3-4FE2-AD52-AFAD3085B2C0}"/>
            </c:ext>
          </c:extLst>
        </c:ser>
        <c:ser>
          <c:idx val="3"/>
          <c:order val="2"/>
          <c:tx>
            <c:strRef>
              <c:f>'Punto Equilibrio (3)'!$A$10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(3)'!$B$7:$BJ$7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(3)'!$C$10:$BJ$10</c:f>
              <c:numCache>
                <c:formatCode>_(* #,##0_);_(* \(#,##0\);_(* "-"_);_(@_)</c:formatCode>
                <c:ptCount val="60"/>
                <c:pt idx="0">
                  <c:v>67068855.946070708</c:v>
                </c:pt>
                <c:pt idx="1">
                  <c:v>68410233.06499213</c:v>
                </c:pt>
                <c:pt idx="2">
                  <c:v>69778437.726291969</c:v>
                </c:pt>
                <c:pt idx="3">
                  <c:v>71174006.48081781</c:v>
                </c:pt>
                <c:pt idx="4">
                  <c:v>72597486.610434175</c:v>
                </c:pt>
                <c:pt idx="5">
                  <c:v>74049436.342642844</c:v>
                </c:pt>
                <c:pt idx="6">
                  <c:v>75530425.069495708</c:v>
                </c:pt>
                <c:pt idx="7">
                  <c:v>77041033.570885628</c:v>
                </c:pt>
                <c:pt idx="8">
                  <c:v>78581854.242303327</c:v>
                </c:pt>
                <c:pt idx="9">
                  <c:v>80153491.327149406</c:v>
                </c:pt>
                <c:pt idx="10">
                  <c:v>81756561.153692394</c:v>
                </c:pt>
                <c:pt idx="11">
                  <c:v>83391692.37676625</c:v>
                </c:pt>
                <c:pt idx="12">
                  <c:v>85059526.224301577</c:v>
                </c:pt>
                <c:pt idx="13">
                  <c:v>86760716.748787597</c:v>
                </c:pt>
                <c:pt idx="14">
                  <c:v>88495931.083763361</c:v>
                </c:pt>
                <c:pt idx="15">
                  <c:v>90265849.705438644</c:v>
                </c:pt>
                <c:pt idx="16">
                  <c:v>92071166.699547425</c:v>
                </c:pt>
                <c:pt idx="17">
                  <c:v>93912590.033538371</c:v>
                </c:pt>
                <c:pt idx="18">
                  <c:v>95790841.834209129</c:v>
                </c:pt>
                <c:pt idx="19">
                  <c:v>97706658.670893326</c:v>
                </c:pt>
                <c:pt idx="20">
                  <c:v>99660791.844311193</c:v>
                </c:pt>
                <c:pt idx="21">
                  <c:v>101654007.68119742</c:v>
                </c:pt>
                <c:pt idx="22">
                  <c:v>103687087.83482136</c:v>
                </c:pt>
                <c:pt idx="23">
                  <c:v>105760829.59151779</c:v>
                </c:pt>
                <c:pt idx="24">
                  <c:v>107876046.18334815</c:v>
                </c:pt>
                <c:pt idx="25">
                  <c:v>110033567.10701512</c:v>
                </c:pt>
                <c:pt idx="26">
                  <c:v>112234238.44915541</c:v>
                </c:pt>
                <c:pt idx="27">
                  <c:v>114478923.21813852</c:v>
                </c:pt>
                <c:pt idx="28">
                  <c:v>116768501.68250129</c:v>
                </c:pt>
                <c:pt idx="29">
                  <c:v>119103871.71615131</c:v>
                </c:pt>
                <c:pt idx="30">
                  <c:v>121485949.15047434</c:v>
                </c:pt>
                <c:pt idx="31">
                  <c:v>123915668.13348383</c:v>
                </c:pt>
                <c:pt idx="32">
                  <c:v>126393981.49615352</c:v>
                </c:pt>
                <c:pt idx="33">
                  <c:v>128921861.12607659</c:v>
                </c:pt>
                <c:pt idx="34">
                  <c:v>131500298.34859812</c:v>
                </c:pt>
                <c:pt idx="35">
                  <c:v>134130304.31557009</c:v>
                </c:pt>
                <c:pt idx="36">
                  <c:v>136812910.40188149</c:v>
                </c:pt>
                <c:pt idx="37">
                  <c:v>139549168.60991913</c:v>
                </c:pt>
                <c:pt idx="38">
                  <c:v>142340151.9821175</c:v>
                </c:pt>
                <c:pt idx="39">
                  <c:v>145186955.02175987</c:v>
                </c:pt>
                <c:pt idx="40">
                  <c:v>148090694.12219507</c:v>
                </c:pt>
                <c:pt idx="41">
                  <c:v>151052508.00463897</c:v>
                </c:pt>
                <c:pt idx="42">
                  <c:v>154073558.16473174</c:v>
                </c:pt>
                <c:pt idx="43">
                  <c:v>157155029.32802635</c:v>
                </c:pt>
                <c:pt idx="44">
                  <c:v>160298129.9145869</c:v>
                </c:pt>
                <c:pt idx="45">
                  <c:v>163504092.51287863</c:v>
                </c:pt>
                <c:pt idx="46">
                  <c:v>166774174.36313623</c:v>
                </c:pt>
                <c:pt idx="47">
                  <c:v>170109657.85039893</c:v>
                </c:pt>
                <c:pt idx="48">
                  <c:v>173511851.00740692</c:v>
                </c:pt>
                <c:pt idx="49">
                  <c:v>176982088.02755505</c:v>
                </c:pt>
                <c:pt idx="50">
                  <c:v>180521729.78810614</c:v>
                </c:pt>
                <c:pt idx="51">
                  <c:v>184132164.38386828</c:v>
                </c:pt>
                <c:pt idx="52">
                  <c:v>187814807.67154565</c:v>
                </c:pt>
                <c:pt idx="53">
                  <c:v>191571103.82497659</c:v>
                </c:pt>
                <c:pt idx="54">
                  <c:v>195402525.90147611</c:v>
                </c:pt>
                <c:pt idx="55">
                  <c:v>199310576.41950566</c:v>
                </c:pt>
                <c:pt idx="56">
                  <c:v>203296787.9478958</c:v>
                </c:pt>
                <c:pt idx="57">
                  <c:v>207362723.70685369</c:v>
                </c:pt>
                <c:pt idx="58">
                  <c:v>211509978.18099076</c:v>
                </c:pt>
                <c:pt idx="59">
                  <c:v>215740177.74461058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C3-4FE2-AD52-AFAD3085B2C0}"/>
            </c:ext>
          </c:extLst>
        </c:ser>
        <c:ser>
          <c:idx val="2"/>
          <c:order val="3"/>
          <c:tx>
            <c:strRef>
              <c:f>'Punto Equilibrio (3)'!$A$11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(3)'!$B$7:$BJ$7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(3)'!$B$11:$BJ$11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-45460855.946070708</c:v>
                </c:pt>
                <c:pt idx="2">
                  <c:v>-90733089.011062831</c:v>
                </c:pt>
                <c:pt idx="3">
                  <c:v>-135812926.73735482</c:v>
                </c:pt>
                <c:pt idx="4">
                  <c:v>-180696521.21817261</c:v>
                </c:pt>
                <c:pt idx="5">
                  <c:v>-225379947.58860677</c:v>
                </c:pt>
                <c:pt idx="6">
                  <c:v>-269859202.4864496</c:v>
                </c:pt>
                <c:pt idx="7">
                  <c:v>-314130202.48224926</c:v>
                </c:pt>
                <c:pt idx="8">
                  <c:v>-358188782.477965</c:v>
                </c:pt>
                <c:pt idx="9">
                  <c:v>-402030694.07359499</c:v>
                </c:pt>
                <c:pt idx="10">
                  <c:v>-445651603.90113759</c:v>
                </c:pt>
                <c:pt idx="11">
                  <c:v>-489047091.9252311</c:v>
                </c:pt>
                <c:pt idx="12">
                  <c:v>-532212649.70980644</c:v>
                </c:pt>
                <c:pt idx="13">
                  <c:v>-578986118.65007329</c:v>
                </c:pt>
                <c:pt idx="14">
                  <c:v>-625520368.16914546</c:v>
                </c:pt>
                <c:pt idx="15">
                  <c:v>-671810613.87859905</c:v>
                </c:pt>
                <c:pt idx="16">
                  <c:v>-717851975.70224166</c:v>
                </c:pt>
                <c:pt idx="17">
                  <c:v>-763639475.96235716</c:v>
                </c:pt>
                <c:pt idx="18">
                  <c:v>-809168037.42767501</c:v>
                </c:pt>
                <c:pt idx="19">
                  <c:v>-854432481.32229912</c:v>
                </c:pt>
                <c:pt idx="20">
                  <c:v>-899427525.29481578</c:v>
                </c:pt>
                <c:pt idx="21">
                  <c:v>-944147781.3467828</c:v>
                </c:pt>
                <c:pt idx="22">
                  <c:v>-988587753.71978915</c:v>
                </c:pt>
                <c:pt idx="23">
                  <c:v>-1032741836.7402556</c:v>
                </c:pt>
                <c:pt idx="24">
                  <c:v>-1076604312.6211314</c:v>
                </c:pt>
                <c:pt idx="25">
                  <c:v>-1123106071.2196248</c:v>
                </c:pt>
                <c:pt idx="26">
                  <c:v>-1169304441.750088</c:v>
                </c:pt>
                <c:pt idx="27">
                  <c:v>-1215193356.4511604</c:v>
                </c:pt>
                <c:pt idx="28">
                  <c:v>-1260766626.2062542</c:v>
                </c:pt>
                <c:pt idx="29">
                  <c:v>-1306017938.1164501</c:v>
                </c:pt>
                <c:pt idx="30">
                  <c:v>-1350940853.0248497</c:v>
                </c:pt>
                <c:pt idx="31">
                  <c:v>-1395528802.9914174</c:v>
                </c:pt>
                <c:pt idx="32">
                  <c:v>-1439775088.7173166</c:v>
                </c:pt>
                <c:pt idx="33">
                  <c:v>-1483672876.9177337</c:v>
                </c:pt>
                <c:pt idx="34">
                  <c:v>-1527215197.6421592</c:v>
                </c:pt>
                <c:pt idx="35">
                  <c:v>-1570394941.5410733</c:v>
                </c:pt>
                <c:pt idx="36">
                  <c:v>-1613204857.0779655</c:v>
                </c:pt>
                <c:pt idx="37">
                  <c:v>-1657487682.5455954</c:v>
                </c:pt>
                <c:pt idx="38">
                  <c:v>-1701385738.5853779</c:v>
                </c:pt>
                <c:pt idx="39">
                  <c:v>-1744891329.8087559</c:v>
                </c:pt>
                <c:pt idx="40">
                  <c:v>-1787996606.9194016</c:v>
                </c:pt>
                <c:pt idx="41">
                  <c:v>-1830693563.6350603</c:v>
                </c:pt>
                <c:pt idx="42">
                  <c:v>-1872974033.547832</c:v>
                </c:pt>
                <c:pt idx="43">
                  <c:v>-1914829686.9216592</c:v>
                </c:pt>
                <c:pt idx="44">
                  <c:v>-1956252027.4257629</c:v>
                </c:pt>
                <c:pt idx="45">
                  <c:v>-1997232388.8027487</c:v>
                </c:pt>
                <c:pt idx="46">
                  <c:v>-2037761931.4700742</c:v>
                </c:pt>
                <c:pt idx="47">
                  <c:v>-2077831639.0535464</c:v>
                </c:pt>
                <c:pt idx="48">
                  <c:v>-2117432314.8514881</c:v>
                </c:pt>
                <c:pt idx="49">
                  <c:v>-2158460217.1339884</c:v>
                </c:pt>
                <c:pt idx="50">
                  <c:v>-2199000138.7468228</c:v>
                </c:pt>
                <c:pt idx="51">
                  <c:v>-2239042320.0765982</c:v>
                </c:pt>
                <c:pt idx="52">
                  <c:v>-2278576806.3176527</c:v>
                </c:pt>
                <c:pt idx="53">
                  <c:v>-2317593443.5682125</c:v>
                </c:pt>
                <c:pt idx="54">
                  <c:v>-2356081874.8484674</c:v>
                </c:pt>
                <c:pt idx="55">
                  <c:v>-2394031536.039011</c:v>
                </c:pt>
                <c:pt idx="56">
                  <c:v>-2431431651.73805</c:v>
                </c:pt>
                <c:pt idx="57">
                  <c:v>-2468271231.0357537</c:v>
                </c:pt>
                <c:pt idx="58">
                  <c:v>-2504539063.2040958</c:v>
                </c:pt>
                <c:pt idx="59">
                  <c:v>-2540223713.3004885</c:v>
                </c:pt>
                <c:pt idx="60">
                  <c:v>-2575313517.6834931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C3-4FE2-AD52-AFAD3085B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(4)'!$A$8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(4)'!$B$7:$BJ$7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(4)'!$B$8:$BJ$8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60000000</c:v>
                </c:pt>
                <c:pt idx="2">
                  <c:v>61199999.999999993</c:v>
                </c:pt>
                <c:pt idx="3">
                  <c:v>62424000</c:v>
                </c:pt>
                <c:pt idx="4">
                  <c:v>63672480.000000007</c:v>
                </c:pt>
                <c:pt idx="5">
                  <c:v>64945929.600000009</c:v>
                </c:pt>
                <c:pt idx="6">
                  <c:v>66244848.192000009</c:v>
                </c:pt>
                <c:pt idx="7">
                  <c:v>67569745.155840009</c:v>
                </c:pt>
                <c:pt idx="8">
                  <c:v>68921140.058956802</c:v>
                </c:pt>
                <c:pt idx="9">
                  <c:v>70299562.860135943</c:v>
                </c:pt>
                <c:pt idx="10">
                  <c:v>71705554.117338657</c:v>
                </c:pt>
                <c:pt idx="11">
                  <c:v>73139665.199685425</c:v>
                </c:pt>
                <c:pt idx="12">
                  <c:v>74602458.503679141</c:v>
                </c:pt>
                <c:pt idx="13">
                  <c:v>76094507.673752725</c:v>
                </c:pt>
                <c:pt idx="14">
                  <c:v>77616397.827227786</c:v>
                </c:pt>
                <c:pt idx="15">
                  <c:v>79168725.783772334</c:v>
                </c:pt>
                <c:pt idx="16">
                  <c:v>80752100.29944779</c:v>
                </c:pt>
                <c:pt idx="17">
                  <c:v>82367142.305436745</c:v>
                </c:pt>
                <c:pt idx="18">
                  <c:v>84014485.15154548</c:v>
                </c:pt>
                <c:pt idx="19">
                  <c:v>85694774.854576394</c:v>
                </c:pt>
                <c:pt idx="20">
                  <c:v>87408670.351667926</c:v>
                </c:pt>
                <c:pt idx="21">
                  <c:v>89156843.75870128</c:v>
                </c:pt>
                <c:pt idx="22">
                  <c:v>90939980.63387531</c:v>
                </c:pt>
                <c:pt idx="23">
                  <c:v>92758780.24655281</c:v>
                </c:pt>
                <c:pt idx="24">
                  <c:v>94613955.851483867</c:v>
                </c:pt>
                <c:pt idx="25">
                  <c:v>96506234.968513548</c:v>
                </c:pt>
                <c:pt idx="26">
                  <c:v>98436359.667883813</c:v>
                </c:pt>
                <c:pt idx="27">
                  <c:v>100405086.8612415</c:v>
                </c:pt>
                <c:pt idx="28">
                  <c:v>102413188.59846634</c:v>
                </c:pt>
                <c:pt idx="29">
                  <c:v>104461452.37043567</c:v>
                </c:pt>
                <c:pt idx="30">
                  <c:v>106550681.41784438</c:v>
                </c:pt>
                <c:pt idx="31">
                  <c:v>108681695.04620127</c:v>
                </c:pt>
                <c:pt idx="32">
                  <c:v>110855328.9471253</c:v>
                </c:pt>
                <c:pt idx="33">
                  <c:v>113072435.52606781</c:v>
                </c:pt>
                <c:pt idx="34">
                  <c:v>115333884.23658916</c:v>
                </c:pt>
                <c:pt idx="35">
                  <c:v>117640561.92132095</c:v>
                </c:pt>
                <c:pt idx="36">
                  <c:v>119993373.15974738</c:v>
                </c:pt>
                <c:pt idx="37">
                  <c:v>122393240.62294233</c:v>
                </c:pt>
                <c:pt idx="38">
                  <c:v>124841105.43540117</c:v>
                </c:pt>
                <c:pt idx="39">
                  <c:v>127337927.5441092</c:v>
                </c:pt>
                <c:pt idx="40">
                  <c:v>129884686.09499137</c:v>
                </c:pt>
                <c:pt idx="41">
                  <c:v>132482379.81689121</c:v>
                </c:pt>
                <c:pt idx="42">
                  <c:v>135132027.41322902</c:v>
                </c:pt>
                <c:pt idx="43">
                  <c:v>137834667.96149361</c:v>
                </c:pt>
                <c:pt idx="44">
                  <c:v>140591361.32072347</c:v>
                </c:pt>
                <c:pt idx="45">
                  <c:v>143403188.54713795</c:v>
                </c:pt>
                <c:pt idx="46">
                  <c:v>146271252.31808069</c:v>
                </c:pt>
                <c:pt idx="47">
                  <c:v>149196677.36444232</c:v>
                </c:pt>
                <c:pt idx="48">
                  <c:v>152180610.91173115</c:v>
                </c:pt>
                <c:pt idx="49">
                  <c:v>155224223.12996581</c:v>
                </c:pt>
                <c:pt idx="50">
                  <c:v>158328707.59256512</c:v>
                </c:pt>
                <c:pt idx="51">
                  <c:v>161495281.74441642</c:v>
                </c:pt>
                <c:pt idx="52">
                  <c:v>164725187.37930474</c:v>
                </c:pt>
                <c:pt idx="53">
                  <c:v>168019691.12689087</c:v>
                </c:pt>
                <c:pt idx="54">
                  <c:v>171380084.94942868</c:v>
                </c:pt>
                <c:pt idx="55">
                  <c:v>174807686.64841723</c:v>
                </c:pt>
                <c:pt idx="56">
                  <c:v>178303840.38138559</c:v>
                </c:pt>
                <c:pt idx="57">
                  <c:v>181869917.1890133</c:v>
                </c:pt>
                <c:pt idx="58">
                  <c:v>185507315.53279358</c:v>
                </c:pt>
                <c:pt idx="59">
                  <c:v>189217461.84344944</c:v>
                </c:pt>
                <c:pt idx="60">
                  <c:v>193001811.08031845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5A-478F-9F7B-F994A08A2037}"/>
            </c:ext>
          </c:extLst>
        </c:ser>
        <c:ser>
          <c:idx val="1"/>
          <c:order val="1"/>
          <c:tx>
            <c:strRef>
              <c:f>'Punto Equilibrio (4)'!$A$9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(4)'!$B$7:$BJ$7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(4)'!$B$9:$BJ$9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5A-478F-9F7B-F994A08A2037}"/>
            </c:ext>
          </c:extLst>
        </c:ser>
        <c:ser>
          <c:idx val="3"/>
          <c:order val="2"/>
          <c:tx>
            <c:strRef>
              <c:f>'Punto Equilibrio (4)'!$A$10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(4)'!$B$7:$BJ$7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(4)'!$C$10:$BJ$10</c:f>
              <c:numCache>
                <c:formatCode>_(* #,##0_);_(* \(#,##0\);_(* "-"_);_(@_)</c:formatCode>
                <c:ptCount val="60"/>
                <c:pt idx="0">
                  <c:v>50127520.344531998</c:v>
                </c:pt>
                <c:pt idx="1">
                  <c:v>51130070.751422636</c:v>
                </c:pt>
                <c:pt idx="2">
                  <c:v>52152672.166451097</c:v>
                </c:pt>
                <c:pt idx="3">
                  <c:v>53195725.609780118</c:v>
                </c:pt>
                <c:pt idx="4">
                  <c:v>54259640.121975727</c:v>
                </c:pt>
                <c:pt idx="5">
                  <c:v>55344832.924415238</c:v>
                </c:pt>
                <c:pt idx="6">
                  <c:v>56451729.582903542</c:v>
                </c:pt>
                <c:pt idx="7">
                  <c:v>57580764.174561612</c:v>
                </c:pt>
                <c:pt idx="8">
                  <c:v>58732379.458052844</c:v>
                </c:pt>
                <c:pt idx="9">
                  <c:v>59907027.047213905</c:v>
                </c:pt>
                <c:pt idx="10">
                  <c:v>61105167.588158175</c:v>
                </c:pt>
                <c:pt idx="11">
                  <c:v>62327270.939921349</c:v>
                </c:pt>
                <c:pt idx="12">
                  <c:v>63573816.358719774</c:v>
                </c:pt>
                <c:pt idx="13">
                  <c:v>64845292.685894169</c:v>
                </c:pt>
                <c:pt idx="14">
                  <c:v>66142198.539612047</c:v>
                </c:pt>
                <c:pt idx="15">
                  <c:v>67465042.510404289</c:v>
                </c:pt>
                <c:pt idx="16">
                  <c:v>68814343.360612378</c:v>
                </c:pt>
                <c:pt idx="17">
                  <c:v>70190630.227824628</c:v>
                </c:pt>
                <c:pt idx="18">
                  <c:v>71594442.832381129</c:v>
                </c:pt>
                <c:pt idx="19">
                  <c:v>73026331.689028755</c:v>
                </c:pt>
                <c:pt idx="20">
                  <c:v>74486858.322809324</c:v>
                </c:pt>
                <c:pt idx="21">
                  <c:v>75976595.489265516</c:v>
                </c:pt>
                <c:pt idx="22">
                  <c:v>77496127.399050817</c:v>
                </c:pt>
                <c:pt idx="23">
                  <c:v>79046049.947031841</c:v>
                </c:pt>
                <c:pt idx="24">
                  <c:v>80626970.945972487</c:v>
                </c:pt>
                <c:pt idx="25">
                  <c:v>82239510.364891931</c:v>
                </c:pt>
                <c:pt idx="26">
                  <c:v>83884300.572189778</c:v>
                </c:pt>
                <c:pt idx="27">
                  <c:v>85561986.583633572</c:v>
                </c:pt>
                <c:pt idx="28">
                  <c:v>87273226.315306246</c:v>
                </c:pt>
                <c:pt idx="29">
                  <c:v>89018690.841612369</c:v>
                </c:pt>
                <c:pt idx="30">
                  <c:v>90799064.658444628</c:v>
                </c:pt>
                <c:pt idx="31">
                  <c:v>92615045.951613516</c:v>
                </c:pt>
                <c:pt idx="32">
                  <c:v>94467346.870645791</c:v>
                </c:pt>
                <c:pt idx="33">
                  <c:v>96356693.808058694</c:v>
                </c:pt>
                <c:pt idx="34">
                  <c:v>98283827.684219867</c:v>
                </c:pt>
                <c:pt idx="35">
                  <c:v>100249504.23790428</c:v>
                </c:pt>
                <c:pt idx="36">
                  <c:v>102254494.32266237</c:v>
                </c:pt>
                <c:pt idx="37">
                  <c:v>104299584.20911561</c:v>
                </c:pt>
                <c:pt idx="38">
                  <c:v>106385575.89329793</c:v>
                </c:pt>
                <c:pt idx="39">
                  <c:v>108513287.41116388</c:v>
                </c:pt>
                <c:pt idx="40">
                  <c:v>110683553.15938717</c:v>
                </c:pt>
                <c:pt idx="41">
                  <c:v>112897224.2225749</c:v>
                </c:pt>
                <c:pt idx="42">
                  <c:v>115155168.70702641</c:v>
                </c:pt>
                <c:pt idx="43">
                  <c:v>117458272.08116694</c:v>
                </c:pt>
                <c:pt idx="44">
                  <c:v>119807437.52279027</c:v>
                </c:pt>
                <c:pt idx="45">
                  <c:v>122203586.27324606</c:v>
                </c:pt>
                <c:pt idx="46">
                  <c:v>124647657.99871099</c:v>
                </c:pt>
                <c:pt idx="47">
                  <c:v>127140611.15868521</c:v>
                </c:pt>
                <c:pt idx="48">
                  <c:v>129683423.38185893</c:v>
                </c:pt>
                <c:pt idx="49">
                  <c:v>132277091.84949611</c:v>
                </c:pt>
                <c:pt idx="50">
                  <c:v>134922633.68648604</c:v>
                </c:pt>
                <c:pt idx="51">
                  <c:v>137621086.36021575</c:v>
                </c:pt>
                <c:pt idx="52">
                  <c:v>140373508.08742008</c:v>
                </c:pt>
                <c:pt idx="53">
                  <c:v>143180978.24916849</c:v>
                </c:pt>
                <c:pt idx="54">
                  <c:v>146044597.81415185</c:v>
                </c:pt>
                <c:pt idx="55">
                  <c:v>148965489.77043489</c:v>
                </c:pt>
                <c:pt idx="56">
                  <c:v>151944799.56584358</c:v>
                </c:pt>
                <c:pt idx="57">
                  <c:v>154983695.55716047</c:v>
                </c:pt>
                <c:pt idx="58">
                  <c:v>158083369.46830368</c:v>
                </c:pt>
                <c:pt idx="59">
                  <c:v>161245036.85766974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5A-478F-9F7B-F994A08A2037}"/>
            </c:ext>
          </c:extLst>
        </c:ser>
        <c:ser>
          <c:idx val="2"/>
          <c:order val="3"/>
          <c:tx>
            <c:strRef>
              <c:f>'Punto Equilibrio (4)'!$A$11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(4)'!$B$7:$BJ$7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(4)'!$B$11:$BJ$11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-45019520.344531998</c:v>
                </c:pt>
                <c:pt idx="2">
                  <c:v>-89841591.095954642</c:v>
                </c:pt>
                <c:pt idx="3">
                  <c:v>-134462263.26240575</c:v>
                </c:pt>
                <c:pt idx="4">
                  <c:v>-178877508.87218589</c:v>
                </c:pt>
                <c:pt idx="5">
                  <c:v>-223083219.39416158</c:v>
                </c:pt>
                <c:pt idx="6">
                  <c:v>-267075204.12657681</c:v>
                </c:pt>
                <c:pt idx="7">
                  <c:v>-310849188.55364037</c:v>
                </c:pt>
                <c:pt idx="8">
                  <c:v>-354400812.66924518</c:v>
                </c:pt>
                <c:pt idx="9">
                  <c:v>-397725629.26716208</c:v>
                </c:pt>
                <c:pt idx="10">
                  <c:v>-440819102.19703734</c:v>
                </c:pt>
                <c:pt idx="11">
                  <c:v>-483676604.58551008</c:v>
                </c:pt>
                <c:pt idx="12">
                  <c:v>-526293417.02175224</c:v>
                </c:pt>
                <c:pt idx="13">
                  <c:v>-572507165.70671928</c:v>
                </c:pt>
                <c:pt idx="14">
                  <c:v>-618470500.5653857</c:v>
                </c:pt>
                <c:pt idx="15">
                  <c:v>-664178413.3212254</c:v>
                </c:pt>
                <c:pt idx="16">
                  <c:v>-709625795.53218198</c:v>
                </c:pt>
                <c:pt idx="17">
                  <c:v>-754807436.58735764</c:v>
                </c:pt>
                <c:pt idx="18">
                  <c:v>-799718021.66363668</c:v>
                </c:pt>
                <c:pt idx="19">
                  <c:v>-844352129.64144146</c:v>
                </c:pt>
                <c:pt idx="20">
                  <c:v>-888704230.97880232</c:v>
                </c:pt>
                <c:pt idx="21">
                  <c:v>-932768685.54291034</c:v>
                </c:pt>
                <c:pt idx="22">
                  <c:v>-976539740.39830053</c:v>
                </c:pt>
                <c:pt idx="23">
                  <c:v>-1020011527.5507985</c:v>
                </c:pt>
                <c:pt idx="24">
                  <c:v>-1063178061.6463466</c:v>
                </c:pt>
                <c:pt idx="25">
                  <c:v>-1108969959.6238055</c:v>
                </c:pt>
                <c:pt idx="26">
                  <c:v>-1154444272.3208137</c:v>
                </c:pt>
                <c:pt idx="27">
                  <c:v>-1199594648.0317621</c:v>
                </c:pt>
                <c:pt idx="28">
                  <c:v>-1244414608.0169294</c:v>
                </c:pt>
                <c:pt idx="29">
                  <c:v>-1288897543.9617999</c:v>
                </c:pt>
                <c:pt idx="30">
                  <c:v>-1333036715.3855679</c:v>
                </c:pt>
                <c:pt idx="31">
                  <c:v>-1376825246.9978113</c:v>
                </c:pt>
                <c:pt idx="32">
                  <c:v>-1420256126.0022995</c:v>
                </c:pt>
                <c:pt idx="33">
                  <c:v>-1463322199.3468776</c:v>
                </c:pt>
                <c:pt idx="34">
                  <c:v>-1506016170.9183471</c:v>
                </c:pt>
                <c:pt idx="35">
                  <c:v>-1548330598.681246</c:v>
                </c:pt>
                <c:pt idx="36">
                  <c:v>-1590257891.759403</c:v>
                </c:pt>
                <c:pt idx="37">
                  <c:v>-1633640442.319123</c:v>
                </c:pt>
                <c:pt idx="38">
                  <c:v>-1676620217.9528372</c:v>
                </c:pt>
                <c:pt idx="39">
                  <c:v>-1719189163.1620259</c:v>
                </c:pt>
                <c:pt idx="40">
                  <c:v>-1761339061.3381982</c:v>
                </c:pt>
                <c:pt idx="41">
                  <c:v>-1803061531.540694</c:v>
                </c:pt>
                <c:pt idx="42">
                  <c:v>-1844348025.2100399</c:v>
                </c:pt>
                <c:pt idx="43">
                  <c:v>-1885189822.8155725</c:v>
                </c:pt>
                <c:pt idx="44">
                  <c:v>-1925578030.4360158</c:v>
                </c:pt>
                <c:pt idx="45">
                  <c:v>-1965503576.271668</c:v>
                </c:pt>
                <c:pt idx="46">
                  <c:v>-2004957207.0868332</c:v>
                </c:pt>
                <c:pt idx="47">
                  <c:v>-2043929484.5811019</c:v>
                </c:pt>
                <c:pt idx="48">
                  <c:v>-2082410781.6880558</c:v>
                </c:pt>
                <c:pt idx="49">
                  <c:v>-2122296917.7057488</c:v>
                </c:pt>
                <c:pt idx="50">
                  <c:v>-2161672237.7284799</c:v>
                </c:pt>
                <c:pt idx="51">
                  <c:v>-2200526525.4363494</c:v>
                </c:pt>
                <c:pt idx="52">
                  <c:v>-2238849360.1830606</c:v>
                </c:pt>
                <c:pt idx="53">
                  <c:v>-2276630112.90939</c:v>
                </c:pt>
                <c:pt idx="54">
                  <c:v>-2313857941.9749298</c:v>
                </c:pt>
                <c:pt idx="55">
                  <c:v>-2350521788.9064646</c:v>
                </c:pt>
                <c:pt idx="56">
                  <c:v>-2386610374.0613136</c:v>
                </c:pt>
                <c:pt idx="57">
                  <c:v>-2422112192.2039437</c:v>
                </c:pt>
                <c:pt idx="58">
                  <c:v>-2457015507.9941106</c:v>
                </c:pt>
                <c:pt idx="59">
                  <c:v>-2491308351.3847647</c:v>
                </c:pt>
                <c:pt idx="60">
                  <c:v>-2524978512.927916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5A-478F-9F7B-F994A08A2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(5)'!$A$8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(5)'!$B$7:$BJ$7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(5)'!$B$8:$BJ$8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105000000</c:v>
                </c:pt>
                <c:pt idx="2">
                  <c:v>107100000.00000001</c:v>
                </c:pt>
                <c:pt idx="3">
                  <c:v>109242000</c:v>
                </c:pt>
                <c:pt idx="4">
                  <c:v>111426840</c:v>
                </c:pt>
                <c:pt idx="5">
                  <c:v>113655376.80000001</c:v>
                </c:pt>
                <c:pt idx="6">
                  <c:v>115928484.33600001</c:v>
                </c:pt>
                <c:pt idx="7">
                  <c:v>118247054.02272001</c:v>
                </c:pt>
                <c:pt idx="8">
                  <c:v>120611995.10317442</c:v>
                </c:pt>
                <c:pt idx="9">
                  <c:v>123024235.00523791</c:v>
                </c:pt>
                <c:pt idx="10">
                  <c:v>125484719.70534267</c:v>
                </c:pt>
                <c:pt idx="11">
                  <c:v>127994414.09944952</c:v>
                </c:pt>
                <c:pt idx="12">
                  <c:v>130554302.38143851</c:v>
                </c:pt>
                <c:pt idx="13">
                  <c:v>133165388.42906728</c:v>
                </c:pt>
                <c:pt idx="14">
                  <c:v>135828696.19764864</c:v>
                </c:pt>
                <c:pt idx="15">
                  <c:v>138545270.12160161</c:v>
                </c:pt>
                <c:pt idx="16">
                  <c:v>141316175.52403367</c:v>
                </c:pt>
                <c:pt idx="17">
                  <c:v>144142499.03451434</c:v>
                </c:pt>
                <c:pt idx="18">
                  <c:v>147025349.01520464</c:v>
                </c:pt>
                <c:pt idx="19">
                  <c:v>149965855.99550873</c:v>
                </c:pt>
                <c:pt idx="20">
                  <c:v>152965173.11541891</c:v>
                </c:pt>
                <c:pt idx="21">
                  <c:v>156024476.57772729</c:v>
                </c:pt>
                <c:pt idx="22">
                  <c:v>159144966.10928184</c:v>
                </c:pt>
                <c:pt idx="23">
                  <c:v>162327865.43146747</c:v>
                </c:pt>
                <c:pt idx="24">
                  <c:v>165574422.74009684</c:v>
                </c:pt>
                <c:pt idx="25">
                  <c:v>168885911.19489878</c:v>
                </c:pt>
                <c:pt idx="26">
                  <c:v>172263629.41879675</c:v>
                </c:pt>
                <c:pt idx="27">
                  <c:v>175708902.0071727</c:v>
                </c:pt>
                <c:pt idx="28">
                  <c:v>179223080.04731613</c:v>
                </c:pt>
                <c:pt idx="29">
                  <c:v>182807541.64826247</c:v>
                </c:pt>
                <c:pt idx="30">
                  <c:v>186463692.4812277</c:v>
                </c:pt>
                <c:pt idx="31">
                  <c:v>190192966.33085227</c:v>
                </c:pt>
                <c:pt idx="32">
                  <c:v>193996825.6574693</c:v>
                </c:pt>
                <c:pt idx="33">
                  <c:v>197876762.17061868</c:v>
                </c:pt>
                <c:pt idx="34">
                  <c:v>201834297.41403109</c:v>
                </c:pt>
                <c:pt idx="35">
                  <c:v>205870983.36231169</c:v>
                </c:pt>
                <c:pt idx="36">
                  <c:v>209988403.02955791</c:v>
                </c:pt>
                <c:pt idx="37">
                  <c:v>214188171.09014907</c:v>
                </c:pt>
                <c:pt idx="38">
                  <c:v>218471934.51195207</c:v>
                </c:pt>
                <c:pt idx="39">
                  <c:v>222841373.20219111</c:v>
                </c:pt>
                <c:pt idx="40">
                  <c:v>227298200.66623491</c:v>
                </c:pt>
                <c:pt idx="41">
                  <c:v>231844164.67955965</c:v>
                </c:pt>
                <c:pt idx="42">
                  <c:v>236481047.97315082</c:v>
                </c:pt>
                <c:pt idx="43">
                  <c:v>241210668.93261385</c:v>
                </c:pt>
                <c:pt idx="44">
                  <c:v>246034882.31126612</c:v>
                </c:pt>
                <c:pt idx="45">
                  <c:v>250955579.95749146</c:v>
                </c:pt>
                <c:pt idx="46">
                  <c:v>255974691.55664131</c:v>
                </c:pt>
                <c:pt idx="47">
                  <c:v>261094185.38777414</c:v>
                </c:pt>
                <c:pt idx="48">
                  <c:v>266316069.09552962</c:v>
                </c:pt>
                <c:pt idx="49">
                  <c:v>271642390.47744024</c:v>
                </c:pt>
                <c:pt idx="50">
                  <c:v>277075238.28698903</c:v>
                </c:pt>
                <c:pt idx="51">
                  <c:v>282616743.05272883</c:v>
                </c:pt>
                <c:pt idx="52">
                  <c:v>288269077.91378343</c:v>
                </c:pt>
                <c:pt idx="53">
                  <c:v>294034459.47205907</c:v>
                </c:pt>
                <c:pt idx="54">
                  <c:v>299915148.66150028</c:v>
                </c:pt>
                <c:pt idx="55">
                  <c:v>305913451.63473028</c:v>
                </c:pt>
                <c:pt idx="56">
                  <c:v>312031720.66742492</c:v>
                </c:pt>
                <c:pt idx="57">
                  <c:v>318272355.08077341</c:v>
                </c:pt>
                <c:pt idx="58">
                  <c:v>324637802.1823889</c:v>
                </c:pt>
                <c:pt idx="59">
                  <c:v>331130558.22603667</c:v>
                </c:pt>
                <c:pt idx="60">
                  <c:v>337753169.39055741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3A-41BC-AB21-77B8747EB351}"/>
            </c:ext>
          </c:extLst>
        </c:ser>
        <c:ser>
          <c:idx val="1"/>
          <c:order val="1"/>
          <c:tx>
            <c:strRef>
              <c:f>'Punto Equilibrio (5)'!$A$9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(5)'!$B$7:$BJ$7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(5)'!$B$9:$BJ$9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3A-41BC-AB21-77B8747EB351}"/>
            </c:ext>
          </c:extLst>
        </c:ser>
        <c:ser>
          <c:idx val="3"/>
          <c:order val="2"/>
          <c:tx>
            <c:strRef>
              <c:f>'Punto Equilibrio (5)'!$A$10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(5)'!$B$7:$BJ$7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(5)'!$C$10:$BJ$10</c:f>
              <c:numCache>
                <c:formatCode>_(* #,##0_);_(* \(#,##0\);_(* "-"_);_(@_)</c:formatCode>
                <c:ptCount val="60"/>
                <c:pt idx="0">
                  <c:v>87723160.602931008</c:v>
                </c:pt>
                <c:pt idx="1">
                  <c:v>89477623.814989626</c:v>
                </c:pt>
                <c:pt idx="2">
                  <c:v>91267176.291289419</c:v>
                </c:pt>
                <c:pt idx="3">
                  <c:v>93092519.817115203</c:v>
                </c:pt>
                <c:pt idx="4">
                  <c:v>94954370.21345751</c:v>
                </c:pt>
                <c:pt idx="5">
                  <c:v>96853457.617726669</c:v>
                </c:pt>
                <c:pt idx="6">
                  <c:v>98790526.770081207</c:v>
                </c:pt>
                <c:pt idx="7">
                  <c:v>100766337.30548283</c:v>
                </c:pt>
                <c:pt idx="8">
                  <c:v>102781664.0515925</c:v>
                </c:pt>
                <c:pt idx="9">
                  <c:v>104837297.33262435</c:v>
                </c:pt>
                <c:pt idx="10">
                  <c:v>106934043.27927683</c:v>
                </c:pt>
                <c:pt idx="11">
                  <c:v>109072724.14486235</c:v>
                </c:pt>
                <c:pt idx="12">
                  <c:v>111254178.62775961</c:v>
                </c:pt>
                <c:pt idx="13">
                  <c:v>113479262.2003148</c:v>
                </c:pt>
                <c:pt idx="14">
                  <c:v>115748847.44432113</c:v>
                </c:pt>
                <c:pt idx="15">
                  <c:v>118063824.39320755</c:v>
                </c:pt>
                <c:pt idx="16">
                  <c:v>120425100.8810717</c:v>
                </c:pt>
                <c:pt idx="17">
                  <c:v>122833602.89869314</c:v>
                </c:pt>
                <c:pt idx="18">
                  <c:v>125290274.95666701</c:v>
                </c:pt>
                <c:pt idx="19">
                  <c:v>127796080.45580035</c:v>
                </c:pt>
                <c:pt idx="20">
                  <c:v>130352002.06491636</c:v>
                </c:pt>
                <c:pt idx="21">
                  <c:v>132959042.10621469</c:v>
                </c:pt>
                <c:pt idx="22">
                  <c:v>135618222.94833899</c:v>
                </c:pt>
                <c:pt idx="23">
                  <c:v>138330587.40730578</c:v>
                </c:pt>
                <c:pt idx="24">
                  <c:v>141097199.15545189</c:v>
                </c:pt>
                <c:pt idx="25">
                  <c:v>143919143.13856092</c:v>
                </c:pt>
                <c:pt idx="26">
                  <c:v>146797526.00133216</c:v>
                </c:pt>
                <c:pt idx="27">
                  <c:v>149733476.52135879</c:v>
                </c:pt>
                <c:pt idx="28">
                  <c:v>152728146.05178598</c:v>
                </c:pt>
                <c:pt idx="29">
                  <c:v>155782708.97282168</c:v>
                </c:pt>
                <c:pt idx="30">
                  <c:v>158898363.15227813</c:v>
                </c:pt>
                <c:pt idx="31">
                  <c:v>162076330.41532367</c:v>
                </c:pt>
                <c:pt idx="32">
                  <c:v>165317857.02363014</c:v>
                </c:pt>
                <c:pt idx="33">
                  <c:v>168624214.16410276</c:v>
                </c:pt>
                <c:pt idx="34">
                  <c:v>171996698.4473848</c:v>
                </c:pt>
                <c:pt idx="35">
                  <c:v>175436632.41633248</c:v>
                </c:pt>
                <c:pt idx="36">
                  <c:v>178945365.06465915</c:v>
                </c:pt>
                <c:pt idx="37">
                  <c:v>182524272.36595234</c:v>
                </c:pt>
                <c:pt idx="38">
                  <c:v>186174757.81327137</c:v>
                </c:pt>
                <c:pt idx="39">
                  <c:v>189898252.96953681</c:v>
                </c:pt>
                <c:pt idx="40">
                  <c:v>193696218.02892756</c:v>
                </c:pt>
                <c:pt idx="41">
                  <c:v>197570142.3895061</c:v>
                </c:pt>
                <c:pt idx="42">
                  <c:v>201521545.23729622</c:v>
                </c:pt>
                <c:pt idx="43">
                  <c:v>205551976.14204216</c:v>
                </c:pt>
                <c:pt idx="44">
                  <c:v>209663015.66488302</c:v>
                </c:pt>
                <c:pt idx="45">
                  <c:v>213856275.97818068</c:v>
                </c:pt>
                <c:pt idx="46">
                  <c:v>218133401.49774429</c:v>
                </c:pt>
                <c:pt idx="47">
                  <c:v>222496069.52769917</c:v>
                </c:pt>
                <c:pt idx="48">
                  <c:v>226945990.91825318</c:v>
                </c:pt>
                <c:pt idx="49">
                  <c:v>231484910.73661825</c:v>
                </c:pt>
                <c:pt idx="50">
                  <c:v>236114608.95135063</c:v>
                </c:pt>
                <c:pt idx="51">
                  <c:v>240836901.13037765</c:v>
                </c:pt>
                <c:pt idx="52">
                  <c:v>245653639.15298522</c:v>
                </c:pt>
                <c:pt idx="53">
                  <c:v>250566711.93604493</c:v>
                </c:pt>
                <c:pt idx="54">
                  <c:v>255578046.17476583</c:v>
                </c:pt>
                <c:pt idx="55">
                  <c:v>260689607.09826115</c:v>
                </c:pt>
                <c:pt idx="56">
                  <c:v>265903399.24022639</c:v>
                </c:pt>
                <c:pt idx="57">
                  <c:v>271221467.2250309</c:v>
                </c:pt>
                <c:pt idx="58">
                  <c:v>276645896.56953156</c:v>
                </c:pt>
                <c:pt idx="59">
                  <c:v>282178814.5009222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3A-41BC-AB21-77B8747EB351}"/>
            </c:ext>
          </c:extLst>
        </c:ser>
        <c:ser>
          <c:idx val="2"/>
          <c:order val="3"/>
          <c:tx>
            <c:strRef>
              <c:f>'Punto Equilibrio (5)'!$A$11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(5)'!$B$7:$BJ$7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(5)'!$B$11:$BJ$11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-37615160.602931008</c:v>
                </c:pt>
                <c:pt idx="2">
                  <c:v>-74884784.417920619</c:v>
                </c:pt>
                <c:pt idx="3">
                  <c:v>-111801960.70921004</c:v>
                </c:pt>
                <c:pt idx="4">
                  <c:v>-148359640.52632523</c:v>
                </c:pt>
                <c:pt idx="5">
                  <c:v>-184550633.93978274</c:v>
                </c:pt>
                <c:pt idx="6">
                  <c:v>-220367607.2215094</c:v>
                </c:pt>
                <c:pt idx="7">
                  <c:v>-255803079.96887058</c:v>
                </c:pt>
                <c:pt idx="8">
                  <c:v>-290849422.171179</c:v>
                </c:pt>
                <c:pt idx="9">
                  <c:v>-325498851.21753359</c:v>
                </c:pt>
                <c:pt idx="10">
                  <c:v>-359743428.84481525</c:v>
                </c:pt>
                <c:pt idx="11">
                  <c:v>-393575058.02464259</c:v>
                </c:pt>
                <c:pt idx="12">
                  <c:v>-426985479.78806645</c:v>
                </c:pt>
                <c:pt idx="13">
                  <c:v>-463808709.98675871</c:v>
                </c:pt>
                <c:pt idx="14">
                  <c:v>-500193715.98942488</c:v>
                </c:pt>
                <c:pt idx="15">
                  <c:v>-536131733.3121444</c:v>
                </c:pt>
                <c:pt idx="16">
                  <c:v>-571613822.18131828</c:v>
                </c:pt>
                <c:pt idx="17">
                  <c:v>-606630864.02787566</c:v>
                </c:pt>
                <c:pt idx="18">
                  <c:v>-641173557.91136408</c:v>
                </c:pt>
                <c:pt idx="19">
                  <c:v>-675232416.87252235</c:v>
                </c:pt>
                <c:pt idx="20">
                  <c:v>-708797764.21290374</c:v>
                </c:pt>
                <c:pt idx="21">
                  <c:v>-741859729.70009279</c:v>
                </c:pt>
                <c:pt idx="22">
                  <c:v>-774408245.69702566</c:v>
                </c:pt>
                <c:pt idx="23">
                  <c:v>-806433043.21389723</c:v>
                </c:pt>
                <c:pt idx="24">
                  <c:v>-837923647.88110614</c:v>
                </c:pt>
                <c:pt idx="25">
                  <c:v>-871806097.84165919</c:v>
                </c:pt>
                <c:pt idx="26">
                  <c:v>-905132773.5614233</c:v>
                </c:pt>
                <c:pt idx="27">
                  <c:v>-937892559.55558276</c:v>
                </c:pt>
                <c:pt idx="28">
                  <c:v>-970074118.02962542</c:v>
                </c:pt>
                <c:pt idx="29">
                  <c:v>-1001665884.4331489</c:v>
                </c:pt>
                <c:pt idx="30">
                  <c:v>-1032656062.9247429</c:v>
                </c:pt>
                <c:pt idx="31">
                  <c:v>-1063032621.7461689</c:v>
                </c:pt>
                <c:pt idx="32">
                  <c:v>-1092783288.5040233</c:v>
                </c:pt>
                <c:pt idx="33">
                  <c:v>-1121895545.3570347</c:v>
                </c:pt>
                <c:pt idx="34">
                  <c:v>-1150356624.1071064</c:v>
                </c:pt>
                <c:pt idx="35">
                  <c:v>-1178153501.1921794</c:v>
                </c:pt>
                <c:pt idx="36">
                  <c:v>-1205272892.578954</c:v>
                </c:pt>
                <c:pt idx="37">
                  <c:v>-1233551383.4134641</c:v>
                </c:pt>
                <c:pt idx="38">
                  <c:v>-1261125018.1274643</c:v>
                </c:pt>
                <c:pt idx="39">
                  <c:v>-1287979699.5985444</c:v>
                </c:pt>
                <c:pt idx="40">
                  <c:v>-1314101048.7618461</c:v>
                </c:pt>
                <c:pt idx="41">
                  <c:v>-1339474398.9712138</c:v>
                </c:pt>
                <c:pt idx="42">
                  <c:v>-1364084790.2475691</c:v>
                </c:pt>
                <c:pt idx="43">
                  <c:v>-1387916963.4122515</c:v>
                </c:pt>
                <c:pt idx="44">
                  <c:v>-1410955354.1030273</c:v>
                </c:pt>
                <c:pt idx="45">
                  <c:v>-1433184086.6704187</c:v>
                </c:pt>
                <c:pt idx="46">
                  <c:v>-1454586967.9519579</c:v>
                </c:pt>
                <c:pt idx="47">
                  <c:v>-1475147480.9219279</c:v>
                </c:pt>
                <c:pt idx="48">
                  <c:v>-1494848778.2140975</c:v>
                </c:pt>
                <c:pt idx="49">
                  <c:v>-1515579314.4207103</c:v>
                </c:pt>
                <c:pt idx="50">
                  <c:v>-1535415922.6361396</c:v>
                </c:pt>
                <c:pt idx="51">
                  <c:v>-1554340724.3005614</c:v>
                </c:pt>
                <c:pt idx="52">
                  <c:v>-1572335483.2829556</c:v>
                </c:pt>
                <c:pt idx="53">
                  <c:v>-1589381598.729682</c:v>
                </c:pt>
                <c:pt idx="54">
                  <c:v>-1605460097.7700267</c:v>
                </c:pt>
                <c:pt idx="55">
                  <c:v>-1620551628.0758622</c:v>
                </c:pt>
                <c:pt idx="56">
                  <c:v>-1634636450.2724984</c:v>
                </c:pt>
                <c:pt idx="57">
                  <c:v>-1647694430.1977515</c:v>
                </c:pt>
                <c:pt idx="58">
                  <c:v>-1659705031.0061936</c:v>
                </c:pt>
                <c:pt idx="59">
                  <c:v>-1670647305.1154885</c:v>
                </c:pt>
                <c:pt idx="60">
                  <c:v>-1680499885.9916534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3A-41BC-AB21-77B8747EB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(6)'!$A$8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(6)'!$B$7:$BJ$7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(6)'!$B$8:$BJ$8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60000000</c:v>
                </c:pt>
                <c:pt idx="2">
                  <c:v>61199999.999999993</c:v>
                </c:pt>
                <c:pt idx="3">
                  <c:v>62424000</c:v>
                </c:pt>
                <c:pt idx="4">
                  <c:v>63672480.000000007</c:v>
                </c:pt>
                <c:pt idx="5">
                  <c:v>64945929.600000009</c:v>
                </c:pt>
                <c:pt idx="6">
                  <c:v>66244848.192000009</c:v>
                </c:pt>
                <c:pt idx="7">
                  <c:v>67569745.155840009</c:v>
                </c:pt>
                <c:pt idx="8">
                  <c:v>68921140.058956802</c:v>
                </c:pt>
                <c:pt idx="9">
                  <c:v>70299562.860135943</c:v>
                </c:pt>
                <c:pt idx="10">
                  <c:v>71705554.117338657</c:v>
                </c:pt>
                <c:pt idx="11">
                  <c:v>73139665.199685425</c:v>
                </c:pt>
                <c:pt idx="12">
                  <c:v>74602458.503679141</c:v>
                </c:pt>
                <c:pt idx="13">
                  <c:v>76094507.673752725</c:v>
                </c:pt>
                <c:pt idx="14">
                  <c:v>77616397.827227786</c:v>
                </c:pt>
                <c:pt idx="15">
                  <c:v>79168725.783772334</c:v>
                </c:pt>
                <c:pt idx="16">
                  <c:v>80752100.29944779</c:v>
                </c:pt>
                <c:pt idx="17">
                  <c:v>82367142.305436745</c:v>
                </c:pt>
                <c:pt idx="18">
                  <c:v>84014485.15154548</c:v>
                </c:pt>
                <c:pt idx="19">
                  <c:v>85694774.854576394</c:v>
                </c:pt>
                <c:pt idx="20">
                  <c:v>87408670.351667926</c:v>
                </c:pt>
                <c:pt idx="21">
                  <c:v>89156843.75870128</c:v>
                </c:pt>
                <c:pt idx="22">
                  <c:v>90939980.63387531</c:v>
                </c:pt>
                <c:pt idx="23">
                  <c:v>92758780.24655281</c:v>
                </c:pt>
                <c:pt idx="24">
                  <c:v>94613955.851483867</c:v>
                </c:pt>
                <c:pt idx="25">
                  <c:v>96506234.968513548</c:v>
                </c:pt>
                <c:pt idx="26">
                  <c:v>98436359.667883813</c:v>
                </c:pt>
                <c:pt idx="27">
                  <c:v>100405086.8612415</c:v>
                </c:pt>
                <c:pt idx="28">
                  <c:v>102413188.59846634</c:v>
                </c:pt>
                <c:pt idx="29">
                  <c:v>104461452.37043567</c:v>
                </c:pt>
                <c:pt idx="30">
                  <c:v>106550681.41784438</c:v>
                </c:pt>
                <c:pt idx="31">
                  <c:v>108681695.04620127</c:v>
                </c:pt>
                <c:pt idx="32">
                  <c:v>110855328.9471253</c:v>
                </c:pt>
                <c:pt idx="33">
                  <c:v>113072435.52606781</c:v>
                </c:pt>
                <c:pt idx="34">
                  <c:v>115333884.23658916</c:v>
                </c:pt>
                <c:pt idx="35">
                  <c:v>117640561.92132095</c:v>
                </c:pt>
                <c:pt idx="36">
                  <c:v>119993373.15974738</c:v>
                </c:pt>
                <c:pt idx="37">
                  <c:v>122393240.62294233</c:v>
                </c:pt>
                <c:pt idx="38">
                  <c:v>124841105.43540117</c:v>
                </c:pt>
                <c:pt idx="39">
                  <c:v>127337927.5441092</c:v>
                </c:pt>
                <c:pt idx="40">
                  <c:v>129884686.09499137</c:v>
                </c:pt>
                <c:pt idx="41">
                  <c:v>132482379.81689121</c:v>
                </c:pt>
                <c:pt idx="42">
                  <c:v>135132027.41322902</c:v>
                </c:pt>
                <c:pt idx="43">
                  <c:v>137834667.96149361</c:v>
                </c:pt>
                <c:pt idx="44">
                  <c:v>140591361.32072347</c:v>
                </c:pt>
                <c:pt idx="45">
                  <c:v>143403188.54713795</c:v>
                </c:pt>
                <c:pt idx="46">
                  <c:v>146271252.31808069</c:v>
                </c:pt>
                <c:pt idx="47">
                  <c:v>149196677.36444232</c:v>
                </c:pt>
                <c:pt idx="48">
                  <c:v>152180610.91173115</c:v>
                </c:pt>
                <c:pt idx="49">
                  <c:v>155224223.12996581</c:v>
                </c:pt>
                <c:pt idx="50">
                  <c:v>158328707.59256512</c:v>
                </c:pt>
                <c:pt idx="51">
                  <c:v>161495281.74441642</c:v>
                </c:pt>
                <c:pt idx="52">
                  <c:v>164725187.37930474</c:v>
                </c:pt>
                <c:pt idx="53">
                  <c:v>168019691.12689087</c:v>
                </c:pt>
                <c:pt idx="54">
                  <c:v>171380084.94942868</c:v>
                </c:pt>
                <c:pt idx="55">
                  <c:v>174807686.64841723</c:v>
                </c:pt>
                <c:pt idx="56">
                  <c:v>178303840.38138559</c:v>
                </c:pt>
                <c:pt idx="57">
                  <c:v>181869917.1890133</c:v>
                </c:pt>
                <c:pt idx="58">
                  <c:v>185507315.53279358</c:v>
                </c:pt>
                <c:pt idx="59">
                  <c:v>189217461.84344944</c:v>
                </c:pt>
                <c:pt idx="60">
                  <c:v>193001811.08031845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9E-4F39-A525-D60483627E8E}"/>
            </c:ext>
          </c:extLst>
        </c:ser>
        <c:ser>
          <c:idx val="1"/>
          <c:order val="1"/>
          <c:tx>
            <c:strRef>
              <c:f>'Punto Equilibrio (6)'!$A$9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(6)'!$B$7:$BJ$7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(6)'!$B$9:$BJ$9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9E-4F39-A525-D60483627E8E}"/>
            </c:ext>
          </c:extLst>
        </c:ser>
        <c:ser>
          <c:idx val="3"/>
          <c:order val="2"/>
          <c:tx>
            <c:strRef>
              <c:f>'Punto Equilibrio (6)'!$A$10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(6)'!$B$7:$BJ$7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(6)'!$C$10:$BJ$10</c:f>
              <c:numCache>
                <c:formatCode>_(* #,##0_);_(* \(#,##0\);_(* "-"_);_(@_)</c:formatCode>
                <c:ptCount val="60"/>
                <c:pt idx="0">
                  <c:v>52603024.271428004</c:v>
                </c:pt>
                <c:pt idx="1">
                  <c:v>53655084.756856561</c:v>
                </c:pt>
                <c:pt idx="2">
                  <c:v>54728186.451993696</c:v>
                </c:pt>
                <c:pt idx="3">
                  <c:v>55822750.181033574</c:v>
                </c:pt>
                <c:pt idx="4">
                  <c:v>56939205.184654251</c:v>
                </c:pt>
                <c:pt idx="5">
                  <c:v>58077989.288347334</c:v>
                </c:pt>
                <c:pt idx="6">
                  <c:v>59239549.074114285</c:v>
                </c:pt>
                <c:pt idx="7">
                  <c:v>60424340.055596568</c:v>
                </c:pt>
                <c:pt idx="8">
                  <c:v>61632826.856708497</c:v>
                </c:pt>
                <c:pt idx="9">
                  <c:v>62865483.393842667</c:v>
                </c:pt>
                <c:pt idx="10">
                  <c:v>64122793.061719522</c:v>
                </c:pt>
                <c:pt idx="11">
                  <c:v>65405248.922953911</c:v>
                </c:pt>
                <c:pt idx="12">
                  <c:v>66713353.901412994</c:v>
                </c:pt>
                <c:pt idx="13">
                  <c:v>68047620.979441255</c:v>
                </c:pt>
                <c:pt idx="14">
                  <c:v>69408573.399030074</c:v>
                </c:pt>
                <c:pt idx="15">
                  <c:v>70796744.867010683</c:v>
                </c:pt>
                <c:pt idx="16">
                  <c:v>72212679.764350891</c:v>
                </c:pt>
                <c:pt idx="17">
                  <c:v>73656933.359637916</c:v>
                </c:pt>
                <c:pt idx="18">
                  <c:v>75130072.026830673</c:v>
                </c:pt>
                <c:pt idx="19">
                  <c:v>76632673.467367291</c:v>
                </c:pt>
                <c:pt idx="20">
                  <c:v>78165326.936714634</c:v>
                </c:pt>
                <c:pt idx="21">
                  <c:v>79728633.475448921</c:v>
                </c:pt>
                <c:pt idx="22">
                  <c:v>81323206.1449579</c:v>
                </c:pt>
                <c:pt idx="23">
                  <c:v>82949670.267857075</c:v>
                </c:pt>
                <c:pt idx="24">
                  <c:v>84608663.673214212</c:v>
                </c:pt>
                <c:pt idx="25">
                  <c:v>86300836.946678489</c:v>
                </c:pt>
                <c:pt idx="26">
                  <c:v>88026853.685612068</c:v>
                </c:pt>
                <c:pt idx="27">
                  <c:v>89787390.759324312</c:v>
                </c:pt>
                <c:pt idx="28">
                  <c:v>91583138.574510813</c:v>
                </c:pt>
                <c:pt idx="29">
                  <c:v>93414801.346001029</c:v>
                </c:pt>
                <c:pt idx="30">
                  <c:v>95283097.37292105</c:v>
                </c:pt>
                <c:pt idx="31">
                  <c:v>97188759.320379466</c:v>
                </c:pt>
                <c:pt idx="32">
                  <c:v>99132534.506787062</c:v>
                </c:pt>
                <c:pt idx="33">
                  <c:v>101115185.19692279</c:v>
                </c:pt>
                <c:pt idx="34">
                  <c:v>103137488.90086125</c:v>
                </c:pt>
                <c:pt idx="35">
                  <c:v>105200238.67887849</c:v>
                </c:pt>
                <c:pt idx="36">
                  <c:v>107304243.45245606</c:v>
                </c:pt>
                <c:pt idx="37">
                  <c:v>109450328.32150517</c:v>
                </c:pt>
                <c:pt idx="38">
                  <c:v>111639334.88793528</c:v>
                </c:pt>
                <c:pt idx="39">
                  <c:v>113872121.58569399</c:v>
                </c:pt>
                <c:pt idx="40">
                  <c:v>116149564.01740788</c:v>
                </c:pt>
                <c:pt idx="41">
                  <c:v>118472555.29775603</c:v>
                </c:pt>
                <c:pt idx="42">
                  <c:v>120842006.40371116</c:v>
                </c:pt>
                <c:pt idx="43">
                  <c:v>123258846.53178537</c:v>
                </c:pt>
                <c:pt idx="44">
                  <c:v>125724023.46242107</c:v>
                </c:pt>
                <c:pt idx="45">
                  <c:v>128238503.93166949</c:v>
                </c:pt>
                <c:pt idx="46">
                  <c:v>130803274.01030289</c:v>
                </c:pt>
                <c:pt idx="47">
                  <c:v>133419339.49050894</c:v>
                </c:pt>
                <c:pt idx="48">
                  <c:v>136087726.28031912</c:v>
                </c:pt>
                <c:pt idx="49">
                  <c:v>138809480.80592552</c:v>
                </c:pt>
                <c:pt idx="50">
                  <c:v>141585670.42204401</c:v>
                </c:pt>
                <c:pt idx="51">
                  <c:v>144417383.8304849</c:v>
                </c:pt>
                <c:pt idx="52">
                  <c:v>147305731.50709462</c:v>
                </c:pt>
                <c:pt idx="53">
                  <c:v>150251846.13723651</c:v>
                </c:pt>
                <c:pt idx="54">
                  <c:v>153256883.05998123</c:v>
                </c:pt>
                <c:pt idx="55">
                  <c:v>156322020.72118086</c:v>
                </c:pt>
                <c:pt idx="56">
                  <c:v>159448461.13560447</c:v>
                </c:pt>
                <c:pt idx="57">
                  <c:v>162637430.35831657</c:v>
                </c:pt>
                <c:pt idx="58">
                  <c:v>165890178.96548292</c:v>
                </c:pt>
                <c:pt idx="59">
                  <c:v>169207982.54479256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9E-4F39-A525-D60483627E8E}"/>
            </c:ext>
          </c:extLst>
        </c:ser>
        <c:ser>
          <c:idx val="2"/>
          <c:order val="3"/>
          <c:tx>
            <c:strRef>
              <c:f>'Punto Equilibrio (6)'!$A$11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(6)'!$B$7:$BJ$7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(6)'!$B$11:$BJ$11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-47495024.271428004</c:v>
                </c:pt>
                <c:pt idx="2">
                  <c:v>-94842109.02828458</c:v>
                </c:pt>
                <c:pt idx="3">
                  <c:v>-142038295.48027828</c:v>
                </c:pt>
                <c:pt idx="4">
                  <c:v>-189080565.66131186</c:v>
                </c:pt>
                <c:pt idx="5">
                  <c:v>-235965841.24596608</c:v>
                </c:pt>
                <c:pt idx="6">
                  <c:v>-282690982.34231341</c:v>
                </c:pt>
                <c:pt idx="7">
                  <c:v>-329252786.26058763</c:v>
                </c:pt>
                <c:pt idx="8">
                  <c:v>-375647986.25722742</c:v>
                </c:pt>
                <c:pt idx="9">
                  <c:v>-421873250.25380003</c:v>
                </c:pt>
                <c:pt idx="10">
                  <c:v>-467925179.53030407</c:v>
                </c:pt>
                <c:pt idx="11">
                  <c:v>-513800307.39233816</c:v>
                </c:pt>
                <c:pt idx="12">
                  <c:v>-559495097.81161296</c:v>
                </c:pt>
                <c:pt idx="13">
                  <c:v>-608848384.03927326</c:v>
                </c:pt>
                <c:pt idx="14">
                  <c:v>-658014047.19148672</c:v>
                </c:pt>
                <c:pt idx="15">
                  <c:v>-706988334.80674446</c:v>
                </c:pt>
                <c:pt idx="16">
                  <c:v>-755767419.37430739</c:v>
                </c:pt>
                <c:pt idx="17">
                  <c:v>-804347396.83322155</c:v>
                </c:pt>
                <c:pt idx="18">
                  <c:v>-852724285.04131389</c:v>
                </c:pt>
                <c:pt idx="19">
                  <c:v>-900894022.21356821</c:v>
                </c:pt>
                <c:pt idx="20">
                  <c:v>-948852465.32926762</c:v>
                </c:pt>
                <c:pt idx="21">
                  <c:v>-996595388.50728095</c:v>
                </c:pt>
                <c:pt idx="22">
                  <c:v>-1044118481.3488547</c:v>
                </c:pt>
                <c:pt idx="23">
                  <c:v>-1091417347.2472596</c:v>
                </c:pt>
                <c:pt idx="24">
                  <c:v>-1138487501.6636329</c:v>
                </c:pt>
                <c:pt idx="25">
                  <c:v>-1188261092.3683336</c:v>
                </c:pt>
                <c:pt idx="26">
                  <c:v>-1237796731.6471281</c:v>
                </c:pt>
                <c:pt idx="27">
                  <c:v>-1287089660.4714985</c:v>
                </c:pt>
                <c:pt idx="28">
                  <c:v>-1336135024.6323564</c:v>
                </c:pt>
                <c:pt idx="29">
                  <c:v>-1384927872.8364315</c:v>
                </c:pt>
                <c:pt idx="30">
                  <c:v>-1433463154.7645884</c:v>
                </c:pt>
                <c:pt idx="31">
                  <c:v>-1481735719.0913081</c:v>
                </c:pt>
                <c:pt idx="32">
                  <c:v>-1529740311.4645624</c:v>
                </c:pt>
                <c:pt idx="33">
                  <c:v>-1577471572.4452817</c:v>
                </c:pt>
                <c:pt idx="34">
                  <c:v>-1624924035.4056153</c:v>
                </c:pt>
                <c:pt idx="35">
                  <c:v>-1672092124.3851557</c:v>
                </c:pt>
                <c:pt idx="36">
                  <c:v>-1718970151.9042869</c:v>
                </c:pt>
                <c:pt idx="37">
                  <c:v>-1767402451.5938003</c:v>
                </c:pt>
                <c:pt idx="38">
                  <c:v>-1815532971.3399041</c:v>
                </c:pt>
                <c:pt idx="39">
                  <c:v>-1863355675.5437303</c:v>
                </c:pt>
                <c:pt idx="40">
                  <c:v>-1910864407.8944328</c:v>
                </c:pt>
                <c:pt idx="41">
                  <c:v>-1958052888.9549494</c:v>
                </c:pt>
                <c:pt idx="42">
                  <c:v>-2004914713.6994762</c:v>
                </c:pt>
                <c:pt idx="43">
                  <c:v>-2051443349.0016937</c:v>
                </c:pt>
                <c:pt idx="44">
                  <c:v>-2097632131.0727553</c:v>
                </c:pt>
                <c:pt idx="45">
                  <c:v>-2143474262.8480384</c:v>
                </c:pt>
                <c:pt idx="46">
                  <c:v>-2188962811.3216271</c:v>
                </c:pt>
                <c:pt idx="47">
                  <c:v>-2234090704.8274875</c:v>
                </c:pt>
                <c:pt idx="48">
                  <c:v>-2278850730.2662649</c:v>
                </c:pt>
                <c:pt idx="49">
                  <c:v>-2325141169.1824183</c:v>
                </c:pt>
                <c:pt idx="50">
                  <c:v>-2371048878.1615787</c:v>
                </c:pt>
                <c:pt idx="51">
                  <c:v>-2416566202.6050062</c:v>
                </c:pt>
                <c:pt idx="52">
                  <c:v>-2461685334.8219862</c:v>
                </c:pt>
                <c:pt idx="53">
                  <c:v>-2506398310.9679899</c:v>
                </c:pt>
                <c:pt idx="54">
                  <c:v>-2550697007.921598</c:v>
                </c:pt>
                <c:pt idx="55">
                  <c:v>-2594573140.0989623</c:v>
                </c:pt>
                <c:pt idx="56">
                  <c:v>-2638018256.2045574</c:v>
                </c:pt>
                <c:pt idx="57">
                  <c:v>-2681023735.9169483</c:v>
                </c:pt>
                <c:pt idx="58">
                  <c:v>-2723580786.5082712</c:v>
                </c:pt>
                <c:pt idx="59">
                  <c:v>-2765680439.3961043</c:v>
                </c:pt>
                <c:pt idx="60">
                  <c:v>-2807313546.6263785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9E-4F39-A525-D60483627E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(7)'!$A$8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(7)'!$B$7:$BJ$7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(7)'!$B$8:$BJ$8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90000000</c:v>
                </c:pt>
                <c:pt idx="2">
                  <c:v>91800000</c:v>
                </c:pt>
                <c:pt idx="3">
                  <c:v>93636000.000000015</c:v>
                </c:pt>
                <c:pt idx="4">
                  <c:v>95508720.000000015</c:v>
                </c:pt>
                <c:pt idx="5">
                  <c:v>97418894.400000021</c:v>
                </c:pt>
                <c:pt idx="6">
                  <c:v>99367272.288000032</c:v>
                </c:pt>
                <c:pt idx="7">
                  <c:v>101354617.73376004</c:v>
                </c:pt>
                <c:pt idx="8">
                  <c:v>103381710.08843523</c:v>
                </c:pt>
                <c:pt idx="9">
                  <c:v>105449344.29020394</c:v>
                </c:pt>
                <c:pt idx="10">
                  <c:v>107558331.17600802</c:v>
                </c:pt>
                <c:pt idx="11">
                  <c:v>109709497.79952818</c:v>
                </c:pt>
                <c:pt idx="12">
                  <c:v>111903687.75551873</c:v>
                </c:pt>
                <c:pt idx="13">
                  <c:v>114141761.51062912</c:v>
                </c:pt>
                <c:pt idx="14">
                  <c:v>116424596.7408417</c:v>
                </c:pt>
                <c:pt idx="15">
                  <c:v>118753088.67565854</c:v>
                </c:pt>
                <c:pt idx="16">
                  <c:v>121128150.44917171</c:v>
                </c:pt>
                <c:pt idx="17">
                  <c:v>123550713.45815514</c:v>
                </c:pt>
                <c:pt idx="18">
                  <c:v>126021727.72731826</c:v>
                </c:pt>
                <c:pt idx="19">
                  <c:v>128542162.28186461</c:v>
                </c:pt>
                <c:pt idx="20">
                  <c:v>131113005.52750191</c:v>
                </c:pt>
                <c:pt idx="21">
                  <c:v>133735265.63805194</c:v>
                </c:pt>
                <c:pt idx="22">
                  <c:v>136409970.950813</c:v>
                </c:pt>
                <c:pt idx="23">
                  <c:v>139138170.36982924</c:v>
                </c:pt>
                <c:pt idx="24">
                  <c:v>141920933.77722585</c:v>
                </c:pt>
                <c:pt idx="25">
                  <c:v>144759352.45277035</c:v>
                </c:pt>
                <c:pt idx="26">
                  <c:v>147654539.50182575</c:v>
                </c:pt>
                <c:pt idx="27">
                  <c:v>150607630.29186228</c:v>
                </c:pt>
                <c:pt idx="28">
                  <c:v>153619782.89769953</c:v>
                </c:pt>
                <c:pt idx="29">
                  <c:v>156692178.55565351</c:v>
                </c:pt>
                <c:pt idx="30">
                  <c:v>159826022.12676659</c:v>
                </c:pt>
                <c:pt idx="31">
                  <c:v>163022542.56930193</c:v>
                </c:pt>
                <c:pt idx="32">
                  <c:v>166282993.420688</c:v>
                </c:pt>
                <c:pt idx="33">
                  <c:v>169608653.28910175</c:v>
                </c:pt>
                <c:pt idx="34">
                  <c:v>173000826.35488379</c:v>
                </c:pt>
                <c:pt idx="35">
                  <c:v>176460842.88198146</c:v>
                </c:pt>
                <c:pt idx="36">
                  <c:v>179990059.7396211</c:v>
                </c:pt>
                <c:pt idx="37">
                  <c:v>183589860.93441352</c:v>
                </c:pt>
                <c:pt idx="38">
                  <c:v>187261658.1531018</c:v>
                </c:pt>
                <c:pt idx="39">
                  <c:v>191006891.31616384</c:v>
                </c:pt>
                <c:pt idx="40">
                  <c:v>194827029.14248714</c:v>
                </c:pt>
                <c:pt idx="41">
                  <c:v>198723569.72533691</c:v>
                </c:pt>
                <c:pt idx="42">
                  <c:v>202698041.11984363</c:v>
                </c:pt>
                <c:pt idx="43">
                  <c:v>206752001.94224051</c:v>
                </c:pt>
                <c:pt idx="44">
                  <c:v>210887041.9810853</c:v>
                </c:pt>
                <c:pt idx="45">
                  <c:v>215104782.82070699</c:v>
                </c:pt>
                <c:pt idx="46">
                  <c:v>219406878.47712114</c:v>
                </c:pt>
                <c:pt idx="47">
                  <c:v>223795016.04666358</c:v>
                </c:pt>
                <c:pt idx="48">
                  <c:v>228270916.36759686</c:v>
                </c:pt>
                <c:pt idx="49">
                  <c:v>232836334.69494876</c:v>
                </c:pt>
                <c:pt idx="50">
                  <c:v>237493061.38884774</c:v>
                </c:pt>
                <c:pt idx="51">
                  <c:v>242242922.61662471</c:v>
                </c:pt>
                <c:pt idx="52">
                  <c:v>247087781.06895721</c:v>
                </c:pt>
                <c:pt idx="53">
                  <c:v>252029536.69033635</c:v>
                </c:pt>
                <c:pt idx="54">
                  <c:v>257070127.42414308</c:v>
                </c:pt>
                <c:pt idx="55">
                  <c:v>262211529.97262594</c:v>
                </c:pt>
                <c:pt idx="56">
                  <c:v>267455760.57207847</c:v>
                </c:pt>
                <c:pt idx="57">
                  <c:v>272804875.78352004</c:v>
                </c:pt>
                <c:pt idx="58">
                  <c:v>278260973.29919046</c:v>
                </c:pt>
                <c:pt idx="59">
                  <c:v>283826192.76517427</c:v>
                </c:pt>
                <c:pt idx="60">
                  <c:v>289502716.62047774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4A-459A-8DBD-15F79441057B}"/>
            </c:ext>
          </c:extLst>
        </c:ser>
        <c:ser>
          <c:idx val="1"/>
          <c:order val="1"/>
          <c:tx>
            <c:strRef>
              <c:f>'Punto Equilibrio (7)'!$A$9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(7)'!$B$7:$BJ$7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(7)'!$B$9:$BJ$9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4A-459A-8DBD-15F79441057B}"/>
            </c:ext>
          </c:extLst>
        </c:ser>
        <c:ser>
          <c:idx val="3"/>
          <c:order val="2"/>
          <c:tx>
            <c:strRef>
              <c:f>'Punto Equilibrio (7)'!$A$10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(7)'!$B$7:$BJ$7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(7)'!$C$10:$BJ$10</c:f>
              <c:numCache>
                <c:formatCode>_(* #,##0_);_(* \(#,##0\);_(* "-"_);_(@_)</c:formatCode>
                <c:ptCount val="60"/>
                <c:pt idx="0">
                  <c:v>78904536.407142013</c:v>
                </c:pt>
                <c:pt idx="1">
                  <c:v>80482627.135284856</c:v>
                </c:pt>
                <c:pt idx="2">
                  <c:v>82092279.677990556</c:v>
                </c:pt>
                <c:pt idx="3">
                  <c:v>83734125.271550372</c:v>
                </c:pt>
                <c:pt idx="4">
                  <c:v>85408807.776981384</c:v>
                </c:pt>
                <c:pt idx="5">
                  <c:v>87116983.932521015</c:v>
                </c:pt>
                <c:pt idx="6">
                  <c:v>88859323.611171439</c:v>
                </c:pt>
                <c:pt idx="7">
                  <c:v>90636510.08339487</c:v>
                </c:pt>
                <c:pt idx="8">
                  <c:v>92449240.285062775</c:v>
                </c:pt>
                <c:pt idx="9">
                  <c:v>94298225.090764031</c:v>
                </c:pt>
                <c:pt idx="10">
                  <c:v>96184189.592579305</c:v>
                </c:pt>
                <c:pt idx="11">
                  <c:v>98107873.384430885</c:v>
                </c:pt>
                <c:pt idx="12">
                  <c:v>100070030.85211951</c:v>
                </c:pt>
                <c:pt idx="13">
                  <c:v>102071431.4691619</c:v>
                </c:pt>
                <c:pt idx="14">
                  <c:v>104112860.09854515</c:v>
                </c:pt>
                <c:pt idx="15">
                  <c:v>106195117.30051604</c:v>
                </c:pt>
                <c:pt idx="16">
                  <c:v>108319019.64652637</c:v>
                </c:pt>
                <c:pt idx="17">
                  <c:v>110485400.0394569</c:v>
                </c:pt>
                <c:pt idx="18">
                  <c:v>112695108.04024604</c:v>
                </c:pt>
                <c:pt idx="19">
                  <c:v>114949010.20105095</c:v>
                </c:pt>
                <c:pt idx="20">
                  <c:v>117247990.40507197</c:v>
                </c:pt>
                <c:pt idx="21">
                  <c:v>119592950.21317342</c:v>
                </c:pt>
                <c:pt idx="22">
                  <c:v>121984809.21743688</c:v>
                </c:pt>
                <c:pt idx="23">
                  <c:v>124424505.40178563</c:v>
                </c:pt>
                <c:pt idx="24">
                  <c:v>126912995.50982134</c:v>
                </c:pt>
                <c:pt idx="25">
                  <c:v>129451255.42001776</c:v>
                </c:pt>
                <c:pt idx="26">
                  <c:v>132040280.52841812</c:v>
                </c:pt>
                <c:pt idx="27">
                  <c:v>134681086.1389865</c:v>
                </c:pt>
                <c:pt idx="28">
                  <c:v>137374707.86176622</c:v>
                </c:pt>
                <c:pt idx="29">
                  <c:v>140122202.01900154</c:v>
                </c:pt>
                <c:pt idx="30">
                  <c:v>142924646.0593816</c:v>
                </c:pt>
                <c:pt idx="31">
                  <c:v>145783138.98056924</c:v>
                </c:pt>
                <c:pt idx="32">
                  <c:v>148698801.76018062</c:v>
                </c:pt>
                <c:pt idx="33">
                  <c:v>151672777.79538426</c:v>
                </c:pt>
                <c:pt idx="34">
                  <c:v>154706233.35129192</c:v>
                </c:pt>
                <c:pt idx="35">
                  <c:v>157800358.01831776</c:v>
                </c:pt>
                <c:pt idx="36">
                  <c:v>160956365.17868415</c:v>
                </c:pt>
                <c:pt idx="37">
                  <c:v>164175492.48225781</c:v>
                </c:pt>
                <c:pt idx="38">
                  <c:v>167459002.33190298</c:v>
                </c:pt>
                <c:pt idx="39">
                  <c:v>170808182.37854105</c:v>
                </c:pt>
                <c:pt idx="40">
                  <c:v>174224346.02611187</c:v>
                </c:pt>
                <c:pt idx="41">
                  <c:v>177708832.94663411</c:v>
                </c:pt>
                <c:pt idx="42">
                  <c:v>181263009.6055668</c:v>
                </c:pt>
                <c:pt idx="43">
                  <c:v>184888269.79767811</c:v>
                </c:pt>
                <c:pt idx="44">
                  <c:v>188586035.19363168</c:v>
                </c:pt>
                <c:pt idx="45">
                  <c:v>192357755.89750433</c:v>
                </c:pt>
                <c:pt idx="46">
                  <c:v>196204911.01545441</c:v>
                </c:pt>
                <c:pt idx="47">
                  <c:v>200129009.23576349</c:v>
                </c:pt>
                <c:pt idx="48">
                  <c:v>204131589.42047876</c:v>
                </c:pt>
                <c:pt idx="49">
                  <c:v>208214221.20888832</c:v>
                </c:pt>
                <c:pt idx="50">
                  <c:v>212378505.63306612</c:v>
                </c:pt>
                <c:pt idx="51">
                  <c:v>216626075.74572742</c:v>
                </c:pt>
                <c:pt idx="52">
                  <c:v>220958597.26064199</c:v>
                </c:pt>
                <c:pt idx="53">
                  <c:v>225377769.20585483</c:v>
                </c:pt>
                <c:pt idx="54">
                  <c:v>229885324.58997193</c:v>
                </c:pt>
                <c:pt idx="55">
                  <c:v>234483031.08177134</c:v>
                </c:pt>
                <c:pt idx="56">
                  <c:v>239172691.70340678</c:v>
                </c:pt>
                <c:pt idx="57">
                  <c:v>243956145.53747493</c:v>
                </c:pt>
                <c:pt idx="58">
                  <c:v>248835268.44822446</c:v>
                </c:pt>
                <c:pt idx="59">
                  <c:v>253811973.81718892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4A-459A-8DBD-15F79441057B}"/>
            </c:ext>
          </c:extLst>
        </c:ser>
        <c:ser>
          <c:idx val="2"/>
          <c:order val="3"/>
          <c:tx>
            <c:strRef>
              <c:f>'Punto Equilibrio (7)'!$A$11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(7)'!$B$7:$BJ$7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(7)'!$B$11:$BJ$11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-43796536.407142013</c:v>
                </c:pt>
                <c:pt idx="2">
                  <c:v>-87371163.542426869</c:v>
                </c:pt>
                <c:pt idx="3">
                  <c:v>-130719443.22041741</c:v>
                </c:pt>
                <c:pt idx="4">
                  <c:v>-173836848.49196777</c:v>
                </c:pt>
                <c:pt idx="5">
                  <c:v>-216718761.86894912</c:v>
                </c:pt>
                <c:pt idx="6">
                  <c:v>-259360473.51347008</c:v>
                </c:pt>
                <c:pt idx="7">
                  <c:v>-301757179.39088148</c:v>
                </c:pt>
                <c:pt idx="8">
                  <c:v>-343903979.38584113</c:v>
                </c:pt>
                <c:pt idx="9">
                  <c:v>-385795875.38069999</c:v>
                </c:pt>
                <c:pt idx="10">
                  <c:v>-427427769.29545605</c:v>
                </c:pt>
                <c:pt idx="11">
                  <c:v>-468794461.08850718</c:v>
                </c:pt>
                <c:pt idx="12">
                  <c:v>-509890646.71741933</c:v>
                </c:pt>
                <c:pt idx="13">
                  <c:v>-554553356.05890965</c:v>
                </c:pt>
                <c:pt idx="14">
                  <c:v>-598934630.7872299</c:v>
                </c:pt>
                <c:pt idx="15">
                  <c:v>-643028842.21011651</c:v>
                </c:pt>
                <c:pt idx="16">
                  <c:v>-686830249.06146085</c:v>
                </c:pt>
                <c:pt idx="17">
                  <c:v>-730332995.24983203</c:v>
                </c:pt>
                <c:pt idx="18">
                  <c:v>-773531107.56197071</c:v>
                </c:pt>
                <c:pt idx="19">
                  <c:v>-816418493.32035208</c:v>
                </c:pt>
                <c:pt idx="20">
                  <c:v>-858988937.99390113</c:v>
                </c:pt>
                <c:pt idx="21">
                  <c:v>-901236102.76092112</c:v>
                </c:pt>
                <c:pt idx="22">
                  <c:v>-943153522.02328157</c:v>
                </c:pt>
                <c:pt idx="23">
                  <c:v>-984734600.87088931</c:v>
                </c:pt>
                <c:pt idx="24">
                  <c:v>-1025972612.4954491</c:v>
                </c:pt>
                <c:pt idx="25">
                  <c:v>-1069797417.5525</c:v>
                </c:pt>
                <c:pt idx="26">
                  <c:v>-1113265295.4706919</c:v>
                </c:pt>
                <c:pt idx="27">
                  <c:v>-1156369107.7072477</c:v>
                </c:pt>
                <c:pt idx="28">
                  <c:v>-1199101572.9485347</c:v>
                </c:pt>
                <c:pt idx="29">
                  <c:v>-1241455264.2546473</c:v>
                </c:pt>
                <c:pt idx="30">
                  <c:v>-1283422606.1468821</c:v>
                </c:pt>
                <c:pt idx="31">
                  <c:v>-1324995871.6369619</c:v>
                </c:pt>
                <c:pt idx="32">
                  <c:v>-1366167179.1968431</c:v>
                </c:pt>
                <c:pt idx="33">
                  <c:v>-1406928489.667922</c:v>
                </c:pt>
                <c:pt idx="34">
                  <c:v>-1447271603.1084225</c:v>
                </c:pt>
                <c:pt idx="35">
                  <c:v>-1487188155.577733</c:v>
                </c:pt>
                <c:pt idx="36">
                  <c:v>-1526669615.8564296</c:v>
                </c:pt>
                <c:pt idx="37">
                  <c:v>-1567557416.9607003</c:v>
                </c:pt>
                <c:pt idx="38">
                  <c:v>-1607992548.1498563</c:v>
                </c:pt>
                <c:pt idx="39">
                  <c:v>-1647965956.0255954</c:v>
                </c:pt>
                <c:pt idx="40">
                  <c:v>-1687468406.1216493</c:v>
                </c:pt>
                <c:pt idx="41">
                  <c:v>-1726490479.282424</c:v>
                </c:pt>
                <c:pt idx="42">
                  <c:v>-1765022567.9692142</c:v>
                </c:pt>
                <c:pt idx="43">
                  <c:v>-1803054872.4925404</c:v>
                </c:pt>
                <c:pt idx="44">
                  <c:v>-1840577397.1691332</c:v>
                </c:pt>
                <c:pt idx="45">
                  <c:v>-1877579946.4020576</c:v>
                </c:pt>
                <c:pt idx="46">
                  <c:v>-1914052120.6824408</c:v>
                </c:pt>
                <c:pt idx="47">
                  <c:v>-1949983312.5112314</c:v>
                </c:pt>
                <c:pt idx="48">
                  <c:v>-1985362702.239398</c:v>
                </c:pt>
                <c:pt idx="49">
                  <c:v>-2022084892.7307281</c:v>
                </c:pt>
                <c:pt idx="50">
                  <c:v>-2058232988.3165686</c:v>
                </c:pt>
                <c:pt idx="51">
                  <c:v>-2093795507.0988102</c:v>
                </c:pt>
                <c:pt idx="52">
                  <c:v>-2128760737.5413804</c:v>
                </c:pt>
                <c:pt idx="53">
                  <c:v>-2163116733.8774862</c:v>
                </c:pt>
                <c:pt idx="54">
                  <c:v>-2196851311.4249978</c:v>
                </c:pt>
                <c:pt idx="55">
                  <c:v>-2229952041.8081436</c:v>
                </c:pt>
                <c:pt idx="56">
                  <c:v>-2262406248.0836363</c:v>
                </c:pt>
                <c:pt idx="57">
                  <c:v>-2294200999.7693229</c:v>
                </c:pt>
                <c:pt idx="58">
                  <c:v>-2325323107.7734075</c:v>
                </c:pt>
                <c:pt idx="59">
                  <c:v>-2355759119.2222576</c:v>
                </c:pt>
                <c:pt idx="60">
                  <c:v>-2385495312.1847687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4A-459A-8DBD-15F794410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(8)'!$A$8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(8)'!$B$7:$BJ$7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(8)'!$B$8:$BJ$8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86700000</c:v>
                </c:pt>
                <c:pt idx="2">
                  <c:v>88434000</c:v>
                </c:pt>
                <c:pt idx="3">
                  <c:v>90202680</c:v>
                </c:pt>
                <c:pt idx="4">
                  <c:v>92006733.600000009</c:v>
                </c:pt>
                <c:pt idx="5">
                  <c:v>93846868.272000015</c:v>
                </c:pt>
                <c:pt idx="6">
                  <c:v>95723805.637440011</c:v>
                </c:pt>
                <c:pt idx="7">
                  <c:v>97638281.750188798</c:v>
                </c:pt>
                <c:pt idx="8">
                  <c:v>99591047.385192588</c:v>
                </c:pt>
                <c:pt idx="9">
                  <c:v>101582868.33289643</c:v>
                </c:pt>
                <c:pt idx="10">
                  <c:v>103614525.69955437</c:v>
                </c:pt>
                <c:pt idx="11">
                  <c:v>105686816.21354546</c:v>
                </c:pt>
                <c:pt idx="12">
                  <c:v>107800552.53781638</c:v>
                </c:pt>
                <c:pt idx="13">
                  <c:v>109956563.58857271</c:v>
                </c:pt>
                <c:pt idx="14">
                  <c:v>112155694.86034416</c:v>
                </c:pt>
                <c:pt idx="15">
                  <c:v>114398808.75755104</c:v>
                </c:pt>
                <c:pt idx="16">
                  <c:v>116686784.93270208</c:v>
                </c:pt>
                <c:pt idx="17">
                  <c:v>119020520.63135614</c:v>
                </c:pt>
                <c:pt idx="18">
                  <c:v>121400931.04398325</c:v>
                </c:pt>
                <c:pt idx="19">
                  <c:v>123828949.66486292</c:v>
                </c:pt>
                <c:pt idx="20">
                  <c:v>126305528.65816018</c:v>
                </c:pt>
                <c:pt idx="21">
                  <c:v>128831639.23132339</c:v>
                </c:pt>
                <c:pt idx="22">
                  <c:v>131408272.01594986</c:v>
                </c:pt>
                <c:pt idx="23">
                  <c:v>134036437.45626885</c:v>
                </c:pt>
                <c:pt idx="24">
                  <c:v>136717166.20539424</c:v>
                </c:pt>
                <c:pt idx="25">
                  <c:v>139451509.52950212</c:v>
                </c:pt>
                <c:pt idx="26">
                  <c:v>142240539.72009218</c:v>
                </c:pt>
                <c:pt idx="27">
                  <c:v>145085350.514494</c:v>
                </c:pt>
                <c:pt idx="28">
                  <c:v>147987057.52478388</c:v>
                </c:pt>
                <c:pt idx="29">
                  <c:v>150946798.67527956</c:v>
                </c:pt>
                <c:pt idx="30">
                  <c:v>153965734.64878514</c:v>
                </c:pt>
                <c:pt idx="31">
                  <c:v>157045049.34176084</c:v>
                </c:pt>
                <c:pt idx="32">
                  <c:v>160185950.32859609</c:v>
                </c:pt>
                <c:pt idx="33">
                  <c:v>163389669.335168</c:v>
                </c:pt>
                <c:pt idx="34">
                  <c:v>166657462.72187138</c:v>
                </c:pt>
                <c:pt idx="35">
                  <c:v>169990611.97630879</c:v>
                </c:pt>
                <c:pt idx="36">
                  <c:v>173390424.21583498</c:v>
                </c:pt>
                <c:pt idx="37">
                  <c:v>176858232.70015168</c:v>
                </c:pt>
                <c:pt idx="38">
                  <c:v>180395397.35415471</c:v>
                </c:pt>
                <c:pt idx="39">
                  <c:v>184003305.30123782</c:v>
                </c:pt>
                <c:pt idx="40">
                  <c:v>187683371.40726256</c:v>
                </c:pt>
                <c:pt idx="41">
                  <c:v>191437038.83540782</c:v>
                </c:pt>
                <c:pt idx="42">
                  <c:v>195265779.61211598</c:v>
                </c:pt>
                <c:pt idx="43">
                  <c:v>199171095.20435831</c:v>
                </c:pt>
                <c:pt idx="44">
                  <c:v>203154517.10844547</c:v>
                </c:pt>
                <c:pt idx="45">
                  <c:v>207217607.45061436</c:v>
                </c:pt>
                <c:pt idx="46">
                  <c:v>211361959.59962666</c:v>
                </c:pt>
                <c:pt idx="47">
                  <c:v>215589198.79161921</c:v>
                </c:pt>
                <c:pt idx="48">
                  <c:v>219900982.76745158</c:v>
                </c:pt>
                <c:pt idx="49">
                  <c:v>224299002.4228006</c:v>
                </c:pt>
                <c:pt idx="50">
                  <c:v>228784982.47125661</c:v>
                </c:pt>
                <c:pt idx="51">
                  <c:v>233360682.12068176</c:v>
                </c:pt>
                <c:pt idx="52">
                  <c:v>238027895.76309538</c:v>
                </c:pt>
                <c:pt idx="53">
                  <c:v>242788453.6783573</c:v>
                </c:pt>
                <c:pt idx="54">
                  <c:v>247644222.75192448</c:v>
                </c:pt>
                <c:pt idx="55">
                  <c:v>252597107.20696297</c:v>
                </c:pt>
                <c:pt idx="56">
                  <c:v>257649049.35110226</c:v>
                </c:pt>
                <c:pt idx="57">
                  <c:v>262802030.33812433</c:v>
                </c:pt>
                <c:pt idx="58">
                  <c:v>268058070.9448868</c:v>
                </c:pt>
                <c:pt idx="59">
                  <c:v>273419232.36378455</c:v>
                </c:pt>
                <c:pt idx="60">
                  <c:v>278887617.01106024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61-44DB-956F-9406C4F405F7}"/>
            </c:ext>
          </c:extLst>
        </c:ser>
        <c:ser>
          <c:idx val="1"/>
          <c:order val="1"/>
          <c:tx>
            <c:strRef>
              <c:f>'Punto Equilibrio (8)'!$A$9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(8)'!$B$7:$BJ$7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(8)'!$B$9:$BJ$9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61-44DB-956F-9406C4F405F7}"/>
            </c:ext>
          </c:extLst>
        </c:ser>
        <c:ser>
          <c:idx val="3"/>
          <c:order val="2"/>
          <c:tx>
            <c:strRef>
              <c:f>'Punto Equilibrio (8)'!$A$10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(8)'!$B$7:$BJ$7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(8)'!$C$10:$BJ$10</c:f>
              <c:numCache>
                <c:formatCode>_(* #,##0_);_(* \(#,##0\);_(* "-"_);_(@_)</c:formatCode>
                <c:ptCount val="60"/>
                <c:pt idx="0">
                  <c:v>65490722.192674503</c:v>
                </c:pt>
                <c:pt idx="1">
                  <c:v>66800536.636528</c:v>
                </c:pt>
                <c:pt idx="2">
                  <c:v>68136547.369258553</c:v>
                </c:pt>
                <c:pt idx="3">
                  <c:v>69499278.31664373</c:v>
                </c:pt>
                <c:pt idx="4">
                  <c:v>70889263.882976606</c:v>
                </c:pt>
                <c:pt idx="5">
                  <c:v>72307049.160636142</c:v>
                </c:pt>
                <c:pt idx="6">
                  <c:v>73753190.143848866</c:v>
                </c:pt>
                <c:pt idx="7">
                  <c:v>75228253.946725845</c:v>
                </c:pt>
                <c:pt idx="8">
                  <c:v>76732819.025660351</c:v>
                </c:pt>
                <c:pt idx="9">
                  <c:v>78267475.406173572</c:v>
                </c:pt>
                <c:pt idx="10">
                  <c:v>79832824.914297044</c:v>
                </c:pt>
                <c:pt idx="11">
                  <c:v>81429481.412582979</c:v>
                </c:pt>
                <c:pt idx="12">
                  <c:v>83058071.04083465</c:v>
                </c:pt>
                <c:pt idx="13">
                  <c:v>84719232.46165134</c:v>
                </c:pt>
                <c:pt idx="14">
                  <c:v>86413617.110884368</c:v>
                </c:pt>
                <c:pt idx="15">
                  <c:v>88141889.453102067</c:v>
                </c:pt>
                <c:pt idx="16">
                  <c:v>89904727.24216412</c:v>
                </c:pt>
                <c:pt idx="17">
                  <c:v>91702821.787007406</c:v>
                </c:pt>
                <c:pt idx="18">
                  <c:v>93536878.222747549</c:v>
                </c:pt>
                <c:pt idx="19">
                  <c:v>95407615.787202507</c:v>
                </c:pt>
                <c:pt idx="20">
                  <c:v>97315768.10294655</c:v>
                </c:pt>
                <c:pt idx="21">
                  <c:v>99262083.465005487</c:v>
                </c:pt>
                <c:pt idx="22">
                  <c:v>101247325.1343056</c:v>
                </c:pt>
                <c:pt idx="23">
                  <c:v>103272271.63699169</c:v>
                </c:pt>
                <c:pt idx="24">
                  <c:v>105337717.06973153</c:v>
                </c:pt>
                <c:pt idx="25">
                  <c:v>107444471.41112618</c:v>
                </c:pt>
                <c:pt idx="26">
                  <c:v>109593360.83934869</c:v>
                </c:pt>
                <c:pt idx="27">
                  <c:v>111785228.05613567</c:v>
                </c:pt>
                <c:pt idx="28">
                  <c:v>114020932.61725838</c:v>
                </c:pt>
                <c:pt idx="29">
                  <c:v>116301351.26960355</c:v>
                </c:pt>
                <c:pt idx="30">
                  <c:v>118627378.29499562</c:v>
                </c:pt>
                <c:pt idx="31">
                  <c:v>120999925.86089554</c:v>
                </c:pt>
                <c:pt idx="32">
                  <c:v>123419924.37811345</c:v>
                </c:pt>
                <c:pt idx="33">
                  <c:v>125888322.86567573</c:v>
                </c:pt>
                <c:pt idx="34">
                  <c:v>128406089.32298924</c:v>
                </c:pt>
                <c:pt idx="35">
                  <c:v>130974211.10944903</c:v>
                </c:pt>
                <c:pt idx="36">
                  <c:v>133593695.33163801</c:v>
                </c:pt>
                <c:pt idx="37">
                  <c:v>136265569.23827076</c:v>
                </c:pt>
                <c:pt idx="38">
                  <c:v>138990880.62303618</c:v>
                </c:pt>
                <c:pt idx="39">
                  <c:v>141770698.23549691</c:v>
                </c:pt>
                <c:pt idx="40">
                  <c:v>144606112.20020685</c:v>
                </c:pt>
                <c:pt idx="41">
                  <c:v>147498234.44421101</c:v>
                </c:pt>
                <c:pt idx="42">
                  <c:v>150448199.1330952</c:v>
                </c:pt>
                <c:pt idx="43">
                  <c:v>153457163.11575711</c:v>
                </c:pt>
                <c:pt idx="44">
                  <c:v>156526306.37807226</c:v>
                </c:pt>
                <c:pt idx="45">
                  <c:v>159656832.50563371</c:v>
                </c:pt>
                <c:pt idx="46">
                  <c:v>162849969.1557464</c:v>
                </c:pt>
                <c:pt idx="47">
                  <c:v>166106968.5388613</c:v>
                </c:pt>
                <c:pt idx="48">
                  <c:v>169429107.90963852</c:v>
                </c:pt>
                <c:pt idx="49">
                  <c:v>172817690.06783131</c:v>
                </c:pt>
                <c:pt idx="50">
                  <c:v>176274043.86918792</c:v>
                </c:pt>
                <c:pt idx="51">
                  <c:v>179799524.74657169</c:v>
                </c:pt>
                <c:pt idx="52">
                  <c:v>183395515.24150312</c:v>
                </c:pt>
                <c:pt idx="53">
                  <c:v>187063425.54633322</c:v>
                </c:pt>
                <c:pt idx="54">
                  <c:v>190804694.05725989</c:v>
                </c:pt>
                <c:pt idx="55">
                  <c:v>194620787.9384051</c:v>
                </c:pt>
                <c:pt idx="56">
                  <c:v>198513203.69717321</c:v>
                </c:pt>
                <c:pt idx="57">
                  <c:v>202483467.77111667</c:v>
                </c:pt>
                <c:pt idx="58">
                  <c:v>206533137.12653899</c:v>
                </c:pt>
                <c:pt idx="59">
                  <c:v>210663799.86906978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61-44DB-956F-9406C4F405F7}"/>
            </c:ext>
          </c:extLst>
        </c:ser>
        <c:ser>
          <c:idx val="2"/>
          <c:order val="3"/>
          <c:tx>
            <c:strRef>
              <c:f>'Punto Equilibrio (8)'!$A$11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(8)'!$B$7:$BJ$7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(8)'!$B$11:$BJ$11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-33682722.192674503</c:v>
                </c:pt>
                <c:pt idx="2">
                  <c:v>-66941258.829202503</c:v>
                </c:pt>
                <c:pt idx="3">
                  <c:v>-99767126.198461056</c:v>
                </c:pt>
                <c:pt idx="4">
                  <c:v>-132151670.91510478</c:v>
                </c:pt>
                <c:pt idx="5">
                  <c:v>-164086066.52608138</c:v>
                </c:pt>
                <c:pt idx="6">
                  <c:v>-195561310.04927751</c:v>
                </c:pt>
                <c:pt idx="7">
                  <c:v>-226568218.44293758</c:v>
                </c:pt>
                <c:pt idx="8">
                  <c:v>-257097425.00447083</c:v>
                </c:pt>
                <c:pt idx="9">
                  <c:v>-287139375.69723475</c:v>
                </c:pt>
                <c:pt idx="10">
                  <c:v>-316684325.40385395</c:v>
                </c:pt>
                <c:pt idx="11">
                  <c:v>-345722334.10460556</c:v>
                </c:pt>
                <c:pt idx="12">
                  <c:v>-374243262.97937214</c:v>
                </c:pt>
                <c:pt idx="13">
                  <c:v>-406079210.43163407</c:v>
                </c:pt>
                <c:pt idx="14">
                  <c:v>-437377188.03294122</c:v>
                </c:pt>
                <c:pt idx="15">
                  <c:v>-468126436.38627452</c:v>
                </c:pt>
                <c:pt idx="16">
                  <c:v>-498315980.9066745</c:v>
                </c:pt>
                <c:pt idx="17">
                  <c:v>-527934627.51748252</c:v>
                </c:pt>
                <c:pt idx="18">
                  <c:v>-556970958.26050675</c:v>
                </c:pt>
                <c:pt idx="19">
                  <c:v>-585413326.81839132</c:v>
                </c:pt>
                <c:pt idx="20">
                  <c:v>-613249853.94743359</c:v>
                </c:pt>
                <c:pt idx="21">
                  <c:v>-640468422.81905675</c:v>
                </c:pt>
                <c:pt idx="22">
                  <c:v>-667056674.26811242</c:v>
                </c:pt>
                <c:pt idx="23">
                  <c:v>-693002001.94614923</c:v>
                </c:pt>
                <c:pt idx="24">
                  <c:v>-718291547.3777467</c:v>
                </c:pt>
                <c:pt idx="25">
                  <c:v>-745848916.91797614</c:v>
                </c:pt>
                <c:pt idx="26">
                  <c:v>-772724010.6090101</c:v>
                </c:pt>
                <c:pt idx="27">
                  <c:v>-798903182.93386471</c:v>
                </c:pt>
                <c:pt idx="28">
                  <c:v>-824372515.46521652</c:v>
                </c:pt>
                <c:pt idx="29">
                  <c:v>-849117811.40719545</c:v>
                </c:pt>
                <c:pt idx="30">
                  <c:v>-873124590.02801394</c:v>
                </c:pt>
                <c:pt idx="31">
                  <c:v>-896378080.98124874</c:v>
                </c:pt>
                <c:pt idx="32">
                  <c:v>-918863218.51354814</c:v>
                </c:pt>
                <c:pt idx="33">
                  <c:v>-940564635.55649352</c:v>
                </c:pt>
                <c:pt idx="34">
                  <c:v>-961466657.70029783</c:v>
                </c:pt>
                <c:pt idx="35">
                  <c:v>-981553297.04697824</c:v>
                </c:pt>
                <c:pt idx="36">
                  <c:v>-1000808245.9405923</c:v>
                </c:pt>
                <c:pt idx="37">
                  <c:v>-1021065005.4320786</c:v>
                </c:pt>
                <c:pt idx="38">
                  <c:v>-1040456474.1761947</c:v>
                </c:pt>
                <c:pt idx="39">
                  <c:v>-1058965346.357993</c:v>
                </c:pt>
                <c:pt idx="40">
                  <c:v>-1076573970.0462275</c:v>
                </c:pt>
                <c:pt idx="41">
                  <c:v>-1093264340.2710264</c:v>
                </c:pt>
                <c:pt idx="42">
                  <c:v>-1109018091.9631214</c:v>
                </c:pt>
                <c:pt idx="43">
                  <c:v>-1123816492.7518582</c:v>
                </c:pt>
                <c:pt idx="44">
                  <c:v>-1137640435.61917</c:v>
                </c:pt>
                <c:pt idx="45">
                  <c:v>-1150470431.4066279</c:v>
                </c:pt>
                <c:pt idx="46">
                  <c:v>-1162286601.1726351</c:v>
                </c:pt>
                <c:pt idx="47">
                  <c:v>-1173068668.3967624</c:v>
                </c:pt>
                <c:pt idx="48">
                  <c:v>-1182795951.0281723</c:v>
                </c:pt>
                <c:pt idx="49">
                  <c:v>-1193352992.2808104</c:v>
                </c:pt>
                <c:pt idx="50">
                  <c:v>-1202812635.6431851</c:v>
                </c:pt>
                <c:pt idx="51">
                  <c:v>-1211152933.1574912</c:v>
                </c:pt>
                <c:pt idx="52">
                  <c:v>-1218351497.9067676</c:v>
                </c:pt>
                <c:pt idx="53">
                  <c:v>-1224385495.2357135</c:v>
                </c:pt>
                <c:pt idx="54">
                  <c:v>-1229231633.7959223</c:v>
                </c:pt>
                <c:pt idx="55">
                  <c:v>-1232866156.4120193</c:v>
                </c:pt>
                <c:pt idx="56">
                  <c:v>-1235264830.7651222</c:v>
                </c:pt>
                <c:pt idx="57">
                  <c:v>-1236402939.889971</c:v>
                </c:pt>
                <c:pt idx="58">
                  <c:v>-1236255272.4820008</c:v>
                </c:pt>
                <c:pt idx="59">
                  <c:v>-1234796113.0105553</c:v>
                </c:pt>
                <c:pt idx="60">
                  <c:v>-1231999231.6343648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61-44DB-956F-9406C4F405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023789205716527"/>
          <c:y val="0.11171839582302259"/>
          <c:w val="0.84434132276085783"/>
          <c:h val="0.81435494192753333"/>
        </c:manualLayout>
      </c:layout>
      <c:lineChart>
        <c:grouping val="standard"/>
        <c:varyColors val="0"/>
        <c:ser>
          <c:idx val="0"/>
          <c:order val="0"/>
          <c:tx>
            <c:strRef>
              <c:f>'Punto Equilibrio (9)'!$A$8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(9)'!$B$7:$BJ$7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(9)'!$B$8:$BJ$8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10200000</c:v>
                </c:pt>
                <c:pt idx="2">
                  <c:v>10404000</c:v>
                </c:pt>
                <c:pt idx="3">
                  <c:v>10612080</c:v>
                </c:pt>
                <c:pt idx="4">
                  <c:v>10824321.6</c:v>
                </c:pt>
                <c:pt idx="5">
                  <c:v>11040808.032000002</c:v>
                </c:pt>
                <c:pt idx="6">
                  <c:v>11261624.192640001</c:v>
                </c:pt>
                <c:pt idx="7">
                  <c:v>11486856.676492801</c:v>
                </c:pt>
                <c:pt idx="8">
                  <c:v>11716593.810022658</c:v>
                </c:pt>
                <c:pt idx="9">
                  <c:v>11950925.68622311</c:v>
                </c:pt>
                <c:pt idx="10">
                  <c:v>12189944.199947573</c:v>
                </c:pt>
                <c:pt idx="11">
                  <c:v>12433743.083946524</c:v>
                </c:pt>
                <c:pt idx="12">
                  <c:v>12682417.945625456</c:v>
                </c:pt>
                <c:pt idx="13">
                  <c:v>12936066.304537965</c:v>
                </c:pt>
                <c:pt idx="14">
                  <c:v>13194787.630628724</c:v>
                </c:pt>
                <c:pt idx="15">
                  <c:v>13458683.3832413</c:v>
                </c:pt>
                <c:pt idx="16">
                  <c:v>13727857.050906127</c:v>
                </c:pt>
                <c:pt idx="17">
                  <c:v>14002414.191924252</c:v>
                </c:pt>
                <c:pt idx="18">
                  <c:v>14282462.475762736</c:v>
                </c:pt>
                <c:pt idx="19">
                  <c:v>14568111.72527799</c:v>
                </c:pt>
                <c:pt idx="20">
                  <c:v>14859473.959783552</c:v>
                </c:pt>
                <c:pt idx="21">
                  <c:v>15156663.438979223</c:v>
                </c:pt>
                <c:pt idx="22">
                  <c:v>15459796.707758807</c:v>
                </c:pt>
                <c:pt idx="23">
                  <c:v>15768992.641913982</c:v>
                </c:pt>
                <c:pt idx="24">
                  <c:v>16084372.494752262</c:v>
                </c:pt>
                <c:pt idx="25">
                  <c:v>16406059.944647308</c:v>
                </c:pt>
                <c:pt idx="26">
                  <c:v>16734181.143540254</c:v>
                </c:pt>
                <c:pt idx="27">
                  <c:v>17068864.766411059</c:v>
                </c:pt>
                <c:pt idx="28">
                  <c:v>17410242.061739281</c:v>
                </c:pt>
                <c:pt idx="29">
                  <c:v>17758446.902974065</c:v>
                </c:pt>
                <c:pt idx="30">
                  <c:v>18113615.841033548</c:v>
                </c:pt>
                <c:pt idx="31">
                  <c:v>18475888.157854218</c:v>
                </c:pt>
                <c:pt idx="32">
                  <c:v>18845405.921011303</c:v>
                </c:pt>
                <c:pt idx="33">
                  <c:v>19222314.039431531</c:v>
                </c:pt>
                <c:pt idx="34">
                  <c:v>19606760.320220161</c:v>
                </c:pt>
                <c:pt idx="35">
                  <c:v>19998895.526624564</c:v>
                </c:pt>
                <c:pt idx="36">
                  <c:v>20398873.437157057</c:v>
                </c:pt>
                <c:pt idx="37">
                  <c:v>20806850.905900195</c:v>
                </c:pt>
                <c:pt idx="38">
                  <c:v>21222987.9240182</c:v>
                </c:pt>
                <c:pt idx="39">
                  <c:v>21647447.682498567</c:v>
                </c:pt>
                <c:pt idx="40">
                  <c:v>22080396.636148538</c:v>
                </c:pt>
                <c:pt idx="41">
                  <c:v>22522004.568871509</c:v>
                </c:pt>
                <c:pt idx="42">
                  <c:v>22972444.660248939</c:v>
                </c:pt>
                <c:pt idx="43">
                  <c:v>23431893.553453919</c:v>
                </c:pt>
                <c:pt idx="44">
                  <c:v>23900531.424522996</c:v>
                </c:pt>
                <c:pt idx="45">
                  <c:v>24378542.053013455</c:v>
                </c:pt>
                <c:pt idx="46">
                  <c:v>24866112.894073725</c:v>
                </c:pt>
                <c:pt idx="47">
                  <c:v>25363435.151955202</c:v>
                </c:pt>
                <c:pt idx="48">
                  <c:v>25870703.854994304</c:v>
                </c:pt>
                <c:pt idx="49">
                  <c:v>26388117.93209419</c:v>
                </c:pt>
                <c:pt idx="50">
                  <c:v>26915880.290736072</c:v>
                </c:pt>
                <c:pt idx="51">
                  <c:v>27454197.896550797</c:v>
                </c:pt>
                <c:pt idx="52">
                  <c:v>28003281.854481809</c:v>
                </c:pt>
                <c:pt idx="53">
                  <c:v>28563347.491571449</c:v>
                </c:pt>
                <c:pt idx="54">
                  <c:v>29134614.441402879</c:v>
                </c:pt>
                <c:pt idx="55">
                  <c:v>29717306.730230939</c:v>
                </c:pt>
                <c:pt idx="56">
                  <c:v>30311652.86483556</c:v>
                </c:pt>
                <c:pt idx="57">
                  <c:v>30917885.922132272</c:v>
                </c:pt>
                <c:pt idx="58">
                  <c:v>31536243.640574917</c:v>
                </c:pt>
                <c:pt idx="59">
                  <c:v>32166968.513386417</c:v>
                </c:pt>
                <c:pt idx="60">
                  <c:v>32810307.883654144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B4-4A96-B704-A10B1454A948}"/>
            </c:ext>
          </c:extLst>
        </c:ser>
        <c:ser>
          <c:idx val="1"/>
          <c:order val="1"/>
          <c:tx>
            <c:strRef>
              <c:f>'Punto Equilibrio (9)'!$A$9</c:f>
              <c:strCache>
                <c:ptCount val="1"/>
                <c:pt idx="0">
                  <c:v>Costos fijos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(9)'!$B$7:$BJ$7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(9)'!$B$9:$BJ$9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54892000</c:v>
                </c:pt>
                <c:pt idx="2">
                  <c:v>54892000</c:v>
                </c:pt>
                <c:pt idx="3">
                  <c:v>54892000</c:v>
                </c:pt>
                <c:pt idx="4">
                  <c:v>54892000</c:v>
                </c:pt>
                <c:pt idx="5">
                  <c:v>54892000</c:v>
                </c:pt>
                <c:pt idx="6">
                  <c:v>54892000</c:v>
                </c:pt>
                <c:pt idx="7">
                  <c:v>54892000</c:v>
                </c:pt>
                <c:pt idx="8">
                  <c:v>54892000</c:v>
                </c:pt>
                <c:pt idx="9">
                  <c:v>54892000</c:v>
                </c:pt>
                <c:pt idx="10">
                  <c:v>54892000</c:v>
                </c:pt>
                <c:pt idx="11">
                  <c:v>54892000</c:v>
                </c:pt>
                <c:pt idx="12">
                  <c:v>54892000</c:v>
                </c:pt>
                <c:pt idx="13">
                  <c:v>58734440</c:v>
                </c:pt>
                <c:pt idx="14">
                  <c:v>58734440</c:v>
                </c:pt>
                <c:pt idx="15">
                  <c:v>58734440</c:v>
                </c:pt>
                <c:pt idx="16">
                  <c:v>58734440</c:v>
                </c:pt>
                <c:pt idx="17">
                  <c:v>58734440</c:v>
                </c:pt>
                <c:pt idx="18">
                  <c:v>58734440</c:v>
                </c:pt>
                <c:pt idx="19">
                  <c:v>58734440</c:v>
                </c:pt>
                <c:pt idx="20">
                  <c:v>58734440</c:v>
                </c:pt>
                <c:pt idx="21">
                  <c:v>58734440</c:v>
                </c:pt>
                <c:pt idx="22">
                  <c:v>58734440</c:v>
                </c:pt>
                <c:pt idx="23">
                  <c:v>58734440</c:v>
                </c:pt>
                <c:pt idx="24">
                  <c:v>58734440</c:v>
                </c:pt>
                <c:pt idx="25">
                  <c:v>61671162</c:v>
                </c:pt>
                <c:pt idx="26">
                  <c:v>61671162</c:v>
                </c:pt>
                <c:pt idx="27">
                  <c:v>61671162</c:v>
                </c:pt>
                <c:pt idx="28">
                  <c:v>61671162</c:v>
                </c:pt>
                <c:pt idx="29">
                  <c:v>61671162</c:v>
                </c:pt>
                <c:pt idx="30">
                  <c:v>61671162</c:v>
                </c:pt>
                <c:pt idx="31">
                  <c:v>61671162</c:v>
                </c:pt>
                <c:pt idx="32">
                  <c:v>61671162</c:v>
                </c:pt>
                <c:pt idx="33">
                  <c:v>61671162</c:v>
                </c:pt>
                <c:pt idx="34">
                  <c:v>61671162</c:v>
                </c:pt>
                <c:pt idx="35">
                  <c:v>61671162</c:v>
                </c:pt>
                <c:pt idx="36">
                  <c:v>61671162</c:v>
                </c:pt>
                <c:pt idx="37">
                  <c:v>63521296.859999999</c:v>
                </c:pt>
                <c:pt idx="38">
                  <c:v>63521296.859999999</c:v>
                </c:pt>
                <c:pt idx="39">
                  <c:v>63521296.859999999</c:v>
                </c:pt>
                <c:pt idx="40">
                  <c:v>63521296.859999999</c:v>
                </c:pt>
                <c:pt idx="41">
                  <c:v>63521296.859999999</c:v>
                </c:pt>
                <c:pt idx="42">
                  <c:v>63521296.859999999</c:v>
                </c:pt>
                <c:pt idx="43">
                  <c:v>63521296.859999999</c:v>
                </c:pt>
                <c:pt idx="44">
                  <c:v>63521296.859999999</c:v>
                </c:pt>
                <c:pt idx="45">
                  <c:v>63521296.859999999</c:v>
                </c:pt>
                <c:pt idx="46">
                  <c:v>63521296.859999999</c:v>
                </c:pt>
                <c:pt idx="47">
                  <c:v>63521296.859999999</c:v>
                </c:pt>
                <c:pt idx="48">
                  <c:v>63521296.859999999</c:v>
                </c:pt>
                <c:pt idx="49">
                  <c:v>65426935.765799999</c:v>
                </c:pt>
                <c:pt idx="50">
                  <c:v>65426935.765799999</c:v>
                </c:pt>
                <c:pt idx="51">
                  <c:v>65426935.765799999</c:v>
                </c:pt>
                <c:pt idx="52">
                  <c:v>65426935.765799999</c:v>
                </c:pt>
                <c:pt idx="53">
                  <c:v>65426935.765799999</c:v>
                </c:pt>
                <c:pt idx="54">
                  <c:v>65426935.765799999</c:v>
                </c:pt>
                <c:pt idx="55">
                  <c:v>65426935.765799999</c:v>
                </c:pt>
                <c:pt idx="56">
                  <c:v>65426935.765799999</c:v>
                </c:pt>
                <c:pt idx="57">
                  <c:v>65426935.765799999</c:v>
                </c:pt>
                <c:pt idx="58">
                  <c:v>65426935.765799999</c:v>
                </c:pt>
                <c:pt idx="59">
                  <c:v>65426935.765799999</c:v>
                </c:pt>
                <c:pt idx="60">
                  <c:v>65426935.765799999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B4-4A96-B704-A10B1454A948}"/>
            </c:ext>
          </c:extLst>
        </c:ser>
        <c:ser>
          <c:idx val="3"/>
          <c:order val="2"/>
          <c:tx>
            <c:strRef>
              <c:f>'Punto Equilibrio (9)'!$A$10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(9)'!$B$7:$BJ$7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(9)'!$C$10:$BJ$10</c:f>
              <c:numCache>
                <c:formatCode>_(* #,##0_);_(* \(#,##0\);_(* "-"_);_(@_)</c:formatCode>
                <c:ptCount val="60"/>
                <c:pt idx="0">
                  <c:v>65490722.192674503</c:v>
                </c:pt>
                <c:pt idx="1">
                  <c:v>66800536.636528</c:v>
                </c:pt>
                <c:pt idx="2">
                  <c:v>68136547.369258553</c:v>
                </c:pt>
                <c:pt idx="3">
                  <c:v>69499278.31664373</c:v>
                </c:pt>
                <c:pt idx="4">
                  <c:v>70889263.882976606</c:v>
                </c:pt>
                <c:pt idx="5">
                  <c:v>72307049.160636142</c:v>
                </c:pt>
                <c:pt idx="6">
                  <c:v>73753190.143848866</c:v>
                </c:pt>
                <c:pt idx="7">
                  <c:v>75228253.946725845</c:v>
                </c:pt>
                <c:pt idx="8">
                  <c:v>76732819.025660351</c:v>
                </c:pt>
                <c:pt idx="9">
                  <c:v>78267475.406173572</c:v>
                </c:pt>
                <c:pt idx="10">
                  <c:v>79832824.914297044</c:v>
                </c:pt>
                <c:pt idx="11">
                  <c:v>81429481.412582979</c:v>
                </c:pt>
                <c:pt idx="12">
                  <c:v>83058071.04083465</c:v>
                </c:pt>
                <c:pt idx="13">
                  <c:v>84719232.46165134</c:v>
                </c:pt>
                <c:pt idx="14">
                  <c:v>86413617.110884368</c:v>
                </c:pt>
                <c:pt idx="15">
                  <c:v>88141889.453102067</c:v>
                </c:pt>
                <c:pt idx="16">
                  <c:v>89904727.24216412</c:v>
                </c:pt>
                <c:pt idx="17">
                  <c:v>91702821.787007406</c:v>
                </c:pt>
                <c:pt idx="18">
                  <c:v>93536878.222747549</c:v>
                </c:pt>
                <c:pt idx="19">
                  <c:v>95407615.787202507</c:v>
                </c:pt>
                <c:pt idx="20">
                  <c:v>97315768.10294655</c:v>
                </c:pt>
                <c:pt idx="21">
                  <c:v>99262083.465005487</c:v>
                </c:pt>
                <c:pt idx="22">
                  <c:v>101247325.1343056</c:v>
                </c:pt>
                <c:pt idx="23">
                  <c:v>103272271.63699169</c:v>
                </c:pt>
                <c:pt idx="24">
                  <c:v>105337717.06973153</c:v>
                </c:pt>
                <c:pt idx="25">
                  <c:v>107444471.41112618</c:v>
                </c:pt>
                <c:pt idx="26">
                  <c:v>109593360.83934869</c:v>
                </c:pt>
                <c:pt idx="27">
                  <c:v>111785228.05613567</c:v>
                </c:pt>
                <c:pt idx="28">
                  <c:v>114020932.61725838</c:v>
                </c:pt>
                <c:pt idx="29">
                  <c:v>116301351.26960355</c:v>
                </c:pt>
                <c:pt idx="30">
                  <c:v>118627378.29499562</c:v>
                </c:pt>
                <c:pt idx="31">
                  <c:v>120999925.86089554</c:v>
                </c:pt>
                <c:pt idx="32">
                  <c:v>123419924.37811345</c:v>
                </c:pt>
                <c:pt idx="33">
                  <c:v>125888322.86567573</c:v>
                </c:pt>
                <c:pt idx="34">
                  <c:v>128406089.32298924</c:v>
                </c:pt>
                <c:pt idx="35">
                  <c:v>130974211.10944903</c:v>
                </c:pt>
                <c:pt idx="36">
                  <c:v>133593695.33163801</c:v>
                </c:pt>
                <c:pt idx="37">
                  <c:v>136265569.23827076</c:v>
                </c:pt>
                <c:pt idx="38">
                  <c:v>138990880.62303618</c:v>
                </c:pt>
                <c:pt idx="39">
                  <c:v>141770698.23549691</c:v>
                </c:pt>
                <c:pt idx="40">
                  <c:v>144606112.20020685</c:v>
                </c:pt>
                <c:pt idx="41">
                  <c:v>147498234.44421101</c:v>
                </c:pt>
                <c:pt idx="42">
                  <c:v>150448199.1330952</c:v>
                </c:pt>
                <c:pt idx="43">
                  <c:v>153457163.11575711</c:v>
                </c:pt>
                <c:pt idx="44">
                  <c:v>156526306.37807226</c:v>
                </c:pt>
                <c:pt idx="45">
                  <c:v>159656832.50563371</c:v>
                </c:pt>
                <c:pt idx="46">
                  <c:v>162849969.1557464</c:v>
                </c:pt>
                <c:pt idx="47">
                  <c:v>166106968.5388613</c:v>
                </c:pt>
                <c:pt idx="48">
                  <c:v>169429107.90963852</c:v>
                </c:pt>
                <c:pt idx="49">
                  <c:v>172817690.06783131</c:v>
                </c:pt>
                <c:pt idx="50">
                  <c:v>176274043.86918792</c:v>
                </c:pt>
                <c:pt idx="51">
                  <c:v>179799524.74657169</c:v>
                </c:pt>
                <c:pt idx="52">
                  <c:v>183395515.24150312</c:v>
                </c:pt>
                <c:pt idx="53">
                  <c:v>187063425.54633322</c:v>
                </c:pt>
                <c:pt idx="54">
                  <c:v>190804694.05725989</c:v>
                </c:pt>
                <c:pt idx="55">
                  <c:v>194620787.9384051</c:v>
                </c:pt>
                <c:pt idx="56">
                  <c:v>198513203.69717321</c:v>
                </c:pt>
                <c:pt idx="57">
                  <c:v>202483467.77111667</c:v>
                </c:pt>
                <c:pt idx="58">
                  <c:v>206533137.12653899</c:v>
                </c:pt>
                <c:pt idx="59">
                  <c:v>210663799.86906978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B4-4A96-B704-A10B1454A948}"/>
            </c:ext>
          </c:extLst>
        </c:ser>
        <c:ser>
          <c:idx val="2"/>
          <c:order val="3"/>
          <c:tx>
            <c:strRef>
              <c:f>'Punto Equilibrio (9)'!$A$11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'Punto Equilibrio (9)'!$B$7:$BJ$7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cat>
          <c:val>
            <c:numRef>
              <c:f>'Punto Equilibrio (9)'!$B$11:$BJ$11</c:f>
              <c:numCache>
                <c:formatCode>_(* #,##0_);_(* \(#,##0\);_(* "-"_);_(@_)</c:formatCode>
                <c:ptCount val="61"/>
                <c:pt idx="0">
                  <c:v>0</c:v>
                </c:pt>
                <c:pt idx="1">
                  <c:v>-110182722.1926745</c:v>
                </c:pt>
                <c:pt idx="2">
                  <c:v>-221471258.82920253</c:v>
                </c:pt>
                <c:pt idx="3">
                  <c:v>-333887726.19846106</c:v>
                </c:pt>
                <c:pt idx="4">
                  <c:v>-447454682.91510475</c:v>
                </c:pt>
                <c:pt idx="5">
                  <c:v>-562195138.76608133</c:v>
                </c:pt>
                <c:pt idx="6">
                  <c:v>-678132563.73407757</c:v>
                </c:pt>
                <c:pt idx="7">
                  <c:v>-795290897.20143366</c:v>
                </c:pt>
                <c:pt idx="8">
                  <c:v>-913694557.33813679</c:v>
                </c:pt>
                <c:pt idx="9">
                  <c:v>-1033368450.677574</c:v>
                </c:pt>
                <c:pt idx="10">
                  <c:v>-1154337981.8837998</c:v>
                </c:pt>
                <c:pt idx="11">
                  <c:v>-1276629063.7141504</c:v>
                </c:pt>
                <c:pt idx="12">
                  <c:v>-1400268127.1811078</c:v>
                </c:pt>
                <c:pt idx="13">
                  <c:v>-1529124571.9174044</c:v>
                </c:pt>
                <c:pt idx="14">
                  <c:v>-1659383456.7484269</c:v>
                </c:pt>
                <c:pt idx="15">
                  <c:v>-1791072830.4760699</c:v>
                </c:pt>
                <c:pt idx="16">
                  <c:v>-1924221302.8782659</c:v>
                </c:pt>
                <c:pt idx="17">
                  <c:v>-2058858055.9285057</c:v>
                </c:pt>
                <c:pt idx="18">
                  <c:v>-2195012855.2397504</c:v>
                </c:pt>
                <c:pt idx="19">
                  <c:v>-2332716061.7372198</c:v>
                </c:pt>
                <c:pt idx="20">
                  <c:v>-2471998643.5646386</c:v>
                </c:pt>
                <c:pt idx="21">
                  <c:v>-2612892188.2286062</c:v>
                </c:pt>
                <c:pt idx="22">
                  <c:v>-2755428914.9858527</c:v>
                </c:pt>
                <c:pt idx="23">
                  <c:v>-2899641687.4782443</c:v>
                </c:pt>
                <c:pt idx="24">
                  <c:v>-3045564026.6204834</c:v>
                </c:pt>
                <c:pt idx="25">
                  <c:v>-3196166845.7455678</c:v>
                </c:pt>
                <c:pt idx="26">
                  <c:v>-3348548298.0131536</c:v>
                </c:pt>
                <c:pt idx="27">
                  <c:v>-3502743956.0860915</c:v>
                </c:pt>
                <c:pt idx="28">
                  <c:v>-3658790104.0804877</c:v>
                </c:pt>
                <c:pt idx="29">
                  <c:v>-3816723751.7947721</c:v>
                </c:pt>
                <c:pt idx="30">
                  <c:v>-3976582649.2233424</c:v>
                </c:pt>
                <c:pt idx="31">
                  <c:v>-4138405301.3604841</c:v>
                </c:pt>
                <c:pt idx="32">
                  <c:v>-4302230983.3003683</c:v>
                </c:pt>
                <c:pt idx="33">
                  <c:v>-4468099755.6390505</c:v>
                </c:pt>
                <c:pt idx="34">
                  <c:v>-4636052480.1845064</c:v>
                </c:pt>
                <c:pt idx="35">
                  <c:v>-4806130835.9808712</c:v>
                </c:pt>
                <c:pt idx="36">
                  <c:v>-4978377335.6531639</c:v>
                </c:pt>
                <c:pt idx="37">
                  <c:v>-5154685476.9389019</c:v>
                </c:pt>
                <c:pt idx="38">
                  <c:v>-5333249355.1131544</c:v>
                </c:pt>
                <c:pt idx="39">
                  <c:v>-5514114084.9136915</c:v>
                </c:pt>
                <c:pt idx="40">
                  <c:v>-5697325683.3730392</c:v>
                </c:pt>
                <c:pt idx="41">
                  <c:v>-5882931087.8643742</c:v>
                </c:pt>
                <c:pt idx="42">
                  <c:v>-6070978174.5083361</c:v>
                </c:pt>
                <c:pt idx="43">
                  <c:v>-6261515776.9479771</c:v>
                </c:pt>
                <c:pt idx="44">
                  <c:v>-6454593705.4992104</c:v>
                </c:pt>
                <c:pt idx="45">
                  <c:v>-6650262766.684269</c:v>
                </c:pt>
                <c:pt idx="46">
                  <c:v>-6848574783.1558285</c:v>
                </c:pt>
                <c:pt idx="47">
                  <c:v>-7049582614.019619</c:v>
                </c:pt>
                <c:pt idx="48">
                  <c:v>-7253340175.5634851</c:v>
                </c:pt>
                <c:pt idx="49">
                  <c:v>-7461808101.3068285</c:v>
                </c:pt>
                <c:pt idx="50">
                  <c:v>-7673136846.8497238</c:v>
                </c:pt>
                <c:pt idx="51">
                  <c:v>-7887383628.5881615</c:v>
                </c:pt>
                <c:pt idx="52">
                  <c:v>-8104606807.2460508</c:v>
                </c:pt>
                <c:pt idx="53">
                  <c:v>-8324865910.7617817</c:v>
                </c:pt>
                <c:pt idx="54">
                  <c:v>-8548221657.632513</c:v>
                </c:pt>
                <c:pt idx="55">
                  <c:v>-8774735980.7253418</c:v>
                </c:pt>
                <c:pt idx="56">
                  <c:v>-9004472051.5647125</c:v>
                </c:pt>
                <c:pt idx="57">
                  <c:v>-9237494305.1055546</c:v>
                </c:pt>
                <c:pt idx="58">
                  <c:v>-9473868465.0018959</c:v>
                </c:pt>
                <c:pt idx="59">
                  <c:v>-9713661569.3808498</c:v>
                </c:pt>
                <c:pt idx="60">
                  <c:v>-9956941997.1320667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B4-4A96-B704-A10B1454A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242671"/>
        <c:axId val="2096974223"/>
      </c:lineChart>
      <c:catAx>
        <c:axId val="2096242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974223"/>
        <c:crosses val="autoZero"/>
        <c:auto val="1"/>
        <c:lblAlgn val="ctr"/>
        <c:lblOffset val="100"/>
        <c:noMultiLvlLbl val="0"/>
      </c:catAx>
      <c:valAx>
        <c:axId val="209697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/>
                  <a:t>Millones ($)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6242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766930946597847"/>
          <c:y val="0.68857726094169069"/>
          <c:w val="7.9677864794175532E-2"/>
          <c:h val="0.19797964028349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190660A-79E5-4740-9A98-21C2C4FF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01B000A-5948-4324-8C83-959B9EF110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C83D833-F003-4E71-8539-1FAFB43BB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A010A12-E4D1-4945-AD6B-8EAAAE3B13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2C75CBE-D56C-4A0F-B0DE-41809D2CB5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7D52113-D144-4C6B-8D5A-8B781FB33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EABACC-AD45-4A1E-A2A3-808DE6301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E3D2261-9AB8-49AC-A240-DA393E694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03DCEA3-AB40-4FA1-BC53-13CDCF898B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22B48C-B4FA-4961-A3EB-E9CFF84DE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CB26AD-6BAF-4657-AAC0-7D61F488E2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BB01AB1-AB17-47B9-98C1-DDF8238209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F08FBB-C163-47E9-9386-98E430C0F1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EE0229C-04B0-42CC-8866-12D5DE8168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20665</xdr:rowOff>
    </xdr:from>
    <xdr:to>
      <xdr:col>13</xdr:col>
      <xdr:colOff>450574</xdr:colOff>
      <xdr:row>37</xdr:row>
      <xdr:rowOff>83486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3B88675-6B7E-456F-8D57-F99CF4FBF5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37814-A773-45C1-A731-5AB9CCFD07F1}">
  <sheetPr>
    <pageSetUpPr fitToPage="1"/>
  </sheetPr>
  <dimension ref="B4:F18"/>
  <sheetViews>
    <sheetView workbookViewId="0">
      <selection activeCell="D23" sqref="D23"/>
    </sheetView>
  </sheetViews>
  <sheetFormatPr baseColWidth="10" defaultColWidth="15.88671875" defaultRowHeight="13.8"/>
  <cols>
    <col min="1" max="1" width="15.88671875" style="252"/>
    <col min="2" max="2" width="11.88671875" style="252" customWidth="1"/>
    <col min="3" max="3" width="10.44140625" style="252" customWidth="1"/>
    <col min="4" max="4" width="16.77734375" style="252" customWidth="1"/>
    <col min="5" max="5" width="19.33203125" style="252" customWidth="1"/>
    <col min="6" max="16384" width="15.88671875" style="252"/>
  </cols>
  <sheetData>
    <row r="4" spans="2:6">
      <c r="B4" s="250" t="s">
        <v>183</v>
      </c>
      <c r="C4" s="251" t="s">
        <v>184</v>
      </c>
      <c r="D4" s="250" t="s">
        <v>185</v>
      </c>
      <c r="E4" s="250" t="s">
        <v>36</v>
      </c>
      <c r="F4" s="250" t="s">
        <v>37</v>
      </c>
    </row>
    <row r="5" spans="2:6">
      <c r="B5" s="256">
        <f>+'Punto Equilibrio (2)'!$D$5</f>
        <v>51</v>
      </c>
      <c r="C5" s="253">
        <f>+'Fabricación (2)'!$G$5</f>
        <v>3700</v>
      </c>
      <c r="D5" s="253">
        <f>+'Punto Equilibrio (2)'!$C$3</f>
        <v>1500000</v>
      </c>
      <c r="E5" s="255">
        <f>+'Flujo de caja (2)'!$D$34</f>
        <v>-1237707086.0185227</v>
      </c>
      <c r="F5" s="254" t="e">
        <f>+'Flujo de caja (2)'!$D$35</f>
        <v>#NUM!</v>
      </c>
    </row>
    <row r="6" spans="2:6">
      <c r="B6" s="256">
        <f>+'Punto Equilibrio (3)'!$D$5</f>
        <v>51</v>
      </c>
      <c r="C6" s="253">
        <f>+'Fabricación (3)'!$G$5</f>
        <v>4100</v>
      </c>
      <c r="D6" s="253">
        <f>+'Punto Equilibrio (3)'!$C$3</f>
        <v>1500000</v>
      </c>
      <c r="E6" s="255">
        <f>+'Flujo de caja (3)'!$D$34</f>
        <v>-1409963893.8709049</v>
      </c>
      <c r="F6" s="254" t="e">
        <f>+'Flujo de caja (3)'!$D$35</f>
        <v>#NUM!</v>
      </c>
    </row>
    <row r="7" spans="2:6">
      <c r="B7" s="256">
        <f>+'Punto Equilibrio (4)'!$D$5</f>
        <v>40</v>
      </c>
      <c r="C7" s="253">
        <f>+'Fabricación (4)'!$G$5</f>
        <v>3700</v>
      </c>
      <c r="D7" s="253">
        <f>+'Punto Equilibrio (4)'!$C$3</f>
        <v>1500000</v>
      </c>
      <c r="E7" s="255">
        <f>+'Flujo de caja (4)'!$D$34</f>
        <v>-1385877512.8055904</v>
      </c>
      <c r="F7" s="254" t="e">
        <f>+'Flujo de caja (4)'!$D$35</f>
        <v>#NUM!</v>
      </c>
    </row>
    <row r="8" spans="2:6">
      <c r="B8" s="256">
        <f>+'Punto Equilibrio (5)'!$D$5</f>
        <v>70</v>
      </c>
      <c r="C8" s="253">
        <f>+'Fabricación (5)'!$G$5</f>
        <v>3700</v>
      </c>
      <c r="D8" s="253">
        <f>+'Punto Equilibrio (5)'!$C$3</f>
        <v>1500000</v>
      </c>
      <c r="E8" s="255">
        <f>+'Flujo de caja (5)'!$D$34</f>
        <v>-981776348.84085894</v>
      </c>
      <c r="F8" s="254" t="e">
        <f>+'Flujo de caja (5)'!$D$35</f>
        <v>#NUM!</v>
      </c>
    </row>
    <row r="9" spans="2:6">
      <c r="B9" s="256">
        <f>+'Punto Equilibrio (6)'!$D$5</f>
        <v>40</v>
      </c>
      <c r="C9" s="253">
        <f>+'Fabricación (6)'!$G$5</f>
        <v>4100</v>
      </c>
      <c r="D9" s="253">
        <f>+'Punto Equilibrio (6)'!$C$3</f>
        <v>1500000</v>
      </c>
      <c r="E9" s="255">
        <f>+'Flujo de caja (6)'!$D$34</f>
        <v>-1520980891.5133414</v>
      </c>
      <c r="F9" s="254" t="e">
        <f>+'Flujo de caja (6)'!$D$35</f>
        <v>#NUM!</v>
      </c>
    </row>
    <row r="10" spans="2:6">
      <c r="B10" s="256">
        <f>+'Punto Equilibrio (7)'!$D$5</f>
        <v>60</v>
      </c>
      <c r="C10" s="253">
        <f>+'Fabricación (7)'!$G$5</f>
        <v>4100</v>
      </c>
      <c r="D10" s="253">
        <f>+'Punto Equilibrio (7)'!$C$3</f>
        <v>1500000</v>
      </c>
      <c r="E10" s="255">
        <f>+'Flujo de caja (7)'!$D$34</f>
        <v>-1319131804.8907287</v>
      </c>
      <c r="F10" s="254" t="e">
        <f>+'Flujo de caja (7)'!$D$35</f>
        <v>#NUM!</v>
      </c>
    </row>
    <row r="11" spans="2:6">
      <c r="B11" s="256">
        <f>+'Punto Equilibrio (8)'!$D$5</f>
        <v>51</v>
      </c>
      <c r="C11" s="253">
        <f>+'Fabricación (8)'!$G$5</f>
        <v>3900</v>
      </c>
      <c r="D11" s="253">
        <f>+'Punto Equilibrio (8)'!$C$3</f>
        <v>1700000</v>
      </c>
      <c r="E11" s="255">
        <f>+'Flujo de caja (8)'!$D$34</f>
        <v>-767159151.10045362</v>
      </c>
      <c r="F11" s="254" t="e">
        <f>+'Flujo de caja (8)'!$D$35</f>
        <v>#NUM!</v>
      </c>
    </row>
    <row r="12" spans="2:6">
      <c r="B12" s="256">
        <f>+'Punto Equilibrio (9)'!$D$5</f>
        <v>51</v>
      </c>
      <c r="C12" s="253">
        <f>+'Fabricación (9)'!$G$5</f>
        <v>3900</v>
      </c>
      <c r="D12" s="253">
        <f>+'Punto Equilibrio (9)'!$C$3</f>
        <v>200000</v>
      </c>
      <c r="E12" s="255">
        <f>+'Flujo de caja (9)'!$D$34</f>
        <v>-4942231692.4323978</v>
      </c>
      <c r="F12" s="254" t="e">
        <f>+'Flujo de caja (9)'!$D$35</f>
        <v>#NUM!</v>
      </c>
    </row>
    <row r="13" spans="2:6">
      <c r="B13" s="256">
        <f>+'Punto Equilibrio (10)'!$D$5</f>
        <v>50</v>
      </c>
      <c r="C13" s="253">
        <f>+'Fabricación (10)'!$G$5</f>
        <v>3900</v>
      </c>
      <c r="D13" s="253">
        <f>+'Punto Equilibrio (10)'!$C$3</f>
        <v>2000000</v>
      </c>
      <c r="E13" s="253">
        <f>+'Flujo de caja (10)'!$D$34</f>
        <v>28786054.775258616</v>
      </c>
      <c r="F13" s="254">
        <f>+'Flujo de caja (10)'!$D$35</f>
        <v>0.15128289323859412</v>
      </c>
    </row>
    <row r="14" spans="2:6">
      <c r="B14" s="256">
        <f>+'Punto Equilibrio (11)'!$D$5</f>
        <v>2000</v>
      </c>
      <c r="C14" s="253">
        <f>+'Fabricación (11)'!$G$5</f>
        <v>3900</v>
      </c>
      <c r="D14" s="253">
        <f>+'Punto Equilibrio (11)'!$C$3</f>
        <v>1500000</v>
      </c>
      <c r="E14" s="253">
        <f>+'Flujo de caja (11)'!$D$34</f>
        <v>29237379117.507454</v>
      </c>
      <c r="F14" s="254">
        <f>+'Flujo de caja (11)'!$D$35</f>
        <v>49.282499622739543</v>
      </c>
    </row>
    <row r="15" spans="2:6">
      <c r="B15" s="256">
        <f>+'Punto Equilibrio (12)'!$D$5</f>
        <v>4000</v>
      </c>
      <c r="C15" s="253">
        <f>+'Fabricación (12)'!$G$5</f>
        <v>3900</v>
      </c>
      <c r="D15" s="253">
        <f>+'Punto Equilibrio (12)'!$C$3</f>
        <v>1500000</v>
      </c>
      <c r="E15" s="253">
        <f>+'Flujo de caja (12)'!$D$34</f>
        <v>60399437299.773476</v>
      </c>
      <c r="F15" s="254">
        <f>+'Flujo de caja (12)'!$D$35</f>
        <v>102.87935751541684</v>
      </c>
    </row>
    <row r="16" spans="2:6">
      <c r="B16" s="256">
        <f>+'Punto Equilibrio (13)'!$D$5</f>
        <v>10000</v>
      </c>
      <c r="C16" s="253">
        <f>+'Fabricación (13)'!$G$5</f>
        <v>3900</v>
      </c>
      <c r="D16" s="253">
        <f>+'Punto Equilibrio (13)'!$C$3</f>
        <v>1500000</v>
      </c>
      <c r="E16" s="253">
        <f>+'Flujo de caja (13)'!$D$34</f>
        <v>153885611846.57141</v>
      </c>
      <c r="F16" s="254">
        <f>+'Flujo de caja (13)'!$D$35</f>
        <v>263.69364115042083</v>
      </c>
    </row>
    <row r="17" spans="2:6">
      <c r="B17" s="256">
        <f>+'Punto Equilibrio (14)'!$D$5</f>
        <v>20000</v>
      </c>
      <c r="C17" s="253">
        <f>+'Fabricación (14)'!$G$5</f>
        <v>3900</v>
      </c>
      <c r="D17" s="253">
        <f>+'Punto Equilibrio (14)'!$C$3</f>
        <v>1500000</v>
      </c>
      <c r="E17" s="253">
        <f>+'Flujo de caja (14)'!$D$34</f>
        <v>309695902757.90143</v>
      </c>
      <c r="F17" s="254">
        <f>+'Flujo de caja (14)'!$D$35</f>
        <v>531.72475060385045</v>
      </c>
    </row>
    <row r="18" spans="2:6">
      <c r="B18" s="256">
        <f>+'Punto Equilibrio (15)'!$D$5</f>
        <v>10000</v>
      </c>
      <c r="C18" s="253">
        <f>+'Fabricación (15)'!$G$5</f>
        <v>3900</v>
      </c>
      <c r="D18" s="253">
        <f>+'Punto Equilibrio (15)'!$C$3</f>
        <v>200000</v>
      </c>
      <c r="E18" s="255">
        <f>+'Flujo de caja (15)'!$D$34</f>
        <v>-555603839621.60181</v>
      </c>
      <c r="F18" s="254" t="e">
        <f>+'Flujo de caja (15)'!$D$35</f>
        <v>#NUM!</v>
      </c>
    </row>
  </sheetData>
  <pageMargins left="0.7" right="0.7" top="0.75" bottom="0.75" header="0.3" footer="0.3"/>
  <pageSetup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3ACD1-4D2E-45FF-839B-CD72B6363A6A}">
  <sheetPr>
    <pageSetUpPr fitToPage="1"/>
  </sheetPr>
  <dimension ref="A2:L22"/>
  <sheetViews>
    <sheetView workbookViewId="0">
      <selection activeCell="E4" sqref="E4"/>
    </sheetView>
  </sheetViews>
  <sheetFormatPr baseColWidth="10" defaultColWidth="11.44140625" defaultRowHeight="14.4"/>
  <cols>
    <col min="1" max="1" width="26" customWidth="1"/>
    <col min="2" max="2" width="16.44140625" customWidth="1"/>
    <col min="3" max="3" width="13.5546875" customWidth="1"/>
    <col min="4" max="4" width="13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F5071-5F46-4929-BCF6-2FB66E43D0AB}">
  <sheetPr>
    <pageSetUpPr fitToPage="1"/>
  </sheetPr>
  <dimension ref="A2:I59"/>
  <sheetViews>
    <sheetView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111" t="s">
        <v>158</v>
      </c>
      <c r="G4" s="111" t="s">
        <v>180</v>
      </c>
    </row>
    <row r="5" spans="1:9">
      <c r="A5" s="224" t="s">
        <v>160</v>
      </c>
      <c r="B5" s="223"/>
      <c r="D5" s="222"/>
      <c r="E5" s="111"/>
      <c r="F5" s="244">
        <v>4300</v>
      </c>
      <c r="G5" s="244">
        <v>3700</v>
      </c>
    </row>
    <row r="6" spans="1:9" ht="13.8" thickBot="1">
      <c r="A6" s="221" t="s">
        <v>159</v>
      </c>
      <c r="B6" s="220"/>
      <c r="D6" s="219"/>
      <c r="E6" s="111" t="s">
        <v>157</v>
      </c>
      <c r="F6" s="235">
        <f>+G5/F5</f>
        <v>0.86046511627906974</v>
      </c>
      <c r="G6" s="111">
        <v>1</v>
      </c>
    </row>
    <row r="7" spans="1:9">
      <c r="A7" s="215"/>
      <c r="B7" s="216"/>
      <c r="D7" s="111"/>
      <c r="E7" s="111" t="s">
        <v>181</v>
      </c>
      <c r="F7" s="236">
        <v>68.53</v>
      </c>
      <c r="G7" s="234">
        <f>+F7/F6</f>
        <v>79.64297297297297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294679</v>
      </c>
      <c r="G15" s="201">
        <f>(F15*C15)*1.05</f>
        <v>402236.83500000002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420386.83500000002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870723.83499999996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52243.430099999998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922967.26509999996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160894.73400000003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73837.381207999992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69222.544882499991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25843.083422799999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330220.74351330003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E51EA-4834-4CFF-9855-1BE68AEC763A}">
  <sheetPr>
    <pageSetUpPr fitToPage="1"/>
  </sheetPr>
  <dimension ref="A1:P68"/>
  <sheetViews>
    <sheetView topLeftCell="A18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(3)'!C8:N8)</f>
        <v>1026024864.201736</v>
      </c>
      <c r="F9" s="75">
        <f>SUM('Punto Equilibrio (3)'!O8:Z8)</f>
        <v>1301247615.0410018</v>
      </c>
      <c r="G9" s="75">
        <f>SUM('Punto Equilibrio (3)'!AA8:AL8)</f>
        <v>1650296610.4698327</v>
      </c>
      <c r="H9" s="75">
        <f>SUM('Punto Equilibrio (3)'!AM8:AX8)</f>
        <v>2092975134.8227468</v>
      </c>
      <c r="I9" s="75">
        <f>SUM('Punto Equilibrio (3)'!AY8:BJ8)</f>
        <v>2654398540.9623857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(3)'!C9:N10)</f>
        <v>1558237513.9115424</v>
      </c>
      <c r="F10" s="75">
        <f>SUM('Punto Equilibrio (3)'!O9:Z10)</f>
        <v>1845639277.9523275</v>
      </c>
      <c r="G10" s="75">
        <f>SUM('Punto Equilibrio (3)'!AA9:AL10)</f>
        <v>2186897154.9266663</v>
      </c>
      <c r="H10" s="75">
        <f>SUM('Punto Equilibrio (3)'!AM9:AX10)</f>
        <v>2597202592.5962706</v>
      </c>
      <c r="I10" s="75">
        <f>SUM('Punto Equilibrio (3)'!AY9:BJ10)</f>
        <v>3112279743.7943921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-532212649.70980644</v>
      </c>
      <c r="F11" s="77">
        <f>F9-F10</f>
        <v>-544391662.91132569</v>
      </c>
      <c r="G11" s="77">
        <f>G9-G10</f>
        <v>-536600544.4568336</v>
      </c>
      <c r="H11" s="77">
        <f>H9-H10</f>
        <v>-504227457.77352381</v>
      </c>
      <c r="I11" s="77">
        <f>I9-I10</f>
        <v>-457881202.83200645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-532212649.70980644</v>
      </c>
      <c r="F13" s="77">
        <f>F11-F12</f>
        <v>-544391662.91132569</v>
      </c>
      <c r="G13" s="77">
        <f t="shared" ref="G13:I13" si="0">G11-G12</f>
        <v>-536600544.4568336</v>
      </c>
      <c r="H13" s="77">
        <f t="shared" si="0"/>
        <v>-504227457.77352381</v>
      </c>
      <c r="I13" s="77">
        <f t="shared" si="0"/>
        <v>-457881202.83200645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-532212649.70980644</v>
      </c>
      <c r="F15" s="77">
        <f t="shared" ref="F15:H15" si="1">F13-F14</f>
        <v>-544391662.91132569</v>
      </c>
      <c r="G15" s="77">
        <f t="shared" si="1"/>
        <v>-536600544.4568336</v>
      </c>
      <c r="H15" s="77">
        <f t="shared" si="1"/>
        <v>-504227457.77352381</v>
      </c>
      <c r="I15" s="77">
        <f>I13-I14</f>
        <v>-457881202.83200645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-159663794.91294193</v>
      </c>
      <c r="F16" s="79">
        <f>F15*$D$5</f>
        <v>-163317498.87339771</v>
      </c>
      <c r="G16" s="79">
        <f>G15*$D$5</f>
        <v>-160980163.33705008</v>
      </c>
      <c r="H16" s="79">
        <f>H15*$D$5</f>
        <v>-151268237.33205715</v>
      </c>
      <c r="I16" s="79">
        <f>I15*$D$5</f>
        <v>-137364360.84960192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-372548854.79686451</v>
      </c>
      <c r="F17" s="79">
        <f t="shared" ref="F17:H17" si="2">F15-F16</f>
        <v>-381074164.03792799</v>
      </c>
      <c r="G17" s="79">
        <f t="shared" si="2"/>
        <v>-375620381.11978352</v>
      </c>
      <c r="H17" s="79">
        <f t="shared" si="2"/>
        <v>-352959220.44146669</v>
      </c>
      <c r="I17" s="79">
        <f>I15-I16</f>
        <v>-320516841.98240453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-372548854.79686451</v>
      </c>
      <c r="F27" s="82">
        <f t="shared" ref="F27:I27" si="4">F17+F18+F19-F20-F21-F22-F23-F24+F25+F26</f>
        <v>-381074164.03792799</v>
      </c>
      <c r="G27" s="82">
        <f t="shared" si="4"/>
        <v>-375620381.11978352</v>
      </c>
      <c r="H27" s="83">
        <f t="shared" si="4"/>
        <v>-352959220.44146669</v>
      </c>
      <c r="I27" s="84">
        <f t="shared" si="4"/>
        <v>-320516841.98240453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-332632906.06862903</v>
      </c>
      <c r="F29" s="59">
        <f t="shared" si="6"/>
        <v>-303789990.46390939</v>
      </c>
      <c r="G29" s="59">
        <f t="shared" si="6"/>
        <v>-267359167.95720735</v>
      </c>
      <c r="H29" s="59">
        <f t="shared" si="6"/>
        <v>-224311965.53022814</v>
      </c>
      <c r="I29" s="59">
        <f t="shared" si="6"/>
        <v>-181869863.8509309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-432632906.06862903</v>
      </c>
      <c r="F30" s="59">
        <f>SUM($D$29:E29,F29)</f>
        <v>-736422896.53253841</v>
      </c>
      <c r="G30" s="59">
        <f>SUM($D$29:F29,G29)</f>
        <v>-1003782064.4897457</v>
      </c>
      <c r="H30" s="59">
        <f>SUM($D$29:G29,H29)</f>
        <v>-1228094030.0199738</v>
      </c>
      <c r="I30" s="59">
        <f>SUM($D$29:H29,I29)</f>
        <v>-1409963893.8709047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-354808433.13987094</v>
      </c>
      <c r="F31" s="61">
        <f t="shared" si="7"/>
        <v>-345645500.26115918</v>
      </c>
      <c r="G31" s="61">
        <f t="shared" si="7"/>
        <v>-324475007.98599154</v>
      </c>
      <c r="H31" s="61">
        <f t="shared" si="7"/>
        <v>-290380424.15780807</v>
      </c>
      <c r="I31" s="61">
        <f t="shared" si="7"/>
        <v>-251133332.48705024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-1409963893.8709049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391137705.8452853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0.80880168765380589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-0.89485926609416211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1026024864.201736</v>
      </c>
      <c r="F44" s="55">
        <f>F9</f>
        <v>1301247615.0410018</v>
      </c>
      <c r="G44" s="55">
        <f>G9</f>
        <v>1650296610.4698327</v>
      </c>
      <c r="H44" s="55">
        <f>H9</f>
        <v>2092975134.8227468</v>
      </c>
      <c r="I44" s="55">
        <f>I9</f>
        <v>2654398540.9623857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1026024864.201736</v>
      </c>
      <c r="F48" s="71">
        <f t="shared" ref="F48:I48" si="9">SUM(F44:F47)</f>
        <v>1301247615.0410018</v>
      </c>
      <c r="G48" s="71">
        <f t="shared" si="9"/>
        <v>1650296610.4698327</v>
      </c>
      <c r="H48" s="71">
        <f t="shared" si="9"/>
        <v>2092975134.8227468</v>
      </c>
      <c r="I48" s="71">
        <f t="shared" si="9"/>
        <v>2654398540.9623857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1558237513.9115424</v>
      </c>
      <c r="F51" s="55">
        <f t="shared" ref="F51:I51" si="10">F10</f>
        <v>1845639277.9523275</v>
      </c>
      <c r="G51" s="55">
        <f t="shared" si="10"/>
        <v>2186897154.9266663</v>
      </c>
      <c r="H51" s="55">
        <f t="shared" si="10"/>
        <v>2597202592.5962706</v>
      </c>
      <c r="I51" s="55">
        <f t="shared" si="10"/>
        <v>3112279743.7943921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-159663794.91294193</v>
      </c>
      <c r="F53" s="55">
        <f t="shared" si="12"/>
        <v>-163317498.87339771</v>
      </c>
      <c r="G53" s="55">
        <f t="shared" si="12"/>
        <v>-160980163.33705008</v>
      </c>
      <c r="H53" s="55">
        <f t="shared" si="12"/>
        <v>-151268237.33205715</v>
      </c>
      <c r="I53" s="55">
        <f t="shared" si="12"/>
        <v>-137364360.84960192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1398573718.9986005</v>
      </c>
      <c r="F59" s="71">
        <f t="shared" si="15"/>
        <v>1682321779.0789299</v>
      </c>
      <c r="G59" s="71">
        <f t="shared" si="15"/>
        <v>2025916991.5896163</v>
      </c>
      <c r="H59" s="71">
        <f t="shared" si="15"/>
        <v>2445934355.2642136</v>
      </c>
      <c r="I59" s="71">
        <f t="shared" si="15"/>
        <v>2974915382.9447904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5964389344.7599211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7374353238.630826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-1409963893.8709049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6DF2E-E81B-4C92-A26A-C90D53464D73}">
  <sheetPr>
    <pageSetUpPr fitToPage="1"/>
  </sheetPr>
  <dimension ref="A2:BJ14"/>
  <sheetViews>
    <sheetView topLeftCell="B1"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</cols>
  <sheetData>
    <row r="2" spans="1:62">
      <c r="B2" t="s">
        <v>53</v>
      </c>
      <c r="C2" s="1">
        <v>0.02</v>
      </c>
      <c r="D2" s="1"/>
    </row>
    <row r="3" spans="1:62">
      <c r="B3" t="s">
        <v>54</v>
      </c>
      <c r="C3" s="242">
        <v>1500000</v>
      </c>
    </row>
    <row r="4" spans="1:62">
      <c r="C4" s="3"/>
    </row>
    <row r="5" spans="1:62">
      <c r="A5" s="298" t="s">
        <v>55</v>
      </c>
      <c r="B5" s="298"/>
      <c r="C5" s="239" t="s">
        <v>165</v>
      </c>
      <c r="D5" s="241">
        <v>51</v>
      </c>
      <c r="AM5" s="4"/>
    </row>
    <row r="6" spans="1:62">
      <c r="A6" s="276" t="s">
        <v>55</v>
      </c>
      <c r="B6" s="276"/>
      <c r="C6" s="5">
        <f>+D5</f>
        <v>51</v>
      </c>
      <c r="D6" s="5">
        <f>+C6*(1+$C$2)</f>
        <v>52.02</v>
      </c>
      <c r="E6" s="5">
        <f t="shared" ref="E6:BJ6" si="0">+D6*(1+$C$2)</f>
        <v>53.060400000000001</v>
      </c>
      <c r="F6" s="5">
        <f t="shared" si="0"/>
        <v>54.121608000000002</v>
      </c>
      <c r="G6" s="5">
        <f t="shared" si="0"/>
        <v>55.204040160000005</v>
      </c>
      <c r="H6" s="5">
        <f t="shared" si="0"/>
        <v>56.308120963200004</v>
      </c>
      <c r="I6" s="5">
        <f t="shared" si="0"/>
        <v>57.434283382464002</v>
      </c>
      <c r="J6" s="5">
        <f t="shared" si="0"/>
        <v>58.582969050113284</v>
      </c>
      <c r="K6" s="5">
        <f t="shared" si="0"/>
        <v>59.754628431115549</v>
      </c>
      <c r="L6" s="5">
        <f t="shared" si="0"/>
        <v>60.949720999737863</v>
      </c>
      <c r="M6" s="5">
        <f t="shared" si="0"/>
        <v>62.168715419732621</v>
      </c>
      <c r="N6" s="5">
        <f t="shared" si="0"/>
        <v>63.412089728127278</v>
      </c>
      <c r="O6" s="5">
        <f t="shared" si="0"/>
        <v>64.680331522689826</v>
      </c>
      <c r="P6" s="5">
        <f t="shared" si="0"/>
        <v>65.973938153143621</v>
      </c>
      <c r="Q6" s="5">
        <f t="shared" si="0"/>
        <v>67.293416916206496</v>
      </c>
      <c r="R6" s="5">
        <f t="shared" si="0"/>
        <v>68.639285254530634</v>
      </c>
      <c r="S6" s="5">
        <f t="shared" si="0"/>
        <v>70.012070959621255</v>
      </c>
      <c r="T6" s="5">
        <f t="shared" si="0"/>
        <v>71.412312378813681</v>
      </c>
      <c r="U6" s="5">
        <f t="shared" si="0"/>
        <v>72.840558626389949</v>
      </c>
      <c r="V6" s="5">
        <f t="shared" si="0"/>
        <v>74.297369798917757</v>
      </c>
      <c r="W6" s="5">
        <f t="shared" si="0"/>
        <v>75.783317194896114</v>
      </c>
      <c r="X6" s="5">
        <f t="shared" si="0"/>
        <v>77.298983538794033</v>
      </c>
      <c r="Y6" s="5">
        <f t="shared" si="0"/>
        <v>78.844963209569912</v>
      </c>
      <c r="Z6" s="5">
        <f t="shared" si="0"/>
        <v>80.421862473761308</v>
      </c>
      <c r="AA6" s="5">
        <f t="shared" si="0"/>
        <v>82.030299723236539</v>
      </c>
      <c r="AB6" s="5">
        <f t="shared" si="0"/>
        <v>83.670905717701274</v>
      </c>
      <c r="AC6" s="5">
        <f t="shared" si="0"/>
        <v>85.344323832055295</v>
      </c>
      <c r="AD6" s="5">
        <f t="shared" si="0"/>
        <v>87.051210308696398</v>
      </c>
      <c r="AE6" s="5">
        <f t="shared" si="0"/>
        <v>88.79223451487033</v>
      </c>
      <c r="AF6" s="5">
        <f t="shared" si="0"/>
        <v>90.568079205167734</v>
      </c>
      <c r="AG6" s="5">
        <f t="shared" si="0"/>
        <v>92.379440789271086</v>
      </c>
      <c r="AH6" s="5">
        <f t="shared" si="0"/>
        <v>94.227029605056515</v>
      </c>
      <c r="AI6" s="5">
        <f t="shared" si="0"/>
        <v>96.111570197157647</v>
      </c>
      <c r="AJ6" s="5">
        <f t="shared" si="0"/>
        <v>98.033801601100805</v>
      </c>
      <c r="AK6" s="5">
        <f t="shared" si="0"/>
        <v>99.994477633122827</v>
      </c>
      <c r="AL6" s="5">
        <f t="shared" si="0"/>
        <v>101.99436718578528</v>
      </c>
      <c r="AM6" s="5">
        <f t="shared" si="0"/>
        <v>104.03425452950098</v>
      </c>
      <c r="AN6" s="5">
        <f t="shared" si="0"/>
        <v>106.11493962009101</v>
      </c>
      <c r="AO6" s="5">
        <f t="shared" si="0"/>
        <v>108.23723841249283</v>
      </c>
      <c r="AP6" s="5">
        <f t="shared" si="0"/>
        <v>110.40198318074269</v>
      </c>
      <c r="AQ6" s="5">
        <f t="shared" si="0"/>
        <v>112.61002284435754</v>
      </c>
      <c r="AR6" s="5">
        <f t="shared" si="0"/>
        <v>114.8622233012447</v>
      </c>
      <c r="AS6" s="5">
        <f t="shared" si="0"/>
        <v>117.15946776726959</v>
      </c>
      <c r="AT6" s="5">
        <f t="shared" si="0"/>
        <v>119.50265712261498</v>
      </c>
      <c r="AU6" s="5">
        <f t="shared" si="0"/>
        <v>121.89271026506728</v>
      </c>
      <c r="AV6" s="5">
        <f t="shared" si="0"/>
        <v>124.33056447036863</v>
      </c>
      <c r="AW6" s="5">
        <f t="shared" si="0"/>
        <v>126.81717575977601</v>
      </c>
      <c r="AX6" s="5">
        <f t="shared" si="0"/>
        <v>129.35351927497152</v>
      </c>
      <c r="AY6" s="5">
        <f t="shared" si="0"/>
        <v>131.94058966047095</v>
      </c>
      <c r="AZ6" s="5">
        <f t="shared" si="0"/>
        <v>134.57940145368036</v>
      </c>
      <c r="BA6" s="5">
        <f t="shared" si="0"/>
        <v>137.27098948275398</v>
      </c>
      <c r="BB6" s="5">
        <f t="shared" si="0"/>
        <v>140.01640927240905</v>
      </c>
      <c r="BC6" s="5">
        <f t="shared" si="0"/>
        <v>142.81673745785724</v>
      </c>
      <c r="BD6" s="5">
        <f t="shared" si="0"/>
        <v>145.6730722070144</v>
      </c>
      <c r="BE6" s="5">
        <f t="shared" si="0"/>
        <v>148.5865336511547</v>
      </c>
      <c r="BF6" s="5">
        <f t="shared" si="0"/>
        <v>151.5582643241778</v>
      </c>
      <c r="BG6" s="5">
        <f t="shared" si="0"/>
        <v>154.58942961066137</v>
      </c>
      <c r="BH6" s="5">
        <f t="shared" si="0"/>
        <v>157.68121820287459</v>
      </c>
      <c r="BI6" s="5">
        <f t="shared" si="0"/>
        <v>160.83484256693208</v>
      </c>
      <c r="BJ6" s="5">
        <f t="shared" si="0"/>
        <v>164.05153941827072</v>
      </c>
    </row>
    <row r="7" spans="1:62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2">
      <c r="A8" s="10" t="s">
        <v>57</v>
      </c>
      <c r="B8" s="43">
        <v>0</v>
      </c>
      <c r="C8" s="7">
        <f>+C6*$C$3</f>
        <v>76500000</v>
      </c>
      <c r="D8" s="7">
        <f>+D6*$C$3</f>
        <v>78030000</v>
      </c>
      <c r="E8" s="7">
        <f>+E6*$C$3</f>
        <v>79590600</v>
      </c>
      <c r="F8" s="7">
        <f t="shared" ref="F8:BJ8" si="2">+F6*$C$3</f>
        <v>81182412</v>
      </c>
      <c r="G8" s="7">
        <f t="shared" si="2"/>
        <v>82806060.24000001</v>
      </c>
      <c r="H8" s="7">
        <f t="shared" si="2"/>
        <v>84462181.444800004</v>
      </c>
      <c r="I8" s="7">
        <f t="shared" si="2"/>
        <v>86151425.073696002</v>
      </c>
      <c r="J8" s="7">
        <f t="shared" si="2"/>
        <v>87874453.575169921</v>
      </c>
      <c r="K8" s="7">
        <f t="shared" si="2"/>
        <v>89631942.646673322</v>
      </c>
      <c r="L8" s="7">
        <f t="shared" si="2"/>
        <v>91424581.499606788</v>
      </c>
      <c r="M8" s="7">
        <f t="shared" si="2"/>
        <v>93253073.12959893</v>
      </c>
      <c r="N8" s="7">
        <f t="shared" si="2"/>
        <v>95118134.592190921</v>
      </c>
      <c r="O8" s="7">
        <f t="shared" si="2"/>
        <v>97020497.284034744</v>
      </c>
      <c r="P8" s="7">
        <f t="shared" si="2"/>
        <v>98960907.229715437</v>
      </c>
      <c r="Q8" s="7">
        <f t="shared" si="2"/>
        <v>100940125.37430975</v>
      </c>
      <c r="R8" s="7">
        <f t="shared" si="2"/>
        <v>102958927.88179596</v>
      </c>
      <c r="S8" s="7">
        <f t="shared" si="2"/>
        <v>105018106.43943188</v>
      </c>
      <c r="T8" s="7">
        <f t="shared" si="2"/>
        <v>107118468.56822053</v>
      </c>
      <c r="U8" s="7">
        <f t="shared" si="2"/>
        <v>109260837.93958493</v>
      </c>
      <c r="V8" s="7">
        <f t="shared" si="2"/>
        <v>111446054.69837664</v>
      </c>
      <c r="W8" s="7">
        <f t="shared" si="2"/>
        <v>113674975.79234417</v>
      </c>
      <c r="X8" s="7">
        <f t="shared" si="2"/>
        <v>115948475.30819105</v>
      </c>
      <c r="Y8" s="7">
        <f t="shared" si="2"/>
        <v>118267444.81435487</v>
      </c>
      <c r="Z8" s="7">
        <f t="shared" si="2"/>
        <v>120632793.71064197</v>
      </c>
      <c r="AA8" s="7">
        <f t="shared" si="2"/>
        <v>123045449.58485481</v>
      </c>
      <c r="AB8" s="7">
        <f t="shared" si="2"/>
        <v>125506358.57655191</v>
      </c>
      <c r="AC8" s="7">
        <f t="shared" si="2"/>
        <v>128016485.74808294</v>
      </c>
      <c r="AD8" s="7">
        <f t="shared" si="2"/>
        <v>130576815.4630446</v>
      </c>
      <c r="AE8" s="7">
        <f t="shared" si="2"/>
        <v>133188351.77230549</v>
      </c>
      <c r="AF8" s="7">
        <f t="shared" si="2"/>
        <v>135852118.8077516</v>
      </c>
      <c r="AG8" s="7">
        <f t="shared" si="2"/>
        <v>138569161.18390664</v>
      </c>
      <c r="AH8" s="7">
        <f t="shared" si="2"/>
        <v>141340544.40758479</v>
      </c>
      <c r="AI8" s="7">
        <f t="shared" si="2"/>
        <v>144167355.29573646</v>
      </c>
      <c r="AJ8" s="7">
        <f t="shared" si="2"/>
        <v>147050702.4016512</v>
      </c>
      <c r="AK8" s="7">
        <f t="shared" si="2"/>
        <v>149991716.44968423</v>
      </c>
      <c r="AL8" s="7">
        <f t="shared" si="2"/>
        <v>152991550.77867791</v>
      </c>
      <c r="AM8" s="7">
        <f t="shared" si="2"/>
        <v>156051381.79425147</v>
      </c>
      <c r="AN8" s="7">
        <f t="shared" si="2"/>
        <v>159172409.4301365</v>
      </c>
      <c r="AO8" s="7">
        <f t="shared" si="2"/>
        <v>162355857.61873925</v>
      </c>
      <c r="AP8" s="7">
        <f t="shared" si="2"/>
        <v>165602974.77111402</v>
      </c>
      <c r="AQ8" s="7">
        <f t="shared" si="2"/>
        <v>168915034.26653633</v>
      </c>
      <c r="AR8" s="7">
        <f t="shared" si="2"/>
        <v>172293334.95186704</v>
      </c>
      <c r="AS8" s="7">
        <f t="shared" si="2"/>
        <v>175739201.65090439</v>
      </c>
      <c r="AT8" s="7">
        <f t="shared" si="2"/>
        <v>179253985.68392247</v>
      </c>
      <c r="AU8" s="7">
        <f t="shared" si="2"/>
        <v>182839065.39760092</v>
      </c>
      <c r="AV8" s="7">
        <f t="shared" si="2"/>
        <v>186495846.70555294</v>
      </c>
      <c r="AW8" s="7">
        <f t="shared" si="2"/>
        <v>190225763.63966402</v>
      </c>
      <c r="AX8" s="7">
        <f t="shared" si="2"/>
        <v>194030278.91245729</v>
      </c>
      <c r="AY8" s="7">
        <f t="shared" si="2"/>
        <v>197910884.49070641</v>
      </c>
      <c r="AZ8" s="7">
        <f t="shared" si="2"/>
        <v>201869102.18052053</v>
      </c>
      <c r="BA8" s="7">
        <f t="shared" si="2"/>
        <v>205906484.22413096</v>
      </c>
      <c r="BB8" s="7">
        <f t="shared" si="2"/>
        <v>210024613.90861356</v>
      </c>
      <c r="BC8" s="7">
        <f t="shared" si="2"/>
        <v>214225106.18678588</v>
      </c>
      <c r="BD8" s="7">
        <f t="shared" si="2"/>
        <v>218509608.3105216</v>
      </c>
      <c r="BE8" s="7">
        <f t="shared" si="2"/>
        <v>222879800.47673205</v>
      </c>
      <c r="BF8" s="7">
        <f t="shared" si="2"/>
        <v>227337396.4862667</v>
      </c>
      <c r="BG8" s="7">
        <f t="shared" si="2"/>
        <v>231884144.41599205</v>
      </c>
      <c r="BH8" s="7">
        <f t="shared" si="2"/>
        <v>236521827.30431187</v>
      </c>
      <c r="BI8" s="7">
        <f t="shared" si="2"/>
        <v>241252263.85039812</v>
      </c>
      <c r="BJ8" s="7">
        <f t="shared" si="2"/>
        <v>246077309.12740609</v>
      </c>
    </row>
    <row r="9" spans="1:62">
      <c r="A9" s="9" t="s">
        <v>58</v>
      </c>
      <c r="B9" s="8">
        <f>+Costos!C7</f>
        <v>0</v>
      </c>
      <c r="C9" s="8">
        <f>+'Costos (3)'!C17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2">
      <c r="A10" s="9" t="s">
        <v>164</v>
      </c>
      <c r="B10" s="8">
        <v>0</v>
      </c>
      <c r="C10" s="8">
        <f>+C6*('Fabricación (3)'!$G$50+'Fabricación (3)'!$G$59)</f>
        <v>67068855.946070708</v>
      </c>
      <c r="D10" s="8">
        <f>+D6*('Fabricación (3)'!$G$50+'Fabricación (3)'!$G$59)</f>
        <v>68410233.06499213</v>
      </c>
      <c r="E10" s="8">
        <f>+E6*('Fabricación (3)'!$G$50+'Fabricación (3)'!$G$59)</f>
        <v>69778437.726291969</v>
      </c>
      <c r="F10" s="8">
        <f>+F6*('Fabricación (3)'!$G$50+'Fabricación (3)'!$G$59)</f>
        <v>71174006.48081781</v>
      </c>
      <c r="G10" s="8">
        <f>+G6*('Fabricación (3)'!$G$50+'Fabricación (3)'!$G$59)</f>
        <v>72597486.610434175</v>
      </c>
      <c r="H10" s="8">
        <f>+H6*('Fabricación (3)'!$G$50+'Fabricación (3)'!$G$59)</f>
        <v>74049436.342642844</v>
      </c>
      <c r="I10" s="8">
        <f>+I6*('Fabricación (3)'!$G$50+'Fabricación (3)'!$G$59)</f>
        <v>75530425.069495708</v>
      </c>
      <c r="J10" s="8">
        <f>+J6*('Fabricación (3)'!$G$50+'Fabricación (3)'!$G$59)</f>
        <v>77041033.570885628</v>
      </c>
      <c r="K10" s="8">
        <f>+K6*('Fabricación (3)'!$G$50+'Fabricación (3)'!$G$59)</f>
        <v>78581854.242303327</v>
      </c>
      <c r="L10" s="8">
        <f>+L6*('Fabricación (3)'!$G$50+'Fabricación (3)'!$G$59)</f>
        <v>80153491.327149406</v>
      </c>
      <c r="M10" s="8">
        <f>+M6*('Fabricación (3)'!$G$50+'Fabricación (3)'!$G$59)</f>
        <v>81756561.153692394</v>
      </c>
      <c r="N10" s="8">
        <f>+N6*('Fabricación (3)'!$G$50+'Fabricación (3)'!$G$59)</f>
        <v>83391692.37676625</v>
      </c>
      <c r="O10" s="8">
        <f>+O6*('Fabricación (3)'!$G$50+'Fabricación (3)'!$G$59)</f>
        <v>85059526.224301577</v>
      </c>
      <c r="P10" s="8">
        <f>+P6*('Fabricación (3)'!$G$50+'Fabricación (3)'!$G$59)</f>
        <v>86760716.748787597</v>
      </c>
      <c r="Q10" s="8">
        <f>+Q6*('Fabricación (3)'!$G$50+'Fabricación (3)'!$G$59)</f>
        <v>88495931.083763361</v>
      </c>
      <c r="R10" s="8">
        <f>+R6*('Fabricación (3)'!$G$50+'Fabricación (3)'!$G$59)</f>
        <v>90265849.705438644</v>
      </c>
      <c r="S10" s="8">
        <f>+S6*('Fabricación (3)'!$G$50+'Fabricación (3)'!$G$59)</f>
        <v>92071166.699547425</v>
      </c>
      <c r="T10" s="8">
        <f>+T6*('Fabricación (3)'!$G$50+'Fabricación (3)'!$G$59)</f>
        <v>93912590.033538371</v>
      </c>
      <c r="U10" s="8">
        <f>+U6*('Fabricación (3)'!$G$50+'Fabricación (3)'!$G$59)</f>
        <v>95790841.834209129</v>
      </c>
      <c r="V10" s="8">
        <f>+V6*('Fabricación (3)'!$G$50+'Fabricación (3)'!$G$59)</f>
        <v>97706658.670893326</v>
      </c>
      <c r="W10" s="8">
        <f>+W6*('Fabricación (3)'!$G$50+'Fabricación (3)'!$G$59)</f>
        <v>99660791.844311193</v>
      </c>
      <c r="X10" s="8">
        <f>+X6*('Fabricación (3)'!$G$50+'Fabricación (3)'!$G$59)</f>
        <v>101654007.68119742</v>
      </c>
      <c r="Y10" s="8">
        <f>+Y6*('Fabricación (3)'!$G$50+'Fabricación (3)'!$G$59)</f>
        <v>103687087.83482136</v>
      </c>
      <c r="Z10" s="8">
        <f>+Z6*('Fabricación (3)'!$G$50+'Fabricación (3)'!$G$59)</f>
        <v>105760829.59151779</v>
      </c>
      <c r="AA10" s="8">
        <f>+AA6*('Fabricación (3)'!$G$50+'Fabricación (3)'!$G$59)</f>
        <v>107876046.18334815</v>
      </c>
      <c r="AB10" s="8">
        <f>+AB6*('Fabricación (3)'!$G$50+'Fabricación (3)'!$G$59)</f>
        <v>110033567.10701512</v>
      </c>
      <c r="AC10" s="8">
        <f>+AC6*('Fabricación (3)'!$G$50+'Fabricación (3)'!$G$59)</f>
        <v>112234238.44915541</v>
      </c>
      <c r="AD10" s="8">
        <f>+AD6*('Fabricación (3)'!$G$50+'Fabricación (3)'!$G$59)</f>
        <v>114478923.21813852</v>
      </c>
      <c r="AE10" s="8">
        <f>+AE6*('Fabricación (3)'!$G$50+'Fabricación (3)'!$G$59)</f>
        <v>116768501.68250129</v>
      </c>
      <c r="AF10" s="8">
        <f>+AF6*('Fabricación (3)'!$G$50+'Fabricación (3)'!$G$59)</f>
        <v>119103871.71615131</v>
      </c>
      <c r="AG10" s="8">
        <f>+AG6*('Fabricación (3)'!$G$50+'Fabricación (3)'!$G$59)</f>
        <v>121485949.15047434</v>
      </c>
      <c r="AH10" s="8">
        <f>+AH6*('Fabricación (3)'!$G$50+'Fabricación (3)'!$G$59)</f>
        <v>123915668.13348383</v>
      </c>
      <c r="AI10" s="8">
        <f>+AI6*('Fabricación (3)'!$G$50+'Fabricación (3)'!$G$59)</f>
        <v>126393981.49615352</v>
      </c>
      <c r="AJ10" s="8">
        <f>+AJ6*('Fabricación (3)'!$G$50+'Fabricación (3)'!$G$59)</f>
        <v>128921861.12607659</v>
      </c>
      <c r="AK10" s="8">
        <f>+AK6*('Fabricación (3)'!$G$50+'Fabricación (3)'!$G$59)</f>
        <v>131500298.34859812</v>
      </c>
      <c r="AL10" s="8">
        <f>+AL6*('Fabricación (3)'!$G$50+'Fabricación (3)'!$G$59)</f>
        <v>134130304.31557009</v>
      </c>
      <c r="AM10" s="8">
        <f>+AM6*('Fabricación (3)'!$G$50+'Fabricación (3)'!$G$59)</f>
        <v>136812910.40188149</v>
      </c>
      <c r="AN10" s="8">
        <f>+AN6*('Fabricación (3)'!$G$50+'Fabricación (3)'!$G$59)</f>
        <v>139549168.60991913</v>
      </c>
      <c r="AO10" s="8">
        <f>+AO6*('Fabricación (3)'!$G$50+'Fabricación (3)'!$G$59)</f>
        <v>142340151.9821175</v>
      </c>
      <c r="AP10" s="8">
        <f>+AP6*('Fabricación (3)'!$G$50+'Fabricación (3)'!$G$59)</f>
        <v>145186955.02175987</v>
      </c>
      <c r="AQ10" s="8">
        <f>+AQ6*('Fabricación (3)'!$G$50+'Fabricación (3)'!$G$59)</f>
        <v>148090694.12219507</v>
      </c>
      <c r="AR10" s="8">
        <f>+AR6*('Fabricación (3)'!$G$50+'Fabricación (3)'!$G$59)</f>
        <v>151052508.00463897</v>
      </c>
      <c r="AS10" s="8">
        <f>+AS6*('Fabricación (3)'!$G$50+'Fabricación (3)'!$G$59)</f>
        <v>154073558.16473174</v>
      </c>
      <c r="AT10" s="8">
        <f>+AT6*('Fabricación (3)'!$G$50+'Fabricación (3)'!$G$59)</f>
        <v>157155029.32802635</v>
      </c>
      <c r="AU10" s="8">
        <f>+AU6*('Fabricación (3)'!$G$50+'Fabricación (3)'!$G$59)</f>
        <v>160298129.9145869</v>
      </c>
      <c r="AV10" s="8">
        <f>+AV6*('Fabricación (3)'!$G$50+'Fabricación (3)'!$G$59)</f>
        <v>163504092.51287863</v>
      </c>
      <c r="AW10" s="8">
        <f>+AW6*('Fabricación (3)'!$G$50+'Fabricación (3)'!$G$59)</f>
        <v>166774174.36313623</v>
      </c>
      <c r="AX10" s="8">
        <f>+AX6*('Fabricación (3)'!$G$50+'Fabricación (3)'!$G$59)</f>
        <v>170109657.85039893</v>
      </c>
      <c r="AY10" s="8">
        <f>+AY6*('Fabricación (3)'!$G$50+'Fabricación (3)'!$G$59)</f>
        <v>173511851.00740692</v>
      </c>
      <c r="AZ10" s="8">
        <f>+AZ6*('Fabricación (3)'!$G$50+'Fabricación (3)'!$G$59)</f>
        <v>176982088.02755505</v>
      </c>
      <c r="BA10" s="8">
        <f>+BA6*('Fabricación (3)'!$G$50+'Fabricación (3)'!$G$59)</f>
        <v>180521729.78810614</v>
      </c>
      <c r="BB10" s="8">
        <f>+BB6*('Fabricación (3)'!$G$50+'Fabricación (3)'!$G$59)</f>
        <v>184132164.38386828</v>
      </c>
      <c r="BC10" s="8">
        <f>+BC6*('Fabricación (3)'!$G$50+'Fabricación (3)'!$G$59)</f>
        <v>187814807.67154565</v>
      </c>
      <c r="BD10" s="8">
        <f>+BD6*('Fabricación (3)'!$G$50+'Fabricación (3)'!$G$59)</f>
        <v>191571103.82497659</v>
      </c>
      <c r="BE10" s="8">
        <f>+BE6*('Fabricación (3)'!$G$50+'Fabricación (3)'!$G$59)</f>
        <v>195402525.90147611</v>
      </c>
      <c r="BF10" s="8">
        <f>+BF6*('Fabricación (3)'!$G$50+'Fabricación (3)'!$G$59)</f>
        <v>199310576.41950566</v>
      </c>
      <c r="BG10" s="8">
        <f>+BG6*('Fabricación (3)'!$G$50+'Fabricación (3)'!$G$59)</f>
        <v>203296787.9478958</v>
      </c>
      <c r="BH10" s="8">
        <f>+BH6*('Fabricación (3)'!$G$50+'Fabricación (3)'!$G$59)</f>
        <v>207362723.70685369</v>
      </c>
      <c r="BI10" s="8">
        <f>+BI6*('Fabricación (3)'!$G$50+'Fabricación (3)'!$G$59)</f>
        <v>211509978.18099076</v>
      </c>
      <c r="BJ10" s="8">
        <f>+BJ6*('Fabricación (3)'!$G$50+'Fabricación (3)'!$G$59)</f>
        <v>215740177.74461058</v>
      </c>
    </row>
    <row r="11" spans="1:62">
      <c r="A11" s="9" t="s">
        <v>59</v>
      </c>
      <c r="B11" s="5">
        <f>+B8-B9</f>
        <v>0</v>
      </c>
      <c r="C11" s="5">
        <f>+C8+B11-C9-C10</f>
        <v>-45460855.946070708</v>
      </c>
      <c r="D11" s="5">
        <f t="shared" ref="D11:BJ11" si="4">+D8+C11-D9-D10</f>
        <v>-90733089.011062831</v>
      </c>
      <c r="E11" s="5">
        <f t="shared" si="4"/>
        <v>-135812926.73735482</v>
      </c>
      <c r="F11" s="5">
        <f t="shared" si="4"/>
        <v>-180696521.21817261</v>
      </c>
      <c r="G11" s="5">
        <f t="shared" si="4"/>
        <v>-225379947.58860677</v>
      </c>
      <c r="H11" s="5">
        <f t="shared" si="4"/>
        <v>-269859202.4864496</v>
      </c>
      <c r="I11" s="5">
        <f t="shared" si="4"/>
        <v>-314130202.48224926</v>
      </c>
      <c r="J11" s="5">
        <f t="shared" si="4"/>
        <v>-358188782.477965</v>
      </c>
      <c r="K11" s="5">
        <f t="shared" si="4"/>
        <v>-402030694.07359499</v>
      </c>
      <c r="L11" s="5">
        <f t="shared" si="4"/>
        <v>-445651603.90113759</v>
      </c>
      <c r="M11" s="5">
        <f t="shared" si="4"/>
        <v>-489047091.9252311</v>
      </c>
      <c r="N11" s="5">
        <f t="shared" si="4"/>
        <v>-532212649.70980644</v>
      </c>
      <c r="O11" s="5">
        <f t="shared" si="4"/>
        <v>-578986118.65007329</v>
      </c>
      <c r="P11" s="5">
        <f t="shared" si="4"/>
        <v>-625520368.16914546</v>
      </c>
      <c r="Q11" s="5">
        <f t="shared" si="4"/>
        <v>-671810613.87859905</v>
      </c>
      <c r="R11" s="5">
        <f t="shared" si="4"/>
        <v>-717851975.70224166</v>
      </c>
      <c r="S11" s="5">
        <f t="shared" si="4"/>
        <v>-763639475.96235716</v>
      </c>
      <c r="T11" s="5">
        <f t="shared" si="4"/>
        <v>-809168037.42767501</v>
      </c>
      <c r="U11" s="5">
        <f t="shared" si="4"/>
        <v>-854432481.32229912</v>
      </c>
      <c r="V11" s="5">
        <f t="shared" si="4"/>
        <v>-899427525.29481578</v>
      </c>
      <c r="W11" s="5">
        <f t="shared" si="4"/>
        <v>-944147781.3467828</v>
      </c>
      <c r="X11" s="5">
        <f t="shared" si="4"/>
        <v>-988587753.71978915</v>
      </c>
      <c r="Y11" s="5">
        <f t="shared" si="4"/>
        <v>-1032741836.7402556</v>
      </c>
      <c r="Z11" s="5">
        <f t="shared" si="4"/>
        <v>-1076604312.6211314</v>
      </c>
      <c r="AA11" s="5">
        <f t="shared" si="4"/>
        <v>-1123106071.2196248</v>
      </c>
      <c r="AB11" s="5">
        <f t="shared" si="4"/>
        <v>-1169304441.750088</v>
      </c>
      <c r="AC11" s="5">
        <f t="shared" si="4"/>
        <v>-1215193356.4511604</v>
      </c>
      <c r="AD11" s="5">
        <f t="shared" si="4"/>
        <v>-1260766626.2062542</v>
      </c>
      <c r="AE11" s="5">
        <f t="shared" si="4"/>
        <v>-1306017938.1164501</v>
      </c>
      <c r="AF11" s="5">
        <f t="shared" si="4"/>
        <v>-1350940853.0248497</v>
      </c>
      <c r="AG11" s="5">
        <f t="shared" si="4"/>
        <v>-1395528802.9914174</v>
      </c>
      <c r="AH11" s="5">
        <f t="shared" si="4"/>
        <v>-1439775088.7173166</v>
      </c>
      <c r="AI11" s="5">
        <f t="shared" si="4"/>
        <v>-1483672876.9177337</v>
      </c>
      <c r="AJ11" s="5">
        <f t="shared" si="4"/>
        <v>-1527215197.6421592</v>
      </c>
      <c r="AK11" s="5">
        <f t="shared" si="4"/>
        <v>-1570394941.5410733</v>
      </c>
      <c r="AL11" s="5">
        <f t="shared" si="4"/>
        <v>-1613204857.0779655</v>
      </c>
      <c r="AM11" s="5">
        <f t="shared" si="4"/>
        <v>-1657487682.5455954</v>
      </c>
      <c r="AN11" s="5">
        <f t="shared" si="4"/>
        <v>-1701385738.5853779</v>
      </c>
      <c r="AO11" s="5">
        <f t="shared" si="4"/>
        <v>-1744891329.8087559</v>
      </c>
      <c r="AP11" s="5">
        <f t="shared" si="4"/>
        <v>-1787996606.9194016</v>
      </c>
      <c r="AQ11" s="5">
        <f t="shared" si="4"/>
        <v>-1830693563.6350603</v>
      </c>
      <c r="AR11" s="5">
        <f t="shared" si="4"/>
        <v>-1872974033.547832</v>
      </c>
      <c r="AS11" s="5">
        <f t="shared" si="4"/>
        <v>-1914829686.9216592</v>
      </c>
      <c r="AT11" s="5">
        <f t="shared" si="4"/>
        <v>-1956252027.4257629</v>
      </c>
      <c r="AU11" s="5">
        <f t="shared" si="4"/>
        <v>-1997232388.8027487</v>
      </c>
      <c r="AV11" s="5">
        <f t="shared" si="4"/>
        <v>-2037761931.4700742</v>
      </c>
      <c r="AW11" s="5">
        <f t="shared" si="4"/>
        <v>-2077831639.0535464</v>
      </c>
      <c r="AX11" s="5">
        <f t="shared" si="4"/>
        <v>-2117432314.8514881</v>
      </c>
      <c r="AY11" s="5">
        <f t="shared" si="4"/>
        <v>-2158460217.1339884</v>
      </c>
      <c r="AZ11" s="5">
        <f t="shared" si="4"/>
        <v>-2199000138.7468228</v>
      </c>
      <c r="BA11" s="5">
        <f t="shared" si="4"/>
        <v>-2239042320.0765982</v>
      </c>
      <c r="BB11" s="5">
        <f t="shared" si="4"/>
        <v>-2278576806.3176527</v>
      </c>
      <c r="BC11" s="5">
        <f t="shared" si="4"/>
        <v>-2317593443.5682125</v>
      </c>
      <c r="BD11" s="5">
        <f t="shared" si="4"/>
        <v>-2356081874.8484674</v>
      </c>
      <c r="BE11" s="5">
        <f t="shared" si="4"/>
        <v>-2394031536.039011</v>
      </c>
      <c r="BF11" s="5">
        <f t="shared" si="4"/>
        <v>-2431431651.73805</v>
      </c>
      <c r="BG11" s="5">
        <f t="shared" si="4"/>
        <v>-2468271231.0357537</v>
      </c>
      <c r="BH11" s="5">
        <f t="shared" si="4"/>
        <v>-2504539063.2040958</v>
      </c>
      <c r="BI11" s="5">
        <f t="shared" si="4"/>
        <v>-2540223713.3004885</v>
      </c>
      <c r="BJ11" s="5">
        <f t="shared" si="4"/>
        <v>-2575313517.6834931</v>
      </c>
    </row>
    <row r="12" spans="1:62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2">
      <c r="A13" s="231"/>
      <c r="C13" s="1"/>
      <c r="D13" s="1"/>
      <c r="N13" s="76"/>
    </row>
    <row r="14" spans="1:62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56E08-38EB-4B15-BAA0-F0CCF0FA42E7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(3)'!E7</f>
        <v>33592000</v>
      </c>
    </row>
    <row r="11" spans="2:3">
      <c r="B11" s="20" t="s">
        <v>61</v>
      </c>
      <c r="C11" s="21">
        <f>+'Gastos (3)'!E10</f>
        <v>3000000</v>
      </c>
    </row>
    <row r="12" spans="2:3">
      <c r="B12" s="20" t="s">
        <v>62</v>
      </c>
      <c r="C12" s="21">
        <f>+'Gastos (3)'!E11</f>
        <v>8000000</v>
      </c>
    </row>
    <row r="13" spans="2:3">
      <c r="B13" s="20" t="s">
        <v>90</v>
      </c>
      <c r="C13" s="21">
        <f>+'Gastos (3)'!E12</f>
        <v>2000000</v>
      </c>
    </row>
    <row r="14" spans="2:3">
      <c r="B14" s="20" t="s">
        <v>63</v>
      </c>
      <c r="C14" s="21">
        <f>+'Gastos (3)'!E13</f>
        <v>2000000</v>
      </c>
    </row>
    <row r="15" spans="2:3">
      <c r="B15" s="20" t="s">
        <v>64</v>
      </c>
      <c r="C15" s="21">
        <f>+'Gastos (3)'!E18</f>
        <v>5250000</v>
      </c>
    </row>
    <row r="16" spans="2:3">
      <c r="B16" s="106" t="s">
        <v>65</v>
      </c>
      <c r="C16" s="240">
        <f>+'Gastos (3)'!E17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DB2C4-70DA-4D12-BFDC-287F236116D8}">
  <sheetPr>
    <pageSetUpPr fitToPage="1"/>
  </sheetPr>
  <dimension ref="A2:L22"/>
  <sheetViews>
    <sheetView topLeftCell="A3"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3EFEE-C4F9-490D-87F2-66B8EFE9A850}">
  <sheetPr>
    <pageSetUpPr fitToPage="1"/>
  </sheetPr>
  <dimension ref="A2:I59"/>
  <sheetViews>
    <sheetView topLeftCell="A41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4700</v>
      </c>
      <c r="G5" s="243">
        <v>4100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0.87234042553191493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78.558780487804881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322091</v>
      </c>
      <c r="G15" s="201">
        <f>(F15*C15)*1.05</f>
        <v>439654.21500000003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457804.21500000003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908141.21500000008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54488.472900000001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962629.68790000014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175861.68600000002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77010.375032000011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72197.22659250001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26953.631261200004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352445.91888570006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1D128-6648-49C8-82EB-6EC0F7B03A50}">
  <sheetPr>
    <pageSetUpPr fitToPage="1"/>
  </sheetPr>
  <dimension ref="A1:P68"/>
  <sheetViews>
    <sheetView topLeftCell="A30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(4)'!C8:N8)</f>
        <v>804725383.68763614</v>
      </c>
      <c r="F9" s="75">
        <f>SUM('Punto Equilibrio (4)'!O8:Z8)</f>
        <v>1020586364.7380403</v>
      </c>
      <c r="G9" s="75">
        <f>SUM('Punto Equilibrio (4)'!AA8:AL8)</f>
        <v>1294350282.7214372</v>
      </c>
      <c r="H9" s="75">
        <f>SUM('Punto Equilibrio (4)'!AM8:AX8)</f>
        <v>1641549125.3511736</v>
      </c>
      <c r="I9" s="75">
        <f>SUM('Punto Equilibrio (4)'!AY8:BJ8)</f>
        <v>2081881208.597949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(4)'!C9:N10)</f>
        <v>1331018800.709388</v>
      </c>
      <c r="F10" s="75">
        <f>SUM('Punto Equilibrio (4)'!O9:Z10)</f>
        <v>1557471009.3626344</v>
      </c>
      <c r="G10" s="75">
        <f>SUM('Punto Equilibrio (4)'!AA9:AL10)</f>
        <v>1821430112.8344929</v>
      </c>
      <c r="H10" s="75">
        <f>SUM('Punto Equilibrio (4)'!AM9:AX10)</f>
        <v>2133702015.2798276</v>
      </c>
      <c r="I10" s="75">
        <f>SUM('Punto Equilibrio (4)'!AY9:BJ10)</f>
        <v>2524448939.8378096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-526293417.02175188</v>
      </c>
      <c r="F11" s="77">
        <f>F9-F10</f>
        <v>-536884644.62459409</v>
      </c>
      <c r="G11" s="77">
        <f>G9-G10</f>
        <v>-527079830.11305571</v>
      </c>
      <c r="H11" s="77">
        <f>H9-H10</f>
        <v>-492152889.92865396</v>
      </c>
      <c r="I11" s="77">
        <f>I9-I10</f>
        <v>-442567731.23986053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-526293417.02175188</v>
      </c>
      <c r="F13" s="77">
        <f>F11-F12</f>
        <v>-536884644.62459409</v>
      </c>
      <c r="G13" s="77">
        <f t="shared" ref="G13:I13" si="0">G11-G12</f>
        <v>-527079830.11305571</v>
      </c>
      <c r="H13" s="77">
        <f t="shared" si="0"/>
        <v>-492152889.92865396</v>
      </c>
      <c r="I13" s="77">
        <f t="shared" si="0"/>
        <v>-442567731.23986053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-526293417.02175188</v>
      </c>
      <c r="F15" s="77">
        <f t="shared" ref="F15:H15" si="1">F13-F14</f>
        <v>-536884644.62459409</v>
      </c>
      <c r="G15" s="77">
        <f t="shared" si="1"/>
        <v>-527079830.11305571</v>
      </c>
      <c r="H15" s="77">
        <f t="shared" si="1"/>
        <v>-492152889.92865396</v>
      </c>
      <c r="I15" s="77">
        <f>I13-I14</f>
        <v>-442567731.23986053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-157888025.10652557</v>
      </c>
      <c r="F16" s="79">
        <f>F15*$D$5</f>
        <v>-161065393.38737822</v>
      </c>
      <c r="G16" s="79">
        <f>G15*$D$5</f>
        <v>-158123949.03391671</v>
      </c>
      <c r="H16" s="79">
        <f>H15*$D$5</f>
        <v>-147645866.97859618</v>
      </c>
      <c r="I16" s="79">
        <f>I15*$D$5</f>
        <v>-132770319.37195815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-368405391.91522634</v>
      </c>
      <c r="F17" s="79">
        <f t="shared" ref="F17:H17" si="2">F15-F16</f>
        <v>-375819251.23721588</v>
      </c>
      <c r="G17" s="79">
        <f t="shared" si="2"/>
        <v>-368955881.07913899</v>
      </c>
      <c r="H17" s="79">
        <f t="shared" si="2"/>
        <v>-344507022.95005774</v>
      </c>
      <c r="I17" s="79">
        <f>I15-I16</f>
        <v>-309797411.8679024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-368405391.91522634</v>
      </c>
      <c r="F27" s="82">
        <f t="shared" ref="F27:I27" si="4">F17+F18+F19-F20-F21-F22-F23-F24+F25+F26</f>
        <v>-375819251.23721588</v>
      </c>
      <c r="G27" s="82">
        <f t="shared" si="4"/>
        <v>-368955881.07913899</v>
      </c>
      <c r="H27" s="83">
        <f t="shared" si="4"/>
        <v>-344507022.95005774</v>
      </c>
      <c r="I27" s="84">
        <f t="shared" si="4"/>
        <v>-309797411.8679024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-328933385.63859493</v>
      </c>
      <c r="F29" s="59">
        <f t="shared" si="6"/>
        <v>-299600806.15211719</v>
      </c>
      <c r="G29" s="59">
        <f t="shared" si="6"/>
        <v>-262615508.4667249</v>
      </c>
      <c r="H29" s="59">
        <f t="shared" si="6"/>
        <v>-218940441.22218978</v>
      </c>
      <c r="I29" s="59">
        <f t="shared" si="6"/>
        <v>-175787371.32596371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-428933385.63859493</v>
      </c>
      <c r="F30" s="59">
        <f>SUM($D$29:E29,F29)</f>
        <v>-728534191.79071212</v>
      </c>
      <c r="G30" s="59">
        <f>SUM($D$29:F29,G29)</f>
        <v>-991149700.25743699</v>
      </c>
      <c r="H30" s="59">
        <f>SUM($D$29:G29,H29)</f>
        <v>-1210090141.4796267</v>
      </c>
      <c r="I30" s="59">
        <f>SUM($D$29:H29,I29)</f>
        <v>-1385877512.8055904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-350862278.01450127</v>
      </c>
      <c r="F31" s="61">
        <f t="shared" si="7"/>
        <v>-340879139.44418675</v>
      </c>
      <c r="G31" s="61">
        <f t="shared" si="7"/>
        <v>-318717962.27546829</v>
      </c>
      <c r="H31" s="61">
        <f t="shared" si="7"/>
        <v>-283426780.36419618</v>
      </c>
      <c r="I31" s="61">
        <f t="shared" si="7"/>
        <v>-242734378.50270784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-1385877512.8055904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384455909.33052641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0.77145178435033979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-0.91990344720597328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804725383.68763614</v>
      </c>
      <c r="F44" s="55">
        <f>F9</f>
        <v>1020586364.7380403</v>
      </c>
      <c r="G44" s="55">
        <f>G9</f>
        <v>1294350282.7214372</v>
      </c>
      <c r="H44" s="55">
        <f>H9</f>
        <v>1641549125.3511736</v>
      </c>
      <c r="I44" s="55">
        <f>I9</f>
        <v>2081881208.597949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804725383.68763614</v>
      </c>
      <c r="F48" s="71">
        <f t="shared" ref="F48:I48" si="9">SUM(F44:F47)</f>
        <v>1020586364.7380403</v>
      </c>
      <c r="G48" s="71">
        <f t="shared" si="9"/>
        <v>1294350282.7214372</v>
      </c>
      <c r="H48" s="71">
        <f t="shared" si="9"/>
        <v>1641549125.3511736</v>
      </c>
      <c r="I48" s="71">
        <f t="shared" si="9"/>
        <v>2081881208.597949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1331018800.709388</v>
      </c>
      <c r="F51" s="55">
        <f t="shared" ref="F51:I51" si="10">F10</f>
        <v>1557471009.3626344</v>
      </c>
      <c r="G51" s="55">
        <f t="shared" si="10"/>
        <v>1821430112.8344929</v>
      </c>
      <c r="H51" s="55">
        <f t="shared" si="10"/>
        <v>2133702015.2798276</v>
      </c>
      <c r="I51" s="55">
        <f t="shared" si="10"/>
        <v>2524448939.8378096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-157888025.10652557</v>
      </c>
      <c r="F53" s="55">
        <f t="shared" si="12"/>
        <v>-161065393.38737822</v>
      </c>
      <c r="G53" s="55">
        <f t="shared" si="12"/>
        <v>-158123949.03391671</v>
      </c>
      <c r="H53" s="55">
        <f t="shared" si="12"/>
        <v>-147645866.97859618</v>
      </c>
      <c r="I53" s="55">
        <f t="shared" si="12"/>
        <v>-132770319.37195815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1173130775.6028624</v>
      </c>
      <c r="F59" s="71">
        <f t="shared" si="15"/>
        <v>1396405615.9752562</v>
      </c>
      <c r="G59" s="71">
        <f t="shared" si="15"/>
        <v>1663306163.8005762</v>
      </c>
      <c r="H59" s="71">
        <f t="shared" si="15"/>
        <v>1986056148.3012314</v>
      </c>
      <c r="I59" s="71">
        <f t="shared" si="15"/>
        <v>2391678620.4658513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4677952427.262682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6063829940.0682716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-1385877512.8055897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A4892-C519-4C64-9B25-C17C1DDC6290}">
  <sheetPr>
    <pageSetUpPr fitToPage="1"/>
  </sheetPr>
  <dimension ref="A2:BJ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2">
      <c r="B2" t="s">
        <v>53</v>
      </c>
      <c r="C2" s="1">
        <v>0.02</v>
      </c>
      <c r="D2" s="1"/>
    </row>
    <row r="3" spans="1:62">
      <c r="B3" t="s">
        <v>54</v>
      </c>
      <c r="C3" s="242">
        <v>1500000</v>
      </c>
    </row>
    <row r="4" spans="1:62">
      <c r="C4" s="3"/>
    </row>
    <row r="5" spans="1:62">
      <c r="A5" s="298" t="s">
        <v>55</v>
      </c>
      <c r="B5" s="298"/>
      <c r="C5" s="239" t="s">
        <v>165</v>
      </c>
      <c r="D5" s="241">
        <v>40</v>
      </c>
      <c r="AM5" s="4"/>
    </row>
    <row r="6" spans="1:62">
      <c r="A6" s="276" t="s">
        <v>55</v>
      </c>
      <c r="B6" s="276"/>
      <c r="C6" s="5">
        <f>+D5</f>
        <v>40</v>
      </c>
      <c r="D6" s="5">
        <f>+C6*(1+$C$2)</f>
        <v>40.799999999999997</v>
      </c>
      <c r="E6" s="5">
        <f t="shared" ref="E6:BJ6" si="0">+D6*(1+$C$2)</f>
        <v>41.616</v>
      </c>
      <c r="F6" s="5">
        <f t="shared" si="0"/>
        <v>42.448320000000002</v>
      </c>
      <c r="G6" s="5">
        <f t="shared" si="0"/>
        <v>43.297286400000004</v>
      </c>
      <c r="H6" s="5">
        <f t="shared" si="0"/>
        <v>44.163232128000004</v>
      </c>
      <c r="I6" s="5">
        <f t="shared" si="0"/>
        <v>45.046496770560005</v>
      </c>
      <c r="J6" s="5">
        <f t="shared" si="0"/>
        <v>45.947426705971203</v>
      </c>
      <c r="K6" s="5">
        <f t="shared" si="0"/>
        <v>46.866375240090626</v>
      </c>
      <c r="L6" s="5">
        <f t="shared" si="0"/>
        <v>47.803702744892441</v>
      </c>
      <c r="M6" s="5">
        <f t="shared" si="0"/>
        <v>48.759776799790288</v>
      </c>
      <c r="N6" s="5">
        <f t="shared" si="0"/>
        <v>49.734972335786097</v>
      </c>
      <c r="O6" s="5">
        <f t="shared" si="0"/>
        <v>50.729671782501818</v>
      </c>
      <c r="P6" s="5">
        <f t="shared" si="0"/>
        <v>51.744265218151853</v>
      </c>
      <c r="Q6" s="5">
        <f t="shared" si="0"/>
        <v>52.77915052251489</v>
      </c>
      <c r="R6" s="5">
        <f t="shared" si="0"/>
        <v>53.834733532965188</v>
      </c>
      <c r="S6" s="5">
        <f t="shared" si="0"/>
        <v>54.911428203624496</v>
      </c>
      <c r="T6" s="5">
        <f t="shared" si="0"/>
        <v>56.009656767696988</v>
      </c>
      <c r="U6" s="5">
        <f t="shared" si="0"/>
        <v>57.129849903050932</v>
      </c>
      <c r="V6" s="5">
        <f t="shared" si="0"/>
        <v>58.272446901111948</v>
      </c>
      <c r="W6" s="5">
        <f t="shared" si="0"/>
        <v>59.437895839134185</v>
      </c>
      <c r="X6" s="5">
        <f t="shared" si="0"/>
        <v>60.62665375591687</v>
      </c>
      <c r="Y6" s="5">
        <f t="shared" si="0"/>
        <v>61.839186831035207</v>
      </c>
      <c r="Z6" s="5">
        <f t="shared" si="0"/>
        <v>63.075970567655915</v>
      </c>
      <c r="AA6" s="5">
        <f t="shared" si="0"/>
        <v>64.337489979009035</v>
      </c>
      <c r="AB6" s="5">
        <f t="shared" si="0"/>
        <v>65.624239778589214</v>
      </c>
      <c r="AC6" s="5">
        <f t="shared" si="0"/>
        <v>66.936724574161005</v>
      </c>
      <c r="AD6" s="5">
        <f t="shared" si="0"/>
        <v>68.275459065644228</v>
      </c>
      <c r="AE6" s="5">
        <f t="shared" si="0"/>
        <v>69.640968246957115</v>
      </c>
      <c r="AF6" s="5">
        <f t="shared" si="0"/>
        <v>71.033787611896258</v>
      </c>
      <c r="AG6" s="5">
        <f t="shared" si="0"/>
        <v>72.454463364134185</v>
      </c>
      <c r="AH6" s="5">
        <f t="shared" si="0"/>
        <v>73.903552631416872</v>
      </c>
      <c r="AI6" s="5">
        <f t="shared" si="0"/>
        <v>75.381623684045209</v>
      </c>
      <c r="AJ6" s="5">
        <f t="shared" si="0"/>
        <v>76.889256157726109</v>
      </c>
      <c r="AK6" s="5">
        <f t="shared" si="0"/>
        <v>78.42704128088063</v>
      </c>
      <c r="AL6" s="5">
        <f t="shared" si="0"/>
        <v>79.995582106498247</v>
      </c>
      <c r="AM6" s="5">
        <f t="shared" si="0"/>
        <v>81.595493748628215</v>
      </c>
      <c r="AN6" s="5">
        <f t="shared" si="0"/>
        <v>83.227403623600779</v>
      </c>
      <c r="AO6" s="5">
        <f t="shared" si="0"/>
        <v>84.891951696072795</v>
      </c>
      <c r="AP6" s="5">
        <f t="shared" si="0"/>
        <v>86.589790729994249</v>
      </c>
      <c r="AQ6" s="5">
        <f t="shared" si="0"/>
        <v>88.32158654459414</v>
      </c>
      <c r="AR6" s="5">
        <f t="shared" si="0"/>
        <v>90.088018275486021</v>
      </c>
      <c r="AS6" s="5">
        <f t="shared" si="0"/>
        <v>91.889778640995743</v>
      </c>
      <c r="AT6" s="5">
        <f t="shared" si="0"/>
        <v>93.727574213815657</v>
      </c>
      <c r="AU6" s="5">
        <f t="shared" si="0"/>
        <v>95.602125698091967</v>
      </c>
      <c r="AV6" s="5">
        <f t="shared" si="0"/>
        <v>97.514168212053804</v>
      </c>
      <c r="AW6" s="5">
        <f t="shared" si="0"/>
        <v>99.464451576294877</v>
      </c>
      <c r="AX6" s="5">
        <f t="shared" si="0"/>
        <v>101.45374060782078</v>
      </c>
      <c r="AY6" s="5">
        <f t="shared" si="0"/>
        <v>103.4828154199772</v>
      </c>
      <c r="AZ6" s="5">
        <f t="shared" si="0"/>
        <v>105.55247172837674</v>
      </c>
      <c r="BA6" s="5">
        <f t="shared" si="0"/>
        <v>107.66352116294428</v>
      </c>
      <c r="BB6" s="5">
        <f t="shared" si="0"/>
        <v>109.81679158620317</v>
      </c>
      <c r="BC6" s="5">
        <f t="shared" si="0"/>
        <v>112.01312741792724</v>
      </c>
      <c r="BD6" s="5">
        <f t="shared" si="0"/>
        <v>114.25338996628578</v>
      </c>
      <c r="BE6" s="5">
        <f t="shared" si="0"/>
        <v>116.5384577656115</v>
      </c>
      <c r="BF6" s="5">
        <f t="shared" si="0"/>
        <v>118.86922692092372</v>
      </c>
      <c r="BG6" s="5">
        <f t="shared" si="0"/>
        <v>121.2466114593422</v>
      </c>
      <c r="BH6" s="5">
        <f t="shared" si="0"/>
        <v>123.67154368852906</v>
      </c>
      <c r="BI6" s="5">
        <f t="shared" si="0"/>
        <v>126.14497456229964</v>
      </c>
      <c r="BJ6" s="5">
        <f t="shared" si="0"/>
        <v>128.66787405354563</v>
      </c>
    </row>
    <row r="7" spans="1:62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2">
      <c r="A8" s="10" t="s">
        <v>57</v>
      </c>
      <c r="B8" s="43">
        <v>0</v>
      </c>
      <c r="C8" s="7">
        <f>+C6*$C$3</f>
        <v>60000000</v>
      </c>
      <c r="D8" s="7">
        <f>+D6*$C$3</f>
        <v>61199999.999999993</v>
      </c>
      <c r="E8" s="7">
        <f>+E6*$C$3</f>
        <v>62424000</v>
      </c>
      <c r="F8" s="7">
        <f t="shared" ref="F8:BJ8" si="2">+F6*$C$3</f>
        <v>63672480.000000007</v>
      </c>
      <c r="G8" s="7">
        <f t="shared" si="2"/>
        <v>64945929.600000009</v>
      </c>
      <c r="H8" s="7">
        <f t="shared" si="2"/>
        <v>66244848.192000009</v>
      </c>
      <c r="I8" s="7">
        <f t="shared" si="2"/>
        <v>67569745.155840009</v>
      </c>
      <c r="J8" s="7">
        <f t="shared" si="2"/>
        <v>68921140.058956802</v>
      </c>
      <c r="K8" s="7">
        <f t="shared" si="2"/>
        <v>70299562.860135943</v>
      </c>
      <c r="L8" s="7">
        <f t="shared" si="2"/>
        <v>71705554.117338657</v>
      </c>
      <c r="M8" s="7">
        <f t="shared" si="2"/>
        <v>73139665.199685425</v>
      </c>
      <c r="N8" s="7">
        <f t="shared" si="2"/>
        <v>74602458.503679141</v>
      </c>
      <c r="O8" s="7">
        <f t="shared" si="2"/>
        <v>76094507.673752725</v>
      </c>
      <c r="P8" s="7">
        <f t="shared" si="2"/>
        <v>77616397.827227786</v>
      </c>
      <c r="Q8" s="7">
        <f t="shared" si="2"/>
        <v>79168725.783772334</v>
      </c>
      <c r="R8" s="7">
        <f t="shared" si="2"/>
        <v>80752100.29944779</v>
      </c>
      <c r="S8" s="7">
        <f t="shared" si="2"/>
        <v>82367142.305436745</v>
      </c>
      <c r="T8" s="7">
        <f t="shared" si="2"/>
        <v>84014485.15154548</v>
      </c>
      <c r="U8" s="7">
        <f t="shared" si="2"/>
        <v>85694774.854576394</v>
      </c>
      <c r="V8" s="7">
        <f t="shared" si="2"/>
        <v>87408670.351667926</v>
      </c>
      <c r="W8" s="7">
        <f t="shared" si="2"/>
        <v>89156843.75870128</v>
      </c>
      <c r="X8" s="7">
        <f t="shared" si="2"/>
        <v>90939980.63387531</v>
      </c>
      <c r="Y8" s="7">
        <f t="shared" si="2"/>
        <v>92758780.24655281</v>
      </c>
      <c r="Z8" s="7">
        <f t="shared" si="2"/>
        <v>94613955.851483867</v>
      </c>
      <c r="AA8" s="7">
        <f t="shared" si="2"/>
        <v>96506234.968513548</v>
      </c>
      <c r="AB8" s="7">
        <f t="shared" si="2"/>
        <v>98436359.667883813</v>
      </c>
      <c r="AC8" s="7">
        <f t="shared" si="2"/>
        <v>100405086.8612415</v>
      </c>
      <c r="AD8" s="7">
        <f t="shared" si="2"/>
        <v>102413188.59846634</v>
      </c>
      <c r="AE8" s="7">
        <f t="shared" si="2"/>
        <v>104461452.37043567</v>
      </c>
      <c r="AF8" s="7">
        <f t="shared" si="2"/>
        <v>106550681.41784438</v>
      </c>
      <c r="AG8" s="7">
        <f t="shared" si="2"/>
        <v>108681695.04620127</v>
      </c>
      <c r="AH8" s="7">
        <f t="shared" si="2"/>
        <v>110855328.9471253</v>
      </c>
      <c r="AI8" s="7">
        <f t="shared" si="2"/>
        <v>113072435.52606781</v>
      </c>
      <c r="AJ8" s="7">
        <f t="shared" si="2"/>
        <v>115333884.23658916</v>
      </c>
      <c r="AK8" s="7">
        <f t="shared" si="2"/>
        <v>117640561.92132095</v>
      </c>
      <c r="AL8" s="7">
        <f t="shared" si="2"/>
        <v>119993373.15974738</v>
      </c>
      <c r="AM8" s="7">
        <f t="shared" si="2"/>
        <v>122393240.62294233</v>
      </c>
      <c r="AN8" s="7">
        <f t="shared" si="2"/>
        <v>124841105.43540117</v>
      </c>
      <c r="AO8" s="7">
        <f t="shared" si="2"/>
        <v>127337927.5441092</v>
      </c>
      <c r="AP8" s="7">
        <f t="shared" si="2"/>
        <v>129884686.09499137</v>
      </c>
      <c r="AQ8" s="7">
        <f t="shared" si="2"/>
        <v>132482379.81689121</v>
      </c>
      <c r="AR8" s="7">
        <f t="shared" si="2"/>
        <v>135132027.41322902</v>
      </c>
      <c r="AS8" s="7">
        <f t="shared" si="2"/>
        <v>137834667.96149361</v>
      </c>
      <c r="AT8" s="7">
        <f t="shared" si="2"/>
        <v>140591361.32072347</v>
      </c>
      <c r="AU8" s="7">
        <f t="shared" si="2"/>
        <v>143403188.54713795</v>
      </c>
      <c r="AV8" s="7">
        <f t="shared" si="2"/>
        <v>146271252.31808069</v>
      </c>
      <c r="AW8" s="7">
        <f t="shared" si="2"/>
        <v>149196677.36444232</v>
      </c>
      <c r="AX8" s="7">
        <f t="shared" si="2"/>
        <v>152180610.91173115</v>
      </c>
      <c r="AY8" s="7">
        <f t="shared" si="2"/>
        <v>155224223.12996581</v>
      </c>
      <c r="AZ8" s="7">
        <f t="shared" si="2"/>
        <v>158328707.59256512</v>
      </c>
      <c r="BA8" s="7">
        <f t="shared" si="2"/>
        <v>161495281.74441642</v>
      </c>
      <c r="BB8" s="7">
        <f t="shared" si="2"/>
        <v>164725187.37930474</v>
      </c>
      <c r="BC8" s="7">
        <f t="shared" si="2"/>
        <v>168019691.12689087</v>
      </c>
      <c r="BD8" s="7">
        <f t="shared" si="2"/>
        <v>171380084.94942868</v>
      </c>
      <c r="BE8" s="7">
        <f t="shared" si="2"/>
        <v>174807686.64841723</v>
      </c>
      <c r="BF8" s="7">
        <f t="shared" si="2"/>
        <v>178303840.38138559</v>
      </c>
      <c r="BG8" s="7">
        <f t="shared" si="2"/>
        <v>181869917.1890133</v>
      </c>
      <c r="BH8" s="7">
        <f t="shared" si="2"/>
        <v>185507315.53279358</v>
      </c>
      <c r="BI8" s="7">
        <f t="shared" si="2"/>
        <v>189217461.84344944</v>
      </c>
      <c r="BJ8" s="7">
        <f t="shared" si="2"/>
        <v>193001811.08031845</v>
      </c>
    </row>
    <row r="9" spans="1:62">
      <c r="A9" s="9" t="s">
        <v>58</v>
      </c>
      <c r="B9" s="8">
        <f>+Costos!C7</f>
        <v>0</v>
      </c>
      <c r="C9" s="8">
        <f>+'Costos (4)'!C17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2">
      <c r="A10" s="9" t="s">
        <v>164</v>
      </c>
      <c r="B10" s="8">
        <v>0</v>
      </c>
      <c r="C10" s="8">
        <f>+C6*('Fabricación (4)'!$G$50+'Fabricación (4)'!$G$59)</f>
        <v>50127520.344531998</v>
      </c>
      <c r="D10" s="8">
        <f>+D6*('Fabricación (4)'!$G$50+'Fabricación (4)'!$G$59)</f>
        <v>51130070.751422636</v>
      </c>
      <c r="E10" s="8">
        <f>+E6*('Fabricación (4)'!$G$50+'Fabricación (4)'!$G$59)</f>
        <v>52152672.166451097</v>
      </c>
      <c r="F10" s="8">
        <f>+F6*('Fabricación (4)'!$G$50+'Fabricación (4)'!$G$59)</f>
        <v>53195725.609780118</v>
      </c>
      <c r="G10" s="8">
        <f>+G6*('Fabricación (4)'!$G$50+'Fabricación (4)'!$G$59)</f>
        <v>54259640.121975727</v>
      </c>
      <c r="H10" s="8">
        <f>+H6*('Fabricación (4)'!$G$50+'Fabricación (4)'!$G$59)</f>
        <v>55344832.924415238</v>
      </c>
      <c r="I10" s="8">
        <f>+I6*('Fabricación (4)'!$G$50+'Fabricación (4)'!$G$59)</f>
        <v>56451729.582903542</v>
      </c>
      <c r="J10" s="8">
        <f>+J6*('Fabricación (4)'!$G$50+'Fabricación (4)'!$G$59)</f>
        <v>57580764.174561612</v>
      </c>
      <c r="K10" s="8">
        <f>+K6*('Fabricación (4)'!$G$50+'Fabricación (4)'!$G$59)</f>
        <v>58732379.458052844</v>
      </c>
      <c r="L10" s="8">
        <f>+L6*('Fabricación (4)'!$G$50+'Fabricación (4)'!$G$59)</f>
        <v>59907027.047213905</v>
      </c>
      <c r="M10" s="8">
        <f>+M6*('Fabricación (4)'!$G$50+'Fabricación (4)'!$G$59)</f>
        <v>61105167.588158175</v>
      </c>
      <c r="N10" s="8">
        <f>+N6*('Fabricación (4)'!$G$50+'Fabricación (4)'!$G$59)</f>
        <v>62327270.939921349</v>
      </c>
      <c r="O10" s="8">
        <f>+O6*('Fabricación (4)'!$G$50+'Fabricación (4)'!$G$59)</f>
        <v>63573816.358719774</v>
      </c>
      <c r="P10" s="8">
        <f>+P6*('Fabricación (4)'!$G$50+'Fabricación (4)'!$G$59)</f>
        <v>64845292.685894169</v>
      </c>
      <c r="Q10" s="8">
        <f>+Q6*('Fabricación (4)'!$G$50+'Fabricación (4)'!$G$59)</f>
        <v>66142198.539612047</v>
      </c>
      <c r="R10" s="8">
        <f>+R6*('Fabricación (4)'!$G$50+'Fabricación (4)'!$G$59)</f>
        <v>67465042.510404289</v>
      </c>
      <c r="S10" s="8">
        <f>+S6*('Fabricación (4)'!$G$50+'Fabricación (4)'!$G$59)</f>
        <v>68814343.360612378</v>
      </c>
      <c r="T10" s="8">
        <f>+T6*('Fabricación (4)'!$G$50+'Fabricación (4)'!$G$59)</f>
        <v>70190630.227824628</v>
      </c>
      <c r="U10" s="8">
        <f>+U6*('Fabricación (4)'!$G$50+'Fabricación (4)'!$G$59)</f>
        <v>71594442.832381129</v>
      </c>
      <c r="V10" s="8">
        <f>+V6*('Fabricación (4)'!$G$50+'Fabricación (4)'!$G$59)</f>
        <v>73026331.689028755</v>
      </c>
      <c r="W10" s="8">
        <f>+W6*('Fabricación (4)'!$G$50+'Fabricación (4)'!$G$59)</f>
        <v>74486858.322809324</v>
      </c>
      <c r="X10" s="8">
        <f>+X6*('Fabricación (4)'!$G$50+'Fabricación (4)'!$G$59)</f>
        <v>75976595.489265516</v>
      </c>
      <c r="Y10" s="8">
        <f>+Y6*('Fabricación (4)'!$G$50+'Fabricación (4)'!$G$59)</f>
        <v>77496127.399050817</v>
      </c>
      <c r="Z10" s="8">
        <f>+Z6*('Fabricación (4)'!$G$50+'Fabricación (4)'!$G$59)</f>
        <v>79046049.947031841</v>
      </c>
      <c r="AA10" s="8">
        <f>+AA6*('Fabricación (4)'!$G$50+'Fabricación (4)'!$G$59)</f>
        <v>80626970.945972487</v>
      </c>
      <c r="AB10" s="8">
        <f>+AB6*('Fabricación (4)'!$G$50+'Fabricación (4)'!$G$59)</f>
        <v>82239510.364891931</v>
      </c>
      <c r="AC10" s="8">
        <f>+AC6*('Fabricación (4)'!$G$50+'Fabricación (4)'!$G$59)</f>
        <v>83884300.572189778</v>
      </c>
      <c r="AD10" s="8">
        <f>+AD6*('Fabricación (4)'!$G$50+'Fabricación (4)'!$G$59)</f>
        <v>85561986.583633572</v>
      </c>
      <c r="AE10" s="8">
        <f>+AE6*('Fabricación (4)'!$G$50+'Fabricación (4)'!$G$59)</f>
        <v>87273226.315306246</v>
      </c>
      <c r="AF10" s="8">
        <f>+AF6*('Fabricación (4)'!$G$50+'Fabricación (4)'!$G$59)</f>
        <v>89018690.841612369</v>
      </c>
      <c r="AG10" s="8">
        <f>+AG6*('Fabricación (4)'!$G$50+'Fabricación (4)'!$G$59)</f>
        <v>90799064.658444628</v>
      </c>
      <c r="AH10" s="8">
        <f>+AH6*('Fabricación (4)'!$G$50+'Fabricación (4)'!$G$59)</f>
        <v>92615045.951613516</v>
      </c>
      <c r="AI10" s="8">
        <f>+AI6*('Fabricación (4)'!$G$50+'Fabricación (4)'!$G$59)</f>
        <v>94467346.870645791</v>
      </c>
      <c r="AJ10" s="8">
        <f>+AJ6*('Fabricación (4)'!$G$50+'Fabricación (4)'!$G$59)</f>
        <v>96356693.808058694</v>
      </c>
      <c r="AK10" s="8">
        <f>+AK6*('Fabricación (4)'!$G$50+'Fabricación (4)'!$G$59)</f>
        <v>98283827.684219867</v>
      </c>
      <c r="AL10" s="8">
        <f>+AL6*('Fabricación (4)'!$G$50+'Fabricación (4)'!$G$59)</f>
        <v>100249504.23790428</v>
      </c>
      <c r="AM10" s="8">
        <f>+AM6*('Fabricación (4)'!$G$50+'Fabricación (4)'!$G$59)</f>
        <v>102254494.32266237</v>
      </c>
      <c r="AN10" s="8">
        <f>+AN6*('Fabricación (4)'!$G$50+'Fabricación (4)'!$G$59)</f>
        <v>104299584.20911561</v>
      </c>
      <c r="AO10" s="8">
        <f>+AO6*('Fabricación (4)'!$G$50+'Fabricación (4)'!$G$59)</f>
        <v>106385575.89329793</v>
      </c>
      <c r="AP10" s="8">
        <f>+AP6*('Fabricación (4)'!$G$50+'Fabricación (4)'!$G$59)</f>
        <v>108513287.41116388</v>
      </c>
      <c r="AQ10" s="8">
        <f>+AQ6*('Fabricación (4)'!$G$50+'Fabricación (4)'!$G$59)</f>
        <v>110683553.15938717</v>
      </c>
      <c r="AR10" s="8">
        <f>+AR6*('Fabricación (4)'!$G$50+'Fabricación (4)'!$G$59)</f>
        <v>112897224.2225749</v>
      </c>
      <c r="AS10" s="8">
        <f>+AS6*('Fabricación (4)'!$G$50+'Fabricación (4)'!$G$59)</f>
        <v>115155168.70702641</v>
      </c>
      <c r="AT10" s="8">
        <f>+AT6*('Fabricación (4)'!$G$50+'Fabricación (4)'!$G$59)</f>
        <v>117458272.08116694</v>
      </c>
      <c r="AU10" s="8">
        <f>+AU6*('Fabricación (4)'!$G$50+'Fabricación (4)'!$G$59)</f>
        <v>119807437.52279027</v>
      </c>
      <c r="AV10" s="8">
        <f>+AV6*('Fabricación (4)'!$G$50+'Fabricación (4)'!$G$59)</f>
        <v>122203586.27324606</v>
      </c>
      <c r="AW10" s="8">
        <f>+AW6*('Fabricación (4)'!$G$50+'Fabricación (4)'!$G$59)</f>
        <v>124647657.99871099</v>
      </c>
      <c r="AX10" s="8">
        <f>+AX6*('Fabricación (4)'!$G$50+'Fabricación (4)'!$G$59)</f>
        <v>127140611.15868521</v>
      </c>
      <c r="AY10" s="8">
        <f>+AY6*('Fabricación (4)'!$G$50+'Fabricación (4)'!$G$59)</f>
        <v>129683423.38185893</v>
      </c>
      <c r="AZ10" s="8">
        <f>+AZ6*('Fabricación (4)'!$G$50+'Fabricación (4)'!$G$59)</f>
        <v>132277091.84949611</v>
      </c>
      <c r="BA10" s="8">
        <f>+BA6*('Fabricación (4)'!$G$50+'Fabricación (4)'!$G$59)</f>
        <v>134922633.68648604</v>
      </c>
      <c r="BB10" s="8">
        <f>+BB6*('Fabricación (4)'!$G$50+'Fabricación (4)'!$G$59)</f>
        <v>137621086.36021575</v>
      </c>
      <c r="BC10" s="8">
        <f>+BC6*('Fabricación (4)'!$G$50+'Fabricación (4)'!$G$59)</f>
        <v>140373508.08742008</v>
      </c>
      <c r="BD10" s="8">
        <f>+BD6*('Fabricación (4)'!$G$50+'Fabricación (4)'!$G$59)</f>
        <v>143180978.24916849</v>
      </c>
      <c r="BE10" s="8">
        <f>+BE6*('Fabricación (4)'!$G$50+'Fabricación (4)'!$G$59)</f>
        <v>146044597.81415185</v>
      </c>
      <c r="BF10" s="8">
        <f>+BF6*('Fabricación (4)'!$G$50+'Fabricación (4)'!$G$59)</f>
        <v>148965489.77043489</v>
      </c>
      <c r="BG10" s="8">
        <f>+BG6*('Fabricación (4)'!$G$50+'Fabricación (4)'!$G$59)</f>
        <v>151944799.56584358</v>
      </c>
      <c r="BH10" s="8">
        <f>+BH6*('Fabricación (4)'!$G$50+'Fabricación (4)'!$G$59)</f>
        <v>154983695.55716047</v>
      </c>
      <c r="BI10" s="8">
        <f>+BI6*('Fabricación (4)'!$G$50+'Fabricación (4)'!$G$59)</f>
        <v>158083369.46830368</v>
      </c>
      <c r="BJ10" s="8">
        <f>+BJ6*('Fabricación (4)'!$G$50+'Fabricación (4)'!$G$59)</f>
        <v>161245036.85766974</v>
      </c>
    </row>
    <row r="11" spans="1:62">
      <c r="A11" s="9" t="s">
        <v>59</v>
      </c>
      <c r="B11" s="5">
        <f>+B8-B9</f>
        <v>0</v>
      </c>
      <c r="C11" s="5">
        <f>+C8+B11-C9-C10</f>
        <v>-45019520.344531998</v>
      </c>
      <c r="D11" s="5">
        <f t="shared" ref="D11:BJ11" si="4">+D8+C11-D9-D10</f>
        <v>-89841591.095954642</v>
      </c>
      <c r="E11" s="5">
        <f t="shared" si="4"/>
        <v>-134462263.26240575</v>
      </c>
      <c r="F11" s="5">
        <f t="shared" si="4"/>
        <v>-178877508.87218589</v>
      </c>
      <c r="G11" s="5">
        <f t="shared" si="4"/>
        <v>-223083219.39416158</v>
      </c>
      <c r="H11" s="5">
        <f t="shared" si="4"/>
        <v>-267075204.12657681</v>
      </c>
      <c r="I11" s="5">
        <f t="shared" si="4"/>
        <v>-310849188.55364037</v>
      </c>
      <c r="J11" s="5">
        <f t="shared" si="4"/>
        <v>-354400812.66924518</v>
      </c>
      <c r="K11" s="5">
        <f t="shared" si="4"/>
        <v>-397725629.26716208</v>
      </c>
      <c r="L11" s="5">
        <f t="shared" si="4"/>
        <v>-440819102.19703734</v>
      </c>
      <c r="M11" s="5">
        <f t="shared" si="4"/>
        <v>-483676604.58551008</v>
      </c>
      <c r="N11" s="5">
        <f t="shared" si="4"/>
        <v>-526293417.02175224</v>
      </c>
      <c r="O11" s="5">
        <f t="shared" si="4"/>
        <v>-572507165.70671928</v>
      </c>
      <c r="P11" s="5">
        <f t="shared" si="4"/>
        <v>-618470500.5653857</v>
      </c>
      <c r="Q11" s="5">
        <f t="shared" si="4"/>
        <v>-664178413.3212254</v>
      </c>
      <c r="R11" s="5">
        <f t="shared" si="4"/>
        <v>-709625795.53218198</v>
      </c>
      <c r="S11" s="5">
        <f t="shared" si="4"/>
        <v>-754807436.58735764</v>
      </c>
      <c r="T11" s="5">
        <f t="shared" si="4"/>
        <v>-799718021.66363668</v>
      </c>
      <c r="U11" s="5">
        <f t="shared" si="4"/>
        <v>-844352129.64144146</v>
      </c>
      <c r="V11" s="5">
        <f t="shared" si="4"/>
        <v>-888704230.97880232</v>
      </c>
      <c r="W11" s="5">
        <f t="shared" si="4"/>
        <v>-932768685.54291034</v>
      </c>
      <c r="X11" s="5">
        <f t="shared" si="4"/>
        <v>-976539740.39830053</v>
      </c>
      <c r="Y11" s="5">
        <f t="shared" si="4"/>
        <v>-1020011527.5507985</v>
      </c>
      <c r="Z11" s="5">
        <f t="shared" si="4"/>
        <v>-1063178061.6463466</v>
      </c>
      <c r="AA11" s="5">
        <f t="shared" si="4"/>
        <v>-1108969959.6238055</v>
      </c>
      <c r="AB11" s="5">
        <f t="shared" si="4"/>
        <v>-1154444272.3208137</v>
      </c>
      <c r="AC11" s="5">
        <f t="shared" si="4"/>
        <v>-1199594648.0317621</v>
      </c>
      <c r="AD11" s="5">
        <f t="shared" si="4"/>
        <v>-1244414608.0169294</v>
      </c>
      <c r="AE11" s="5">
        <f t="shared" si="4"/>
        <v>-1288897543.9617999</v>
      </c>
      <c r="AF11" s="5">
        <f t="shared" si="4"/>
        <v>-1333036715.3855679</v>
      </c>
      <c r="AG11" s="5">
        <f t="shared" si="4"/>
        <v>-1376825246.9978113</v>
      </c>
      <c r="AH11" s="5">
        <f t="shared" si="4"/>
        <v>-1420256126.0022995</v>
      </c>
      <c r="AI11" s="5">
        <f t="shared" si="4"/>
        <v>-1463322199.3468776</v>
      </c>
      <c r="AJ11" s="5">
        <f t="shared" si="4"/>
        <v>-1506016170.9183471</v>
      </c>
      <c r="AK11" s="5">
        <f t="shared" si="4"/>
        <v>-1548330598.681246</v>
      </c>
      <c r="AL11" s="5">
        <f t="shared" si="4"/>
        <v>-1590257891.759403</v>
      </c>
      <c r="AM11" s="5">
        <f t="shared" si="4"/>
        <v>-1633640442.319123</v>
      </c>
      <c r="AN11" s="5">
        <f t="shared" si="4"/>
        <v>-1676620217.9528372</v>
      </c>
      <c r="AO11" s="5">
        <f t="shared" si="4"/>
        <v>-1719189163.1620259</v>
      </c>
      <c r="AP11" s="5">
        <f t="shared" si="4"/>
        <v>-1761339061.3381982</v>
      </c>
      <c r="AQ11" s="5">
        <f t="shared" si="4"/>
        <v>-1803061531.540694</v>
      </c>
      <c r="AR11" s="5">
        <f t="shared" si="4"/>
        <v>-1844348025.2100399</v>
      </c>
      <c r="AS11" s="5">
        <f t="shared" si="4"/>
        <v>-1885189822.8155725</v>
      </c>
      <c r="AT11" s="5">
        <f t="shared" si="4"/>
        <v>-1925578030.4360158</v>
      </c>
      <c r="AU11" s="5">
        <f t="shared" si="4"/>
        <v>-1965503576.271668</v>
      </c>
      <c r="AV11" s="5">
        <f t="shared" si="4"/>
        <v>-2004957207.0868332</v>
      </c>
      <c r="AW11" s="5">
        <f t="shared" si="4"/>
        <v>-2043929484.5811019</v>
      </c>
      <c r="AX11" s="5">
        <f t="shared" si="4"/>
        <v>-2082410781.6880558</v>
      </c>
      <c r="AY11" s="5">
        <f t="shared" si="4"/>
        <v>-2122296917.7057488</v>
      </c>
      <c r="AZ11" s="5">
        <f t="shared" si="4"/>
        <v>-2161672237.7284799</v>
      </c>
      <c r="BA11" s="5">
        <f t="shared" si="4"/>
        <v>-2200526525.4363494</v>
      </c>
      <c r="BB11" s="5">
        <f t="shared" si="4"/>
        <v>-2238849360.1830606</v>
      </c>
      <c r="BC11" s="5">
        <f t="shared" si="4"/>
        <v>-2276630112.90939</v>
      </c>
      <c r="BD11" s="5">
        <f t="shared" si="4"/>
        <v>-2313857941.9749298</v>
      </c>
      <c r="BE11" s="5">
        <f t="shared" si="4"/>
        <v>-2350521788.9064646</v>
      </c>
      <c r="BF11" s="5">
        <f t="shared" si="4"/>
        <v>-2386610374.0613136</v>
      </c>
      <c r="BG11" s="5">
        <f t="shared" si="4"/>
        <v>-2422112192.2039437</v>
      </c>
      <c r="BH11" s="5">
        <f t="shared" si="4"/>
        <v>-2457015507.9941106</v>
      </c>
      <c r="BI11" s="5">
        <f t="shared" si="4"/>
        <v>-2491308351.3847647</v>
      </c>
      <c r="BJ11" s="5">
        <f t="shared" si="4"/>
        <v>-2524978512.927916</v>
      </c>
    </row>
    <row r="12" spans="1:62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2">
      <c r="A13" s="231"/>
      <c r="C13" s="1"/>
      <c r="D13" s="1"/>
      <c r="N13" s="76"/>
    </row>
    <row r="14" spans="1:62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A34A8-EF9D-4933-977D-610E90ACA7F5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(4)'!E7</f>
        <v>33592000</v>
      </c>
    </row>
    <row r="11" spans="2:3">
      <c r="B11" s="20" t="s">
        <v>61</v>
      </c>
      <c r="C11" s="21">
        <f>+'Gastos (4)'!E10</f>
        <v>3000000</v>
      </c>
    </row>
    <row r="12" spans="2:3">
      <c r="B12" s="20" t="s">
        <v>62</v>
      </c>
      <c r="C12" s="21">
        <f>+'Gastos (4)'!E11</f>
        <v>8000000</v>
      </c>
    </row>
    <row r="13" spans="2:3">
      <c r="B13" s="20" t="s">
        <v>90</v>
      </c>
      <c r="C13" s="21">
        <f>+'Gastos (4)'!E12</f>
        <v>2000000</v>
      </c>
    </row>
    <row r="14" spans="2:3">
      <c r="B14" s="20" t="s">
        <v>63</v>
      </c>
      <c r="C14" s="21">
        <f>+'Gastos (4)'!E13</f>
        <v>2000000</v>
      </c>
    </row>
    <row r="15" spans="2:3">
      <c r="B15" s="20" t="s">
        <v>64</v>
      </c>
      <c r="C15" s="21">
        <f>+'Gastos (4)'!E18</f>
        <v>5250000</v>
      </c>
    </row>
    <row r="16" spans="2:3">
      <c r="B16" s="106" t="s">
        <v>65</v>
      </c>
      <c r="C16" s="240">
        <f>+'Gastos (4)'!E17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2C058-4CEF-764E-8C9D-5CE9F9EC2307}">
  <dimension ref="A1:P72"/>
  <sheetViews>
    <sheetView topLeftCell="A7" zoomScale="115" zoomScaleNormal="115" workbookViewId="0">
      <selection activeCell="E10" sqref="E10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Equilibrio'!C8:N8)</f>
        <v>1026024864.201736</v>
      </c>
      <c r="F9" s="75">
        <f>SUM('Punto Equilibrio'!O8:Z8)</f>
        <v>1301247615.0410018</v>
      </c>
      <c r="G9" s="75">
        <f>SUM('Punto Equilibrio'!AA8:AL8)</f>
        <v>1650296610.4698327</v>
      </c>
      <c r="H9" s="75">
        <f>SUM('Punto Equilibrio'!AM8:AX8)</f>
        <v>2092975134.8227468</v>
      </c>
      <c r="I9" s="75">
        <f>SUM('Punto Equilibrio'!AY8:BJ8)</f>
        <v>2654398540.9623857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Equilibrio'!C9:N10)</f>
        <v>1285254071.7404225</v>
      </c>
      <c r="F10" s="75">
        <f>SUM('Punto Equilibrio'!O9:Z10)</f>
        <v>1453320987.3673654</v>
      </c>
      <c r="G10" s="75">
        <f>SUM('Punto Equilibrio'!AA9:AL10)</f>
        <v>1666470474.048671</v>
      </c>
      <c r="H10" s="75">
        <f>SUM('Punto Equilibrio'!AM9:AX10)</f>
        <v>1936795561.5474551</v>
      </c>
      <c r="I10" s="75">
        <f>SUM('Punto Equilibrio'!AY9:BJ10)</f>
        <v>2279633135.6321912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-259229207.53868651</v>
      </c>
      <c r="F11" s="77">
        <f>F9-F10</f>
        <v>-152073372.32636356</v>
      </c>
      <c r="G11" s="77">
        <f>G9-G10</f>
        <v>-16173863.578838348</v>
      </c>
      <c r="H11" s="77">
        <f>H9-H10</f>
        <v>156179573.27529168</v>
      </c>
      <c r="I11" s="77">
        <f>I9-I10</f>
        <v>374765405.33019447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-259229207.53868651</v>
      </c>
      <c r="F13" s="77">
        <f>F11-F12</f>
        <v>-152073372.32636356</v>
      </c>
      <c r="G13" s="77">
        <f t="shared" ref="G13:I13" si="0">G11-G12</f>
        <v>-16173863.578838348</v>
      </c>
      <c r="H13" s="77">
        <f t="shared" si="0"/>
        <v>156179573.27529168</v>
      </c>
      <c r="I13" s="77">
        <f t="shared" si="0"/>
        <v>374765405.33019447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-259229207.53868651</v>
      </c>
      <c r="F15" s="77">
        <f t="shared" ref="F15:H15" si="1">F13-F14</f>
        <v>-152073372.32636356</v>
      </c>
      <c r="G15" s="77">
        <f t="shared" si="1"/>
        <v>-16173863.578838348</v>
      </c>
      <c r="H15" s="77">
        <f t="shared" si="1"/>
        <v>156179573.27529168</v>
      </c>
      <c r="I15" s="77">
        <f>I13-I14</f>
        <v>374765405.33019447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-77768762.261605948</v>
      </c>
      <c r="F16" s="79">
        <f>F15*$D$5</f>
        <v>-45622011.697909065</v>
      </c>
      <c r="G16" s="79">
        <f>G15*$D$5</f>
        <v>-4852159.0736515047</v>
      </c>
      <c r="H16" s="79">
        <f>H15*$D$5</f>
        <v>46853871.982587501</v>
      </c>
      <c r="I16" s="79">
        <f>I15*$D$5</f>
        <v>112429621.59905834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-181460445.27708057</v>
      </c>
      <c r="F17" s="79">
        <f t="shared" ref="F17:H17" si="2">F15-F16</f>
        <v>-106451360.62845451</v>
      </c>
      <c r="G17" s="79">
        <f t="shared" si="2"/>
        <v>-11321704.505186845</v>
      </c>
      <c r="H17" s="79">
        <f t="shared" si="2"/>
        <v>109325701.29270418</v>
      </c>
      <c r="I17" s="79">
        <f>I15-I16</f>
        <v>262335783.73113614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-181460445.27708057</v>
      </c>
      <c r="F27" s="82">
        <f t="shared" ref="F27:I27" si="4">F17+F18+F19-F20-F21-F22-F23-F24+F25+F26</f>
        <v>-106451360.62845451</v>
      </c>
      <c r="G27" s="82">
        <f t="shared" si="4"/>
        <v>-11321704.505186845</v>
      </c>
      <c r="H27" s="83">
        <f t="shared" si="4"/>
        <v>109325701.29270418</v>
      </c>
      <c r="I27" s="84">
        <f t="shared" si="4"/>
        <v>262335783.73113614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-162018254.71167907</v>
      </c>
      <c r="F29" s="59">
        <f t="shared" si="6"/>
        <v>-84862372.949979663</v>
      </c>
      <c r="G29" s="59">
        <f t="shared" si="6"/>
        <v>-8058565.6383721028</v>
      </c>
      <c r="H29" s="59">
        <f t="shared" si="6"/>
        <v>69478459.605799928</v>
      </c>
      <c r="I29" s="59">
        <f t="shared" si="6"/>
        <v>148856368.90503302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-262018254.71167907</v>
      </c>
      <c r="F30" s="59">
        <f>SUM($D$29:E29,F29)</f>
        <v>-346880627.66165876</v>
      </c>
      <c r="G30" s="59">
        <f>SUM($D$29:F29,G29)</f>
        <v>-354939193.30003089</v>
      </c>
      <c r="H30" s="59">
        <f>SUM($D$29:G29,H29)</f>
        <v>-285460733.69423097</v>
      </c>
      <c r="I30" s="59">
        <f>SUM($D$29:H29,I29)</f>
        <v>-136604364.78919795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-172819471.69245768</v>
      </c>
      <c r="F31" s="61">
        <f t="shared" si="7"/>
        <v>-96554522.111976877</v>
      </c>
      <c r="G31" s="61">
        <f t="shared" si="7"/>
        <v>-9780114.0310435966</v>
      </c>
      <c r="H31" s="61">
        <f t="shared" si="7"/>
        <v>89942525.01186578</v>
      </c>
      <c r="I31" s="61">
        <f t="shared" si="7"/>
        <v>205546950.95435584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-136604364.78919783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>
        <f>IRR(D27:I27,D33)</f>
        <v>-1.9527459596987762E-2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-7.3475266136282524E-3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37895380.218148634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0.97760948932378211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5.7950927964634147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1026024864.201736</v>
      </c>
      <c r="F44" s="55">
        <f>F9</f>
        <v>1301247615.0410018</v>
      </c>
      <c r="G44" s="55">
        <f>G9</f>
        <v>1650296610.4698327</v>
      </c>
      <c r="H44" s="55">
        <f>H9</f>
        <v>2092975134.8227468</v>
      </c>
      <c r="I44" s="55">
        <f>I9</f>
        <v>2654398540.9623857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1026024864.201736</v>
      </c>
      <c r="F48" s="71">
        <f t="shared" ref="F48:I48" si="9">SUM(F44:F47)</f>
        <v>1301247615.0410018</v>
      </c>
      <c r="G48" s="71">
        <f t="shared" si="9"/>
        <v>1650296610.4698327</v>
      </c>
      <c r="H48" s="71">
        <f t="shared" si="9"/>
        <v>2092975134.8227468</v>
      </c>
      <c r="I48" s="71">
        <f t="shared" si="9"/>
        <v>2654398540.9623857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1285254071.7404225</v>
      </c>
      <c r="F51" s="55">
        <f t="shared" ref="F51:I51" si="10">F10</f>
        <v>1453320987.3673654</v>
      </c>
      <c r="G51" s="55">
        <f t="shared" si="10"/>
        <v>1666470474.048671</v>
      </c>
      <c r="H51" s="55">
        <f t="shared" si="10"/>
        <v>1936795561.5474551</v>
      </c>
      <c r="I51" s="55">
        <f t="shared" si="10"/>
        <v>2279633135.6321912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-77768762.261605948</v>
      </c>
      <c r="F53" s="55">
        <f t="shared" si="12"/>
        <v>-45622011.697909065</v>
      </c>
      <c r="G53" s="55">
        <f t="shared" si="12"/>
        <v>-4852159.0736515047</v>
      </c>
      <c r="H53" s="55">
        <f t="shared" si="12"/>
        <v>46853871.982587501</v>
      </c>
      <c r="I53" s="55">
        <f t="shared" si="12"/>
        <v>112429621.59905834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1207485309.4788165</v>
      </c>
      <c r="F59" s="71">
        <f t="shared" si="15"/>
        <v>1407698975.6694562</v>
      </c>
      <c r="G59" s="71">
        <f t="shared" si="15"/>
        <v>1661618314.9750195</v>
      </c>
      <c r="H59" s="71">
        <f t="shared" si="15"/>
        <v>1983649433.5300426</v>
      </c>
      <c r="I59" s="71">
        <f t="shared" si="15"/>
        <v>2392062757.2312493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5964389344.7599211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6100993709.549119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-136604364.78919792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  <row r="71" spans="2:10">
      <c r="C71" t="s">
        <v>174</v>
      </c>
    </row>
    <row r="72" spans="2:10">
      <c r="C72" t="s">
        <v>175</v>
      </c>
    </row>
  </sheetData>
  <mergeCells count="1">
    <mergeCell ref="B7:I7"/>
  </mergeCells>
  <pageMargins left="0.7" right="0.7" top="0.75" bottom="0.75" header="0.3" footer="0.3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2E426-14F9-4A09-B909-B5E780D45D99}">
  <sheetPr>
    <pageSetUpPr fitToPage="1"/>
  </sheetPr>
  <dimension ref="A2:L22"/>
  <sheetViews>
    <sheetView topLeftCell="A3"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7FDE-68CC-4E99-B93F-C1C798E47525}">
  <sheetPr>
    <pageSetUpPr fitToPage="1"/>
  </sheetPr>
  <dimension ref="A2:I59"/>
  <sheetViews>
    <sheetView topLeftCell="A38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4300</v>
      </c>
      <c r="G5" s="243">
        <v>3700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0.86046511627906974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79.64297297297297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294679</v>
      </c>
      <c r="G15" s="201">
        <f>(F15*C15)*1.05</f>
        <v>402236.83500000002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420386.83500000002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870723.83499999996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52243.430099999998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922967.26509999996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160894.73400000003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73837.381207999992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69222.544882499991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25843.083422799999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330220.74351330003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E18C2-4347-4DFA-BA87-E08AC9C2E989}">
  <sheetPr>
    <pageSetUpPr fitToPage="1"/>
  </sheetPr>
  <dimension ref="A1:P68"/>
  <sheetViews>
    <sheetView topLeftCell="A30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(5)'!C8:N8)</f>
        <v>1408269421.4533632</v>
      </c>
      <c r="F9" s="75">
        <f>SUM('Punto Equilibrio (5)'!O8:Z8)</f>
        <v>1786026138.2915711</v>
      </c>
      <c r="G9" s="75">
        <f>SUM('Punto Equilibrio (5)'!AA8:AL8)</f>
        <v>2265112994.7625151</v>
      </c>
      <c r="H9" s="75">
        <f>SUM('Punto Equilibrio (5)'!AM8:AX8)</f>
        <v>2872710969.3645539</v>
      </c>
      <c r="I9" s="75">
        <f>SUM('Punto Equilibrio (5)'!AY8:BJ8)</f>
        <v>3643292115.0464125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(5)'!C9:N10)</f>
        <v>1835254901.2414298</v>
      </c>
      <c r="F10" s="75">
        <f>SUM('Punto Equilibrio (5)'!O9:Z10)</f>
        <v>2196964306.3846111</v>
      </c>
      <c r="G10" s="75">
        <f>SUM('Punto Equilibrio (5)'!AA9:AL10)</f>
        <v>2632462239.4603634</v>
      </c>
      <c r="H10" s="75">
        <f>SUM('Punto Equilibrio (5)'!AM9:AX10)</f>
        <v>3162286854.9996986</v>
      </c>
      <c r="I10" s="75">
        <f>SUM('Punto Equilibrio (5)'!AY9:BJ10)</f>
        <v>3828943222.8239679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-426985479.78806663</v>
      </c>
      <c r="F11" s="77">
        <f>F9-F10</f>
        <v>-410938168.09303999</v>
      </c>
      <c r="G11" s="77">
        <f>G9-G10</f>
        <v>-367349244.69784832</v>
      </c>
      <c r="H11" s="77">
        <f>H9-H10</f>
        <v>-289575885.63514471</v>
      </c>
      <c r="I11" s="77">
        <f>I9-I10</f>
        <v>-185651107.77755547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-426985479.78806663</v>
      </c>
      <c r="F13" s="77">
        <f>F11-F12</f>
        <v>-410938168.09303999</v>
      </c>
      <c r="G13" s="77">
        <f t="shared" ref="G13:I13" si="0">G11-G12</f>
        <v>-367349244.69784832</v>
      </c>
      <c r="H13" s="77">
        <f t="shared" si="0"/>
        <v>-289575885.63514471</v>
      </c>
      <c r="I13" s="77">
        <f t="shared" si="0"/>
        <v>-185651107.77755547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-426985479.78806663</v>
      </c>
      <c r="F15" s="77">
        <f t="shared" ref="F15:H15" si="1">F13-F14</f>
        <v>-410938168.09303999</v>
      </c>
      <c r="G15" s="77">
        <f t="shared" si="1"/>
        <v>-367349244.69784832</v>
      </c>
      <c r="H15" s="77">
        <f t="shared" si="1"/>
        <v>-289575885.63514471</v>
      </c>
      <c r="I15" s="77">
        <f>I13-I14</f>
        <v>-185651107.77755547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-128095643.93641998</v>
      </c>
      <c r="F16" s="79">
        <f>F15*$D$5</f>
        <v>-123281450.427912</v>
      </c>
      <c r="G16" s="79">
        <f>G15*$D$5</f>
        <v>-110204773.40935449</v>
      </c>
      <c r="H16" s="79">
        <f>H15*$D$5</f>
        <v>-86872765.690543413</v>
      </c>
      <c r="I16" s="79">
        <f>I15*$D$5</f>
        <v>-55695332.333266638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-298889835.85164666</v>
      </c>
      <c r="F17" s="79">
        <f t="shared" ref="F17:H17" si="2">F15-F16</f>
        <v>-287656717.66512799</v>
      </c>
      <c r="G17" s="79">
        <f t="shared" si="2"/>
        <v>-257144471.28849381</v>
      </c>
      <c r="H17" s="79">
        <f t="shared" si="2"/>
        <v>-202703119.9446013</v>
      </c>
      <c r="I17" s="79">
        <f>I15-I16</f>
        <v>-129955775.44428882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-298889835.85164666</v>
      </c>
      <c r="F27" s="82">
        <f t="shared" ref="F27:I27" si="4">F17+F18+F19-F20-F21-F22-F23-F24+F25+F26</f>
        <v>-287656717.66512799</v>
      </c>
      <c r="G27" s="82">
        <f t="shared" si="4"/>
        <v>-257144471.28849381</v>
      </c>
      <c r="H27" s="83">
        <f t="shared" si="4"/>
        <v>-202703119.9446013</v>
      </c>
      <c r="I27" s="84">
        <f t="shared" si="4"/>
        <v>-129955775.44428882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-266865924.86754164</v>
      </c>
      <c r="F29" s="59">
        <f t="shared" si="6"/>
        <v>-229318174.15906247</v>
      </c>
      <c r="G29" s="59">
        <f t="shared" si="6"/>
        <v>-183030355.49757263</v>
      </c>
      <c r="H29" s="59">
        <f t="shared" si="6"/>
        <v>-128821497.27385703</v>
      </c>
      <c r="I29" s="59">
        <f t="shared" si="6"/>
        <v>-73740397.042825148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-366865924.86754167</v>
      </c>
      <c r="F30" s="59">
        <f>SUM($D$29:E29,F29)</f>
        <v>-596184099.02660418</v>
      </c>
      <c r="G30" s="59">
        <f>SUM($D$29:F29,G29)</f>
        <v>-779214454.52417684</v>
      </c>
      <c r="H30" s="59">
        <f>SUM($D$29:G29,H29)</f>
        <v>-908035951.79803383</v>
      </c>
      <c r="I30" s="59">
        <f>SUM($D$29:H29,I29)</f>
        <v>-981776348.84085894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-284656986.52537775</v>
      </c>
      <c r="F31" s="61">
        <f t="shared" si="7"/>
        <v>-260913122.59875554</v>
      </c>
      <c r="G31" s="61">
        <f t="shared" si="7"/>
        <v>-222131062.55349857</v>
      </c>
      <c r="H31" s="61">
        <f t="shared" si="7"/>
        <v>-166764358.42645916</v>
      </c>
      <c r="I31" s="61">
        <f t="shared" si="7"/>
        <v>-101823750.54429951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-981776348.84085894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272354313.75800437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0.89291495734200421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-1.5299703563220417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1408269421.4533632</v>
      </c>
      <c r="F44" s="55">
        <f>F9</f>
        <v>1786026138.2915711</v>
      </c>
      <c r="G44" s="55">
        <f>G9</f>
        <v>2265112994.7625151</v>
      </c>
      <c r="H44" s="55">
        <f>H9</f>
        <v>2872710969.3645539</v>
      </c>
      <c r="I44" s="55">
        <f>I9</f>
        <v>3643292115.0464125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1408269421.4533632</v>
      </c>
      <c r="F48" s="71">
        <f t="shared" ref="F48:I48" si="9">SUM(F44:F47)</f>
        <v>1786026138.2915711</v>
      </c>
      <c r="G48" s="71">
        <f t="shared" si="9"/>
        <v>2265112994.7625151</v>
      </c>
      <c r="H48" s="71">
        <f t="shared" si="9"/>
        <v>2872710969.3645539</v>
      </c>
      <c r="I48" s="71">
        <f t="shared" si="9"/>
        <v>3643292115.0464125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1835254901.2414298</v>
      </c>
      <c r="F51" s="55">
        <f t="shared" ref="F51:I51" si="10">F10</f>
        <v>2196964306.3846111</v>
      </c>
      <c r="G51" s="55">
        <f t="shared" si="10"/>
        <v>2632462239.4603634</v>
      </c>
      <c r="H51" s="55">
        <f t="shared" si="10"/>
        <v>3162286854.9996986</v>
      </c>
      <c r="I51" s="55">
        <f t="shared" si="10"/>
        <v>3828943222.8239679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-128095643.93641998</v>
      </c>
      <c r="F53" s="55">
        <f t="shared" si="12"/>
        <v>-123281450.427912</v>
      </c>
      <c r="G53" s="55">
        <f t="shared" si="12"/>
        <v>-110204773.40935449</v>
      </c>
      <c r="H53" s="55">
        <f t="shared" si="12"/>
        <v>-86872765.690543413</v>
      </c>
      <c r="I53" s="55">
        <f t="shared" si="12"/>
        <v>-55695332.333266638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1707159257.3050098</v>
      </c>
      <c r="F59" s="71">
        <f t="shared" si="15"/>
        <v>2073682855.9566991</v>
      </c>
      <c r="G59" s="71">
        <f t="shared" si="15"/>
        <v>2522257466.0510087</v>
      </c>
      <c r="H59" s="71">
        <f t="shared" si="15"/>
        <v>3075414089.3091555</v>
      </c>
      <c r="I59" s="71">
        <f t="shared" si="15"/>
        <v>3773247890.4907012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8186416747.7096958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9168193096.5505543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-981776348.84085846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74069-BCCC-4B90-84E7-3FE03D61D6DD}">
  <sheetPr>
    <pageSetUpPr fitToPage="1"/>
  </sheetPr>
  <dimension ref="A2:BJ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2">
      <c r="B2" t="s">
        <v>53</v>
      </c>
      <c r="C2" s="1">
        <v>0.02</v>
      </c>
      <c r="D2" s="1"/>
    </row>
    <row r="3" spans="1:62">
      <c r="B3" t="s">
        <v>54</v>
      </c>
      <c r="C3" s="242">
        <v>1500000</v>
      </c>
    </row>
    <row r="4" spans="1:62">
      <c r="C4" s="3"/>
    </row>
    <row r="5" spans="1:62">
      <c r="A5" s="298" t="s">
        <v>55</v>
      </c>
      <c r="B5" s="298"/>
      <c r="C5" s="239" t="s">
        <v>165</v>
      </c>
      <c r="D5" s="241">
        <v>70</v>
      </c>
      <c r="AM5" s="4"/>
    </row>
    <row r="6" spans="1:62">
      <c r="A6" s="276" t="s">
        <v>55</v>
      </c>
      <c r="B6" s="276"/>
      <c r="C6" s="5">
        <f>+D5</f>
        <v>70</v>
      </c>
      <c r="D6" s="5">
        <f>+C6*(1+$C$2)</f>
        <v>71.400000000000006</v>
      </c>
      <c r="E6" s="5">
        <f t="shared" ref="E6:BJ6" si="0">+D6*(1+$C$2)</f>
        <v>72.828000000000003</v>
      </c>
      <c r="F6" s="5">
        <f t="shared" si="0"/>
        <v>74.284559999999999</v>
      </c>
      <c r="G6" s="5">
        <f t="shared" si="0"/>
        <v>75.770251200000004</v>
      </c>
      <c r="H6" s="5">
        <f t="shared" si="0"/>
        <v>77.285656224000007</v>
      </c>
      <c r="I6" s="5">
        <f t="shared" si="0"/>
        <v>78.83136934848001</v>
      </c>
      <c r="J6" s="5">
        <f t="shared" si="0"/>
        <v>80.407996735449615</v>
      </c>
      <c r="K6" s="5">
        <f t="shared" si="0"/>
        <v>82.016156670158608</v>
      </c>
      <c r="L6" s="5">
        <f t="shared" si="0"/>
        <v>83.65647980356178</v>
      </c>
      <c r="M6" s="5">
        <f t="shared" si="0"/>
        <v>85.329609399633014</v>
      </c>
      <c r="N6" s="5">
        <f t="shared" si="0"/>
        <v>87.036201587625669</v>
      </c>
      <c r="O6" s="5">
        <f t="shared" si="0"/>
        <v>88.77692561937819</v>
      </c>
      <c r="P6" s="5">
        <f t="shared" si="0"/>
        <v>90.55246413176576</v>
      </c>
      <c r="Q6" s="5">
        <f t="shared" si="0"/>
        <v>92.363513414401083</v>
      </c>
      <c r="R6" s="5">
        <f t="shared" si="0"/>
        <v>94.210783682689112</v>
      </c>
      <c r="S6" s="5">
        <f t="shared" si="0"/>
        <v>96.094999356342896</v>
      </c>
      <c r="T6" s="5">
        <f t="shared" si="0"/>
        <v>98.01689934346976</v>
      </c>
      <c r="U6" s="5">
        <f t="shared" si="0"/>
        <v>99.97723733033915</v>
      </c>
      <c r="V6" s="5">
        <f t="shared" si="0"/>
        <v>101.97678207694594</v>
      </c>
      <c r="W6" s="5">
        <f t="shared" si="0"/>
        <v>104.01631771848486</v>
      </c>
      <c r="X6" s="5">
        <f t="shared" si="0"/>
        <v>106.09664407285456</v>
      </c>
      <c r="Y6" s="5">
        <f t="shared" si="0"/>
        <v>108.21857695431166</v>
      </c>
      <c r="Z6" s="5">
        <f t="shared" si="0"/>
        <v>110.38294849339789</v>
      </c>
      <c r="AA6" s="5">
        <f t="shared" si="0"/>
        <v>112.59060746326585</v>
      </c>
      <c r="AB6" s="5">
        <f t="shared" si="0"/>
        <v>114.84241961253117</v>
      </c>
      <c r="AC6" s="5">
        <f t="shared" si="0"/>
        <v>117.1392680047818</v>
      </c>
      <c r="AD6" s="5">
        <f t="shared" si="0"/>
        <v>119.48205336487743</v>
      </c>
      <c r="AE6" s="5">
        <f t="shared" si="0"/>
        <v>121.87169443217498</v>
      </c>
      <c r="AF6" s="5">
        <f t="shared" si="0"/>
        <v>124.30912832081847</v>
      </c>
      <c r="AG6" s="5">
        <f t="shared" si="0"/>
        <v>126.79531088723485</v>
      </c>
      <c r="AH6" s="5">
        <f t="shared" si="0"/>
        <v>129.33121710497954</v>
      </c>
      <c r="AI6" s="5">
        <f t="shared" si="0"/>
        <v>131.91784144707913</v>
      </c>
      <c r="AJ6" s="5">
        <f t="shared" si="0"/>
        <v>134.55619827602072</v>
      </c>
      <c r="AK6" s="5">
        <f t="shared" si="0"/>
        <v>137.24732224154113</v>
      </c>
      <c r="AL6" s="5">
        <f t="shared" si="0"/>
        <v>139.99226868637194</v>
      </c>
      <c r="AM6" s="5">
        <f t="shared" si="0"/>
        <v>142.79211406009938</v>
      </c>
      <c r="AN6" s="5">
        <f t="shared" si="0"/>
        <v>145.64795634130138</v>
      </c>
      <c r="AO6" s="5">
        <f t="shared" si="0"/>
        <v>148.5609154681274</v>
      </c>
      <c r="AP6" s="5">
        <f t="shared" si="0"/>
        <v>151.53213377748995</v>
      </c>
      <c r="AQ6" s="5">
        <f t="shared" si="0"/>
        <v>154.56277645303976</v>
      </c>
      <c r="AR6" s="5">
        <f t="shared" si="0"/>
        <v>157.65403198210055</v>
      </c>
      <c r="AS6" s="5">
        <f t="shared" si="0"/>
        <v>160.80711262174256</v>
      </c>
      <c r="AT6" s="5">
        <f t="shared" si="0"/>
        <v>164.02325487417741</v>
      </c>
      <c r="AU6" s="5">
        <f t="shared" si="0"/>
        <v>167.30371997166097</v>
      </c>
      <c r="AV6" s="5">
        <f t="shared" si="0"/>
        <v>170.6497943710942</v>
      </c>
      <c r="AW6" s="5">
        <f t="shared" si="0"/>
        <v>174.06279025851609</v>
      </c>
      <c r="AX6" s="5">
        <f t="shared" si="0"/>
        <v>177.54404606368641</v>
      </c>
      <c r="AY6" s="5">
        <f t="shared" si="0"/>
        <v>181.09492698496015</v>
      </c>
      <c r="AZ6" s="5">
        <f t="shared" si="0"/>
        <v>184.71682552465936</v>
      </c>
      <c r="BA6" s="5">
        <f t="shared" si="0"/>
        <v>188.41116203515256</v>
      </c>
      <c r="BB6" s="5">
        <f t="shared" si="0"/>
        <v>192.17938527585562</v>
      </c>
      <c r="BC6" s="5">
        <f t="shared" si="0"/>
        <v>196.02297298137273</v>
      </c>
      <c r="BD6" s="5">
        <f t="shared" si="0"/>
        <v>199.9434324410002</v>
      </c>
      <c r="BE6" s="5">
        <f t="shared" si="0"/>
        <v>203.94230108982021</v>
      </c>
      <c r="BF6" s="5">
        <f t="shared" si="0"/>
        <v>208.02114711161661</v>
      </c>
      <c r="BG6" s="5">
        <f t="shared" si="0"/>
        <v>212.18157005384896</v>
      </c>
      <c r="BH6" s="5">
        <f t="shared" si="0"/>
        <v>216.42520145492594</v>
      </c>
      <c r="BI6" s="5">
        <f t="shared" si="0"/>
        <v>220.75370548402447</v>
      </c>
      <c r="BJ6" s="5">
        <f t="shared" si="0"/>
        <v>225.16877959370495</v>
      </c>
    </row>
    <row r="7" spans="1:62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2">
      <c r="A8" s="10" t="s">
        <v>57</v>
      </c>
      <c r="B8" s="43">
        <v>0</v>
      </c>
      <c r="C8" s="7">
        <f>+C6*$C$3</f>
        <v>105000000</v>
      </c>
      <c r="D8" s="7">
        <f>+D6*$C$3</f>
        <v>107100000.00000001</v>
      </c>
      <c r="E8" s="7">
        <f>+E6*$C$3</f>
        <v>109242000</v>
      </c>
      <c r="F8" s="7">
        <f t="shared" ref="F8:BJ8" si="2">+F6*$C$3</f>
        <v>111426840</v>
      </c>
      <c r="G8" s="7">
        <f t="shared" si="2"/>
        <v>113655376.80000001</v>
      </c>
      <c r="H8" s="7">
        <f t="shared" si="2"/>
        <v>115928484.33600001</v>
      </c>
      <c r="I8" s="7">
        <f t="shared" si="2"/>
        <v>118247054.02272001</v>
      </c>
      <c r="J8" s="7">
        <f t="shared" si="2"/>
        <v>120611995.10317442</v>
      </c>
      <c r="K8" s="7">
        <f t="shared" si="2"/>
        <v>123024235.00523791</v>
      </c>
      <c r="L8" s="7">
        <f t="shared" si="2"/>
        <v>125484719.70534267</v>
      </c>
      <c r="M8" s="7">
        <f t="shared" si="2"/>
        <v>127994414.09944952</v>
      </c>
      <c r="N8" s="7">
        <f t="shared" si="2"/>
        <v>130554302.38143851</v>
      </c>
      <c r="O8" s="7">
        <f t="shared" si="2"/>
        <v>133165388.42906728</v>
      </c>
      <c r="P8" s="7">
        <f t="shared" si="2"/>
        <v>135828696.19764864</v>
      </c>
      <c r="Q8" s="7">
        <f t="shared" si="2"/>
        <v>138545270.12160161</v>
      </c>
      <c r="R8" s="7">
        <f t="shared" si="2"/>
        <v>141316175.52403367</v>
      </c>
      <c r="S8" s="7">
        <f t="shared" si="2"/>
        <v>144142499.03451434</v>
      </c>
      <c r="T8" s="7">
        <f t="shared" si="2"/>
        <v>147025349.01520464</v>
      </c>
      <c r="U8" s="7">
        <f t="shared" si="2"/>
        <v>149965855.99550873</v>
      </c>
      <c r="V8" s="7">
        <f t="shared" si="2"/>
        <v>152965173.11541891</v>
      </c>
      <c r="W8" s="7">
        <f t="shared" si="2"/>
        <v>156024476.57772729</v>
      </c>
      <c r="X8" s="7">
        <f t="shared" si="2"/>
        <v>159144966.10928184</v>
      </c>
      <c r="Y8" s="7">
        <f t="shared" si="2"/>
        <v>162327865.43146747</v>
      </c>
      <c r="Z8" s="7">
        <f t="shared" si="2"/>
        <v>165574422.74009684</v>
      </c>
      <c r="AA8" s="7">
        <f t="shared" si="2"/>
        <v>168885911.19489878</v>
      </c>
      <c r="AB8" s="7">
        <f t="shared" si="2"/>
        <v>172263629.41879675</v>
      </c>
      <c r="AC8" s="7">
        <f t="shared" si="2"/>
        <v>175708902.0071727</v>
      </c>
      <c r="AD8" s="7">
        <f t="shared" si="2"/>
        <v>179223080.04731613</v>
      </c>
      <c r="AE8" s="7">
        <f t="shared" si="2"/>
        <v>182807541.64826247</v>
      </c>
      <c r="AF8" s="7">
        <f t="shared" si="2"/>
        <v>186463692.4812277</v>
      </c>
      <c r="AG8" s="7">
        <f t="shared" si="2"/>
        <v>190192966.33085227</v>
      </c>
      <c r="AH8" s="7">
        <f t="shared" si="2"/>
        <v>193996825.6574693</v>
      </c>
      <c r="AI8" s="7">
        <f t="shared" si="2"/>
        <v>197876762.17061868</v>
      </c>
      <c r="AJ8" s="7">
        <f t="shared" si="2"/>
        <v>201834297.41403109</v>
      </c>
      <c r="AK8" s="7">
        <f t="shared" si="2"/>
        <v>205870983.36231169</v>
      </c>
      <c r="AL8" s="7">
        <f t="shared" si="2"/>
        <v>209988403.02955791</v>
      </c>
      <c r="AM8" s="7">
        <f t="shared" si="2"/>
        <v>214188171.09014907</v>
      </c>
      <c r="AN8" s="7">
        <f t="shared" si="2"/>
        <v>218471934.51195207</v>
      </c>
      <c r="AO8" s="7">
        <f t="shared" si="2"/>
        <v>222841373.20219111</v>
      </c>
      <c r="AP8" s="7">
        <f t="shared" si="2"/>
        <v>227298200.66623491</v>
      </c>
      <c r="AQ8" s="7">
        <f t="shared" si="2"/>
        <v>231844164.67955965</v>
      </c>
      <c r="AR8" s="7">
        <f t="shared" si="2"/>
        <v>236481047.97315082</v>
      </c>
      <c r="AS8" s="7">
        <f t="shared" si="2"/>
        <v>241210668.93261385</v>
      </c>
      <c r="AT8" s="7">
        <f t="shared" si="2"/>
        <v>246034882.31126612</v>
      </c>
      <c r="AU8" s="7">
        <f t="shared" si="2"/>
        <v>250955579.95749146</v>
      </c>
      <c r="AV8" s="7">
        <f t="shared" si="2"/>
        <v>255974691.55664131</v>
      </c>
      <c r="AW8" s="7">
        <f t="shared" si="2"/>
        <v>261094185.38777414</v>
      </c>
      <c r="AX8" s="7">
        <f t="shared" si="2"/>
        <v>266316069.09552962</v>
      </c>
      <c r="AY8" s="7">
        <f t="shared" si="2"/>
        <v>271642390.47744024</v>
      </c>
      <c r="AZ8" s="7">
        <f t="shared" si="2"/>
        <v>277075238.28698903</v>
      </c>
      <c r="BA8" s="7">
        <f t="shared" si="2"/>
        <v>282616743.05272883</v>
      </c>
      <c r="BB8" s="7">
        <f t="shared" si="2"/>
        <v>288269077.91378343</v>
      </c>
      <c r="BC8" s="7">
        <f t="shared" si="2"/>
        <v>294034459.47205907</v>
      </c>
      <c r="BD8" s="7">
        <f t="shared" si="2"/>
        <v>299915148.66150028</v>
      </c>
      <c r="BE8" s="7">
        <f t="shared" si="2"/>
        <v>305913451.63473028</v>
      </c>
      <c r="BF8" s="7">
        <f t="shared" si="2"/>
        <v>312031720.66742492</v>
      </c>
      <c r="BG8" s="7">
        <f t="shared" si="2"/>
        <v>318272355.08077341</v>
      </c>
      <c r="BH8" s="7">
        <f t="shared" si="2"/>
        <v>324637802.1823889</v>
      </c>
      <c r="BI8" s="7">
        <f t="shared" si="2"/>
        <v>331130558.22603667</v>
      </c>
      <c r="BJ8" s="7">
        <f t="shared" si="2"/>
        <v>337753169.39055741</v>
      </c>
    </row>
    <row r="9" spans="1:62">
      <c r="A9" s="9" t="s">
        <v>58</v>
      </c>
      <c r="B9" s="8">
        <f>+Costos!C7</f>
        <v>0</v>
      </c>
      <c r="C9" s="8">
        <f>+'Costos (5)'!C17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2">
      <c r="A10" s="9" t="s">
        <v>164</v>
      </c>
      <c r="B10" s="8">
        <v>0</v>
      </c>
      <c r="C10" s="8">
        <f>+C6*('Fabricación (5)'!$G$50+'Fabricación (5)'!$G$59)</f>
        <v>87723160.602931008</v>
      </c>
      <c r="D10" s="8">
        <f>+D6*('Fabricación (5)'!$G$50+'Fabricación (5)'!$G$59)</f>
        <v>89477623.814989626</v>
      </c>
      <c r="E10" s="8">
        <f>+E6*('Fabricación (5)'!$G$50+'Fabricación (5)'!$G$59)</f>
        <v>91267176.291289419</v>
      </c>
      <c r="F10" s="8">
        <f>+F6*('Fabricación (5)'!$G$50+'Fabricación (5)'!$G$59)</f>
        <v>93092519.817115203</v>
      </c>
      <c r="G10" s="8">
        <f>+G6*('Fabricación (5)'!$G$50+'Fabricación (5)'!$G$59)</f>
        <v>94954370.21345751</v>
      </c>
      <c r="H10" s="8">
        <f>+H6*('Fabricación (5)'!$G$50+'Fabricación (5)'!$G$59)</f>
        <v>96853457.617726669</v>
      </c>
      <c r="I10" s="8">
        <f>+I6*('Fabricación (5)'!$G$50+'Fabricación (5)'!$G$59)</f>
        <v>98790526.770081207</v>
      </c>
      <c r="J10" s="8">
        <f>+J6*('Fabricación (5)'!$G$50+'Fabricación (5)'!$G$59)</f>
        <v>100766337.30548283</v>
      </c>
      <c r="K10" s="8">
        <f>+K6*('Fabricación (5)'!$G$50+'Fabricación (5)'!$G$59)</f>
        <v>102781664.0515925</v>
      </c>
      <c r="L10" s="8">
        <f>+L6*('Fabricación (5)'!$G$50+'Fabricación (5)'!$G$59)</f>
        <v>104837297.33262435</v>
      </c>
      <c r="M10" s="8">
        <f>+M6*('Fabricación (5)'!$G$50+'Fabricación (5)'!$G$59)</f>
        <v>106934043.27927683</v>
      </c>
      <c r="N10" s="8">
        <f>+N6*('Fabricación (5)'!$G$50+'Fabricación (5)'!$G$59)</f>
        <v>109072724.14486235</v>
      </c>
      <c r="O10" s="8">
        <f>+O6*('Fabricación (5)'!$G$50+'Fabricación (5)'!$G$59)</f>
        <v>111254178.62775961</v>
      </c>
      <c r="P10" s="8">
        <f>+P6*('Fabricación (5)'!$G$50+'Fabricación (5)'!$G$59)</f>
        <v>113479262.2003148</v>
      </c>
      <c r="Q10" s="8">
        <f>+Q6*('Fabricación (5)'!$G$50+'Fabricación (5)'!$G$59)</f>
        <v>115748847.44432113</v>
      </c>
      <c r="R10" s="8">
        <f>+R6*('Fabricación (5)'!$G$50+'Fabricación (5)'!$G$59)</f>
        <v>118063824.39320755</v>
      </c>
      <c r="S10" s="8">
        <f>+S6*('Fabricación (5)'!$G$50+'Fabricación (5)'!$G$59)</f>
        <v>120425100.8810717</v>
      </c>
      <c r="T10" s="8">
        <f>+T6*('Fabricación (5)'!$G$50+'Fabricación (5)'!$G$59)</f>
        <v>122833602.89869314</v>
      </c>
      <c r="U10" s="8">
        <f>+U6*('Fabricación (5)'!$G$50+'Fabricación (5)'!$G$59)</f>
        <v>125290274.95666701</v>
      </c>
      <c r="V10" s="8">
        <f>+V6*('Fabricación (5)'!$G$50+'Fabricación (5)'!$G$59)</f>
        <v>127796080.45580035</v>
      </c>
      <c r="W10" s="8">
        <f>+W6*('Fabricación (5)'!$G$50+'Fabricación (5)'!$G$59)</f>
        <v>130352002.06491636</v>
      </c>
      <c r="X10" s="8">
        <f>+X6*('Fabricación (5)'!$G$50+'Fabricación (5)'!$G$59)</f>
        <v>132959042.10621469</v>
      </c>
      <c r="Y10" s="8">
        <f>+Y6*('Fabricación (5)'!$G$50+'Fabricación (5)'!$G$59)</f>
        <v>135618222.94833899</v>
      </c>
      <c r="Z10" s="8">
        <f>+Z6*('Fabricación (5)'!$G$50+'Fabricación (5)'!$G$59)</f>
        <v>138330587.40730578</v>
      </c>
      <c r="AA10" s="8">
        <f>+AA6*('Fabricación (5)'!$G$50+'Fabricación (5)'!$G$59)</f>
        <v>141097199.15545189</v>
      </c>
      <c r="AB10" s="8">
        <f>+AB6*('Fabricación (5)'!$G$50+'Fabricación (5)'!$G$59)</f>
        <v>143919143.13856092</v>
      </c>
      <c r="AC10" s="8">
        <f>+AC6*('Fabricación (5)'!$G$50+'Fabricación (5)'!$G$59)</f>
        <v>146797526.00133216</v>
      </c>
      <c r="AD10" s="8">
        <f>+AD6*('Fabricación (5)'!$G$50+'Fabricación (5)'!$G$59)</f>
        <v>149733476.52135879</v>
      </c>
      <c r="AE10" s="8">
        <f>+AE6*('Fabricación (5)'!$G$50+'Fabricación (5)'!$G$59)</f>
        <v>152728146.05178598</v>
      </c>
      <c r="AF10" s="8">
        <f>+AF6*('Fabricación (5)'!$G$50+'Fabricación (5)'!$G$59)</f>
        <v>155782708.97282168</v>
      </c>
      <c r="AG10" s="8">
        <f>+AG6*('Fabricación (5)'!$G$50+'Fabricación (5)'!$G$59)</f>
        <v>158898363.15227813</v>
      </c>
      <c r="AH10" s="8">
        <f>+AH6*('Fabricación (5)'!$G$50+'Fabricación (5)'!$G$59)</f>
        <v>162076330.41532367</v>
      </c>
      <c r="AI10" s="8">
        <f>+AI6*('Fabricación (5)'!$G$50+'Fabricación (5)'!$G$59)</f>
        <v>165317857.02363014</v>
      </c>
      <c r="AJ10" s="8">
        <f>+AJ6*('Fabricación (5)'!$G$50+'Fabricación (5)'!$G$59)</f>
        <v>168624214.16410276</v>
      </c>
      <c r="AK10" s="8">
        <f>+AK6*('Fabricación (5)'!$G$50+'Fabricación (5)'!$G$59)</f>
        <v>171996698.4473848</v>
      </c>
      <c r="AL10" s="8">
        <f>+AL6*('Fabricación (5)'!$G$50+'Fabricación (5)'!$G$59)</f>
        <v>175436632.41633248</v>
      </c>
      <c r="AM10" s="8">
        <f>+AM6*('Fabricación (5)'!$G$50+'Fabricación (5)'!$G$59)</f>
        <v>178945365.06465915</v>
      </c>
      <c r="AN10" s="8">
        <f>+AN6*('Fabricación (5)'!$G$50+'Fabricación (5)'!$G$59)</f>
        <v>182524272.36595234</v>
      </c>
      <c r="AO10" s="8">
        <f>+AO6*('Fabricación (5)'!$G$50+'Fabricación (5)'!$G$59)</f>
        <v>186174757.81327137</v>
      </c>
      <c r="AP10" s="8">
        <f>+AP6*('Fabricación (5)'!$G$50+'Fabricación (5)'!$G$59)</f>
        <v>189898252.96953681</v>
      </c>
      <c r="AQ10" s="8">
        <f>+AQ6*('Fabricación (5)'!$G$50+'Fabricación (5)'!$G$59)</f>
        <v>193696218.02892756</v>
      </c>
      <c r="AR10" s="8">
        <f>+AR6*('Fabricación (5)'!$G$50+'Fabricación (5)'!$G$59)</f>
        <v>197570142.3895061</v>
      </c>
      <c r="AS10" s="8">
        <f>+AS6*('Fabricación (5)'!$G$50+'Fabricación (5)'!$G$59)</f>
        <v>201521545.23729622</v>
      </c>
      <c r="AT10" s="8">
        <f>+AT6*('Fabricación (5)'!$G$50+'Fabricación (5)'!$G$59)</f>
        <v>205551976.14204216</v>
      </c>
      <c r="AU10" s="8">
        <f>+AU6*('Fabricación (5)'!$G$50+'Fabricación (5)'!$G$59)</f>
        <v>209663015.66488302</v>
      </c>
      <c r="AV10" s="8">
        <f>+AV6*('Fabricación (5)'!$G$50+'Fabricación (5)'!$G$59)</f>
        <v>213856275.97818068</v>
      </c>
      <c r="AW10" s="8">
        <f>+AW6*('Fabricación (5)'!$G$50+'Fabricación (5)'!$G$59)</f>
        <v>218133401.49774429</v>
      </c>
      <c r="AX10" s="8">
        <f>+AX6*('Fabricación (5)'!$G$50+'Fabricación (5)'!$G$59)</f>
        <v>222496069.52769917</v>
      </c>
      <c r="AY10" s="8">
        <f>+AY6*('Fabricación (5)'!$G$50+'Fabricación (5)'!$G$59)</f>
        <v>226945990.91825318</v>
      </c>
      <c r="AZ10" s="8">
        <f>+AZ6*('Fabricación (5)'!$G$50+'Fabricación (5)'!$G$59)</f>
        <v>231484910.73661825</v>
      </c>
      <c r="BA10" s="8">
        <f>+BA6*('Fabricación (5)'!$G$50+'Fabricación (5)'!$G$59)</f>
        <v>236114608.95135063</v>
      </c>
      <c r="BB10" s="8">
        <f>+BB6*('Fabricación (5)'!$G$50+'Fabricación (5)'!$G$59)</f>
        <v>240836901.13037765</v>
      </c>
      <c r="BC10" s="8">
        <f>+BC6*('Fabricación (5)'!$G$50+'Fabricación (5)'!$G$59)</f>
        <v>245653639.15298522</v>
      </c>
      <c r="BD10" s="8">
        <f>+BD6*('Fabricación (5)'!$G$50+'Fabricación (5)'!$G$59)</f>
        <v>250566711.93604493</v>
      </c>
      <c r="BE10" s="8">
        <f>+BE6*('Fabricación (5)'!$G$50+'Fabricación (5)'!$G$59)</f>
        <v>255578046.17476583</v>
      </c>
      <c r="BF10" s="8">
        <f>+BF6*('Fabricación (5)'!$G$50+'Fabricación (5)'!$G$59)</f>
        <v>260689607.09826115</v>
      </c>
      <c r="BG10" s="8">
        <f>+BG6*('Fabricación (5)'!$G$50+'Fabricación (5)'!$G$59)</f>
        <v>265903399.24022639</v>
      </c>
      <c r="BH10" s="8">
        <f>+BH6*('Fabricación (5)'!$G$50+'Fabricación (5)'!$G$59)</f>
        <v>271221467.2250309</v>
      </c>
      <c r="BI10" s="8">
        <f>+BI6*('Fabricación (5)'!$G$50+'Fabricación (5)'!$G$59)</f>
        <v>276645896.56953156</v>
      </c>
      <c r="BJ10" s="8">
        <f>+BJ6*('Fabricación (5)'!$G$50+'Fabricación (5)'!$G$59)</f>
        <v>282178814.5009222</v>
      </c>
    </row>
    <row r="11" spans="1:62">
      <c r="A11" s="9" t="s">
        <v>59</v>
      </c>
      <c r="B11" s="5">
        <f>+B8-B9</f>
        <v>0</v>
      </c>
      <c r="C11" s="5">
        <f>+C8+B11-C9-C10</f>
        <v>-37615160.602931008</v>
      </c>
      <c r="D11" s="5">
        <f t="shared" ref="D11:BJ11" si="4">+D8+C11-D9-D10</f>
        <v>-74884784.417920619</v>
      </c>
      <c r="E11" s="5">
        <f t="shared" si="4"/>
        <v>-111801960.70921004</v>
      </c>
      <c r="F11" s="5">
        <f t="shared" si="4"/>
        <v>-148359640.52632523</v>
      </c>
      <c r="G11" s="5">
        <f t="shared" si="4"/>
        <v>-184550633.93978274</v>
      </c>
      <c r="H11" s="5">
        <f t="shared" si="4"/>
        <v>-220367607.2215094</v>
      </c>
      <c r="I11" s="5">
        <f t="shared" si="4"/>
        <v>-255803079.96887058</v>
      </c>
      <c r="J11" s="5">
        <f t="shared" si="4"/>
        <v>-290849422.171179</v>
      </c>
      <c r="K11" s="5">
        <f t="shared" si="4"/>
        <v>-325498851.21753359</v>
      </c>
      <c r="L11" s="5">
        <f t="shared" si="4"/>
        <v>-359743428.84481525</v>
      </c>
      <c r="M11" s="5">
        <f t="shared" si="4"/>
        <v>-393575058.02464259</v>
      </c>
      <c r="N11" s="5">
        <f t="shared" si="4"/>
        <v>-426985479.78806645</v>
      </c>
      <c r="O11" s="5">
        <f t="shared" si="4"/>
        <v>-463808709.98675871</v>
      </c>
      <c r="P11" s="5">
        <f t="shared" si="4"/>
        <v>-500193715.98942488</v>
      </c>
      <c r="Q11" s="5">
        <f t="shared" si="4"/>
        <v>-536131733.3121444</v>
      </c>
      <c r="R11" s="5">
        <f t="shared" si="4"/>
        <v>-571613822.18131828</v>
      </c>
      <c r="S11" s="5">
        <f t="shared" si="4"/>
        <v>-606630864.02787566</v>
      </c>
      <c r="T11" s="5">
        <f t="shared" si="4"/>
        <v>-641173557.91136408</v>
      </c>
      <c r="U11" s="5">
        <f t="shared" si="4"/>
        <v>-675232416.87252235</v>
      </c>
      <c r="V11" s="5">
        <f t="shared" si="4"/>
        <v>-708797764.21290374</v>
      </c>
      <c r="W11" s="5">
        <f t="shared" si="4"/>
        <v>-741859729.70009279</v>
      </c>
      <c r="X11" s="5">
        <f t="shared" si="4"/>
        <v>-774408245.69702566</v>
      </c>
      <c r="Y11" s="5">
        <f t="shared" si="4"/>
        <v>-806433043.21389723</v>
      </c>
      <c r="Z11" s="5">
        <f t="shared" si="4"/>
        <v>-837923647.88110614</v>
      </c>
      <c r="AA11" s="5">
        <f t="shared" si="4"/>
        <v>-871806097.84165919</v>
      </c>
      <c r="AB11" s="5">
        <f t="shared" si="4"/>
        <v>-905132773.5614233</v>
      </c>
      <c r="AC11" s="5">
        <f t="shared" si="4"/>
        <v>-937892559.55558276</v>
      </c>
      <c r="AD11" s="5">
        <f t="shared" si="4"/>
        <v>-970074118.02962542</v>
      </c>
      <c r="AE11" s="5">
        <f t="shared" si="4"/>
        <v>-1001665884.4331489</v>
      </c>
      <c r="AF11" s="5">
        <f t="shared" si="4"/>
        <v>-1032656062.9247429</v>
      </c>
      <c r="AG11" s="5">
        <f t="shared" si="4"/>
        <v>-1063032621.7461689</v>
      </c>
      <c r="AH11" s="5">
        <f t="shared" si="4"/>
        <v>-1092783288.5040233</v>
      </c>
      <c r="AI11" s="5">
        <f t="shared" si="4"/>
        <v>-1121895545.3570347</v>
      </c>
      <c r="AJ11" s="5">
        <f t="shared" si="4"/>
        <v>-1150356624.1071064</v>
      </c>
      <c r="AK11" s="5">
        <f t="shared" si="4"/>
        <v>-1178153501.1921794</v>
      </c>
      <c r="AL11" s="5">
        <f t="shared" si="4"/>
        <v>-1205272892.578954</v>
      </c>
      <c r="AM11" s="5">
        <f t="shared" si="4"/>
        <v>-1233551383.4134641</v>
      </c>
      <c r="AN11" s="5">
        <f t="shared" si="4"/>
        <v>-1261125018.1274643</v>
      </c>
      <c r="AO11" s="5">
        <f t="shared" si="4"/>
        <v>-1287979699.5985444</v>
      </c>
      <c r="AP11" s="5">
        <f t="shared" si="4"/>
        <v>-1314101048.7618461</v>
      </c>
      <c r="AQ11" s="5">
        <f t="shared" si="4"/>
        <v>-1339474398.9712138</v>
      </c>
      <c r="AR11" s="5">
        <f t="shared" si="4"/>
        <v>-1364084790.2475691</v>
      </c>
      <c r="AS11" s="5">
        <f t="shared" si="4"/>
        <v>-1387916963.4122515</v>
      </c>
      <c r="AT11" s="5">
        <f t="shared" si="4"/>
        <v>-1410955354.1030273</v>
      </c>
      <c r="AU11" s="5">
        <f t="shared" si="4"/>
        <v>-1433184086.6704187</v>
      </c>
      <c r="AV11" s="5">
        <f t="shared" si="4"/>
        <v>-1454586967.9519579</v>
      </c>
      <c r="AW11" s="5">
        <f t="shared" si="4"/>
        <v>-1475147480.9219279</v>
      </c>
      <c r="AX11" s="5">
        <f t="shared" si="4"/>
        <v>-1494848778.2140975</v>
      </c>
      <c r="AY11" s="5">
        <f t="shared" si="4"/>
        <v>-1515579314.4207103</v>
      </c>
      <c r="AZ11" s="5">
        <f t="shared" si="4"/>
        <v>-1535415922.6361396</v>
      </c>
      <c r="BA11" s="5">
        <f t="shared" si="4"/>
        <v>-1554340724.3005614</v>
      </c>
      <c r="BB11" s="5">
        <f t="shared" si="4"/>
        <v>-1572335483.2829556</v>
      </c>
      <c r="BC11" s="5">
        <f t="shared" si="4"/>
        <v>-1589381598.729682</v>
      </c>
      <c r="BD11" s="5">
        <f t="shared" si="4"/>
        <v>-1605460097.7700267</v>
      </c>
      <c r="BE11" s="5">
        <f t="shared" si="4"/>
        <v>-1620551628.0758622</v>
      </c>
      <c r="BF11" s="5">
        <f t="shared" si="4"/>
        <v>-1634636450.2724984</v>
      </c>
      <c r="BG11" s="5">
        <f t="shared" si="4"/>
        <v>-1647694430.1977515</v>
      </c>
      <c r="BH11" s="5">
        <f t="shared" si="4"/>
        <v>-1659705031.0061936</v>
      </c>
      <c r="BI11" s="5">
        <f t="shared" si="4"/>
        <v>-1670647305.1154885</v>
      </c>
      <c r="BJ11" s="5">
        <f t="shared" si="4"/>
        <v>-1680499885.9916534</v>
      </c>
    </row>
    <row r="12" spans="1:62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2">
      <c r="A13" s="231"/>
      <c r="C13" s="1"/>
      <c r="D13" s="1"/>
      <c r="N13" s="76"/>
    </row>
    <row r="14" spans="1:62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A0365-4C8C-42D4-90B4-CFF6702F17F8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(5)'!E7</f>
        <v>33592000</v>
      </c>
    </row>
    <row r="11" spans="2:3">
      <c r="B11" s="20" t="s">
        <v>61</v>
      </c>
      <c r="C11" s="21">
        <f>+'Gastos (5)'!E10</f>
        <v>3000000</v>
      </c>
    </row>
    <row r="12" spans="2:3">
      <c r="B12" s="20" t="s">
        <v>62</v>
      </c>
      <c r="C12" s="21">
        <f>+'Gastos (5)'!E11</f>
        <v>8000000</v>
      </c>
    </row>
    <row r="13" spans="2:3">
      <c r="B13" s="20" t="s">
        <v>90</v>
      </c>
      <c r="C13" s="21">
        <f>+'Gastos (5)'!E12</f>
        <v>2000000</v>
      </c>
    </row>
    <row r="14" spans="2:3">
      <c r="B14" s="20" t="s">
        <v>63</v>
      </c>
      <c r="C14" s="21">
        <f>+'Gastos (5)'!E13</f>
        <v>2000000</v>
      </c>
    </row>
    <row r="15" spans="2:3">
      <c r="B15" s="20" t="s">
        <v>64</v>
      </c>
      <c r="C15" s="21">
        <f>+'Gastos (5)'!E18</f>
        <v>5250000</v>
      </c>
    </row>
    <row r="16" spans="2:3">
      <c r="B16" s="106" t="s">
        <v>65</v>
      </c>
      <c r="C16" s="240">
        <f>+'Gastos (5)'!E17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04C6B-508A-4455-ABB6-C5D16228AB91}">
  <sheetPr>
    <pageSetUpPr fitToPage="1"/>
  </sheetPr>
  <dimension ref="A2:L22"/>
  <sheetViews>
    <sheetView topLeftCell="A3"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A879E-64AB-4D5B-AD43-DC714B54D308}">
  <sheetPr>
    <pageSetUpPr fitToPage="1"/>
  </sheetPr>
  <dimension ref="A2:I59"/>
  <sheetViews>
    <sheetView topLeftCell="A45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4300</v>
      </c>
      <c r="G5" s="243">
        <v>3700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0.86046511627906974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79.64297297297297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294679</v>
      </c>
      <c r="G15" s="201">
        <f>(F15*C15)*1.05</f>
        <v>402236.83500000002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420386.83500000002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870723.83499999996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52243.430099999998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922967.26509999996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160894.73400000003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73837.381207999992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69222.544882499991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25843.083422799999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330220.74351330003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DB66E-9F94-40EA-92A8-BF474937213D}">
  <sheetPr>
    <pageSetUpPr fitToPage="1"/>
  </sheetPr>
  <dimension ref="A1:P68"/>
  <sheetViews>
    <sheetView topLeftCell="A30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(6)'!C8:N8)</f>
        <v>804725383.68763614</v>
      </c>
      <c r="F9" s="75">
        <f>SUM('Punto Equilibrio (6)'!O8:Z8)</f>
        <v>1020586364.7380403</v>
      </c>
      <c r="G9" s="75">
        <f>SUM('Punto Equilibrio (6)'!AA8:AL8)</f>
        <v>1294350282.7214372</v>
      </c>
      <c r="H9" s="75">
        <f>SUM('Punto Equilibrio (6)'!AM8:AX8)</f>
        <v>1641549125.3511736</v>
      </c>
      <c r="I9" s="75">
        <f>SUM('Punto Equilibrio (6)'!AY8:BJ8)</f>
        <v>2081881208.597949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(6)'!C9:N10)</f>
        <v>1364220481.4992487</v>
      </c>
      <c r="F10" s="75">
        <f>SUM('Punto Equilibrio (6)'!O9:Z10)</f>
        <v>1599578768.5900602</v>
      </c>
      <c r="G10" s="75">
        <f>SUM('Punto Equilibrio (6)'!AA9:AL10)</f>
        <v>1874832932.9620912</v>
      </c>
      <c r="H10" s="75">
        <f>SUM('Punto Equilibrio (6)'!AM9:AX10)</f>
        <v>2201429703.7131534</v>
      </c>
      <c r="I10" s="75">
        <f>SUM('Punto Equilibrio (6)'!AY9:BJ10)</f>
        <v>2610344024.9580631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-559495097.81161261</v>
      </c>
      <c r="F11" s="77">
        <f>F9-F10</f>
        <v>-578992403.85201991</v>
      </c>
      <c r="G11" s="77">
        <f>G9-G10</f>
        <v>-580482650.24065399</v>
      </c>
      <c r="H11" s="77">
        <f>H9-H10</f>
        <v>-559880578.36197972</v>
      </c>
      <c r="I11" s="77">
        <f>I9-I10</f>
        <v>-528462816.3601141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-559495097.81161261</v>
      </c>
      <c r="F13" s="77">
        <f>F11-F12</f>
        <v>-578992403.85201991</v>
      </c>
      <c r="G13" s="77">
        <f t="shared" ref="G13:I13" si="0">G11-G12</f>
        <v>-580482650.24065399</v>
      </c>
      <c r="H13" s="77">
        <f t="shared" si="0"/>
        <v>-559880578.36197972</v>
      </c>
      <c r="I13" s="77">
        <f t="shared" si="0"/>
        <v>-528462816.3601141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-559495097.81161261</v>
      </c>
      <c r="F15" s="77">
        <f t="shared" ref="F15:H15" si="1">F13-F14</f>
        <v>-578992403.85201991</v>
      </c>
      <c r="G15" s="77">
        <f t="shared" si="1"/>
        <v>-580482650.24065399</v>
      </c>
      <c r="H15" s="77">
        <f t="shared" si="1"/>
        <v>-559880578.36197972</v>
      </c>
      <c r="I15" s="77">
        <f>I13-I14</f>
        <v>-528462816.3601141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-167848529.34348378</v>
      </c>
      <c r="F16" s="79">
        <f>F15*$D$5</f>
        <v>-173697721.15560597</v>
      </c>
      <c r="G16" s="79">
        <f>G15*$D$5</f>
        <v>-174144795.07219619</v>
      </c>
      <c r="H16" s="79">
        <f>H15*$D$5</f>
        <v>-167964173.50859392</v>
      </c>
      <c r="I16" s="79">
        <f>I15*$D$5</f>
        <v>-158538844.90803424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-391646568.4681288</v>
      </c>
      <c r="F17" s="79">
        <f t="shared" ref="F17:H17" si="2">F15-F16</f>
        <v>-405294682.69641393</v>
      </c>
      <c r="G17" s="79">
        <f t="shared" si="2"/>
        <v>-406337855.16845781</v>
      </c>
      <c r="H17" s="79">
        <f t="shared" si="2"/>
        <v>-391916404.85338581</v>
      </c>
      <c r="I17" s="79">
        <f>I15-I16</f>
        <v>-369923971.45207989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-391646568.4681288</v>
      </c>
      <c r="F27" s="82">
        <f t="shared" ref="F27:I27" si="4">F17+F18+F19-F20-F21-F22-F23-F24+F25+F26</f>
        <v>-405294682.69641393</v>
      </c>
      <c r="G27" s="82">
        <f t="shared" si="4"/>
        <v>-406337855.16845781</v>
      </c>
      <c r="H27" s="83">
        <f t="shared" si="4"/>
        <v>-391916404.85338581</v>
      </c>
      <c r="I27" s="84">
        <f t="shared" si="4"/>
        <v>-369923971.45207989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-349684436.13225782</v>
      </c>
      <c r="F29" s="59">
        <f t="shared" si="6"/>
        <v>-323098439.64956462</v>
      </c>
      <c r="G29" s="59">
        <f t="shared" si="6"/>
        <v>-289223259.24777478</v>
      </c>
      <c r="H29" s="59">
        <f t="shared" si="6"/>
        <v>-249069960.50775361</v>
      </c>
      <c r="I29" s="59">
        <f t="shared" si="6"/>
        <v>-209904795.97599053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-449684436.13225782</v>
      </c>
      <c r="F30" s="59">
        <f>SUM($D$29:E29,F29)</f>
        <v>-772782875.78182244</v>
      </c>
      <c r="G30" s="59">
        <f>SUM($D$29:F29,G29)</f>
        <v>-1062006135.0295973</v>
      </c>
      <c r="H30" s="59">
        <f>SUM($D$29:G29,H29)</f>
        <v>-1311076095.5373509</v>
      </c>
      <c r="I30" s="59">
        <f>SUM($D$29:H29,I29)</f>
        <v>-1520980891.5133414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-372996731.87440836</v>
      </c>
      <c r="F31" s="61">
        <f t="shared" si="7"/>
        <v>-367614224.66794914</v>
      </c>
      <c r="G31" s="61">
        <f t="shared" si="7"/>
        <v>-351009917.00115126</v>
      </c>
      <c r="H31" s="61">
        <f t="shared" si="7"/>
        <v>-322430596.18441767</v>
      </c>
      <c r="I31" s="61">
        <f t="shared" si="7"/>
        <v>-289845111.2366358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-1520980891.5133414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421934901.40217364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0.75463828802506638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-0.79026391228322623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804725383.68763614</v>
      </c>
      <c r="F44" s="55">
        <f>F9</f>
        <v>1020586364.7380403</v>
      </c>
      <c r="G44" s="55">
        <f>G9</f>
        <v>1294350282.7214372</v>
      </c>
      <c r="H44" s="55">
        <f>H9</f>
        <v>1641549125.3511736</v>
      </c>
      <c r="I44" s="55">
        <f>I9</f>
        <v>2081881208.597949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804725383.68763614</v>
      </c>
      <c r="F48" s="71">
        <f t="shared" ref="F48:I48" si="9">SUM(F44:F47)</f>
        <v>1020586364.7380403</v>
      </c>
      <c r="G48" s="71">
        <f t="shared" si="9"/>
        <v>1294350282.7214372</v>
      </c>
      <c r="H48" s="71">
        <f t="shared" si="9"/>
        <v>1641549125.3511736</v>
      </c>
      <c r="I48" s="71">
        <f t="shared" si="9"/>
        <v>2081881208.597949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1364220481.4992487</v>
      </c>
      <c r="F51" s="55">
        <f t="shared" ref="F51:I51" si="10">F10</f>
        <v>1599578768.5900602</v>
      </c>
      <c r="G51" s="55">
        <f t="shared" si="10"/>
        <v>1874832932.9620912</v>
      </c>
      <c r="H51" s="55">
        <f t="shared" si="10"/>
        <v>2201429703.7131534</v>
      </c>
      <c r="I51" s="55">
        <f t="shared" si="10"/>
        <v>2610344024.9580631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-167848529.34348378</v>
      </c>
      <c r="F53" s="55">
        <f t="shared" si="12"/>
        <v>-173697721.15560597</v>
      </c>
      <c r="G53" s="55">
        <f t="shared" si="12"/>
        <v>-174144795.07219619</v>
      </c>
      <c r="H53" s="55">
        <f t="shared" si="12"/>
        <v>-167964173.50859392</v>
      </c>
      <c r="I53" s="55">
        <f t="shared" si="12"/>
        <v>-158538844.90803424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1196371952.1557651</v>
      </c>
      <c r="F59" s="71">
        <f t="shared" si="15"/>
        <v>1425881047.4344542</v>
      </c>
      <c r="G59" s="71">
        <f t="shared" si="15"/>
        <v>1700688137.889895</v>
      </c>
      <c r="H59" s="71">
        <f t="shared" si="15"/>
        <v>2033465530.2045593</v>
      </c>
      <c r="I59" s="71">
        <f t="shared" si="15"/>
        <v>2451805180.0500288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4677952427.262682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6198933318.7760239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-1520980891.5133419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5AC1D-7E2F-49EA-A941-CD445C4CCC37}">
  <sheetPr>
    <pageSetUpPr fitToPage="1"/>
  </sheetPr>
  <dimension ref="A2:BJ14"/>
  <sheetViews>
    <sheetView topLeftCell="B1"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2">
      <c r="B2" t="s">
        <v>53</v>
      </c>
      <c r="C2" s="1">
        <v>0.02</v>
      </c>
      <c r="D2" s="1"/>
    </row>
    <row r="3" spans="1:62">
      <c r="B3" t="s">
        <v>54</v>
      </c>
      <c r="C3" s="242">
        <v>1500000</v>
      </c>
    </row>
    <row r="4" spans="1:62">
      <c r="C4" s="3"/>
    </row>
    <row r="5" spans="1:62">
      <c r="A5" s="298" t="s">
        <v>55</v>
      </c>
      <c r="B5" s="298"/>
      <c r="C5" s="239" t="s">
        <v>165</v>
      </c>
      <c r="D5" s="241">
        <v>40</v>
      </c>
      <c r="AM5" s="4"/>
    </row>
    <row r="6" spans="1:62">
      <c r="A6" s="276" t="s">
        <v>55</v>
      </c>
      <c r="B6" s="276"/>
      <c r="C6" s="5">
        <f>+D5</f>
        <v>40</v>
      </c>
      <c r="D6" s="5">
        <f>+C6*(1+$C$2)</f>
        <v>40.799999999999997</v>
      </c>
      <c r="E6" s="5">
        <f t="shared" ref="E6:BJ6" si="0">+D6*(1+$C$2)</f>
        <v>41.616</v>
      </c>
      <c r="F6" s="5">
        <f t="shared" si="0"/>
        <v>42.448320000000002</v>
      </c>
      <c r="G6" s="5">
        <f t="shared" si="0"/>
        <v>43.297286400000004</v>
      </c>
      <c r="H6" s="5">
        <f t="shared" si="0"/>
        <v>44.163232128000004</v>
      </c>
      <c r="I6" s="5">
        <f t="shared" si="0"/>
        <v>45.046496770560005</v>
      </c>
      <c r="J6" s="5">
        <f t="shared" si="0"/>
        <v>45.947426705971203</v>
      </c>
      <c r="K6" s="5">
        <f t="shared" si="0"/>
        <v>46.866375240090626</v>
      </c>
      <c r="L6" s="5">
        <f t="shared" si="0"/>
        <v>47.803702744892441</v>
      </c>
      <c r="M6" s="5">
        <f t="shared" si="0"/>
        <v>48.759776799790288</v>
      </c>
      <c r="N6" s="5">
        <f t="shared" si="0"/>
        <v>49.734972335786097</v>
      </c>
      <c r="O6" s="5">
        <f t="shared" si="0"/>
        <v>50.729671782501818</v>
      </c>
      <c r="P6" s="5">
        <f t="shared" si="0"/>
        <v>51.744265218151853</v>
      </c>
      <c r="Q6" s="5">
        <f t="shared" si="0"/>
        <v>52.77915052251489</v>
      </c>
      <c r="R6" s="5">
        <f t="shared" si="0"/>
        <v>53.834733532965188</v>
      </c>
      <c r="S6" s="5">
        <f t="shared" si="0"/>
        <v>54.911428203624496</v>
      </c>
      <c r="T6" s="5">
        <f t="shared" si="0"/>
        <v>56.009656767696988</v>
      </c>
      <c r="U6" s="5">
        <f t="shared" si="0"/>
        <v>57.129849903050932</v>
      </c>
      <c r="V6" s="5">
        <f t="shared" si="0"/>
        <v>58.272446901111948</v>
      </c>
      <c r="W6" s="5">
        <f t="shared" si="0"/>
        <v>59.437895839134185</v>
      </c>
      <c r="X6" s="5">
        <f t="shared" si="0"/>
        <v>60.62665375591687</v>
      </c>
      <c r="Y6" s="5">
        <f t="shared" si="0"/>
        <v>61.839186831035207</v>
      </c>
      <c r="Z6" s="5">
        <f t="shared" si="0"/>
        <v>63.075970567655915</v>
      </c>
      <c r="AA6" s="5">
        <f t="shared" si="0"/>
        <v>64.337489979009035</v>
      </c>
      <c r="AB6" s="5">
        <f t="shared" si="0"/>
        <v>65.624239778589214</v>
      </c>
      <c r="AC6" s="5">
        <f t="shared" si="0"/>
        <v>66.936724574161005</v>
      </c>
      <c r="AD6" s="5">
        <f t="shared" si="0"/>
        <v>68.275459065644228</v>
      </c>
      <c r="AE6" s="5">
        <f t="shared" si="0"/>
        <v>69.640968246957115</v>
      </c>
      <c r="AF6" s="5">
        <f t="shared" si="0"/>
        <v>71.033787611896258</v>
      </c>
      <c r="AG6" s="5">
        <f t="shared" si="0"/>
        <v>72.454463364134185</v>
      </c>
      <c r="AH6" s="5">
        <f t="shared" si="0"/>
        <v>73.903552631416872</v>
      </c>
      <c r="AI6" s="5">
        <f t="shared" si="0"/>
        <v>75.381623684045209</v>
      </c>
      <c r="AJ6" s="5">
        <f t="shared" si="0"/>
        <v>76.889256157726109</v>
      </c>
      <c r="AK6" s="5">
        <f t="shared" si="0"/>
        <v>78.42704128088063</v>
      </c>
      <c r="AL6" s="5">
        <f t="shared" si="0"/>
        <v>79.995582106498247</v>
      </c>
      <c r="AM6" s="5">
        <f t="shared" si="0"/>
        <v>81.595493748628215</v>
      </c>
      <c r="AN6" s="5">
        <f t="shared" si="0"/>
        <v>83.227403623600779</v>
      </c>
      <c r="AO6" s="5">
        <f t="shared" si="0"/>
        <v>84.891951696072795</v>
      </c>
      <c r="AP6" s="5">
        <f t="shared" si="0"/>
        <v>86.589790729994249</v>
      </c>
      <c r="AQ6" s="5">
        <f t="shared" si="0"/>
        <v>88.32158654459414</v>
      </c>
      <c r="AR6" s="5">
        <f t="shared" si="0"/>
        <v>90.088018275486021</v>
      </c>
      <c r="AS6" s="5">
        <f t="shared" si="0"/>
        <v>91.889778640995743</v>
      </c>
      <c r="AT6" s="5">
        <f t="shared" si="0"/>
        <v>93.727574213815657</v>
      </c>
      <c r="AU6" s="5">
        <f t="shared" si="0"/>
        <v>95.602125698091967</v>
      </c>
      <c r="AV6" s="5">
        <f t="shared" si="0"/>
        <v>97.514168212053804</v>
      </c>
      <c r="AW6" s="5">
        <f t="shared" si="0"/>
        <v>99.464451576294877</v>
      </c>
      <c r="AX6" s="5">
        <f t="shared" si="0"/>
        <v>101.45374060782078</v>
      </c>
      <c r="AY6" s="5">
        <f t="shared" si="0"/>
        <v>103.4828154199772</v>
      </c>
      <c r="AZ6" s="5">
        <f t="shared" si="0"/>
        <v>105.55247172837674</v>
      </c>
      <c r="BA6" s="5">
        <f t="shared" si="0"/>
        <v>107.66352116294428</v>
      </c>
      <c r="BB6" s="5">
        <f t="shared" si="0"/>
        <v>109.81679158620317</v>
      </c>
      <c r="BC6" s="5">
        <f t="shared" si="0"/>
        <v>112.01312741792724</v>
      </c>
      <c r="BD6" s="5">
        <f t="shared" si="0"/>
        <v>114.25338996628578</v>
      </c>
      <c r="BE6" s="5">
        <f t="shared" si="0"/>
        <v>116.5384577656115</v>
      </c>
      <c r="BF6" s="5">
        <f t="shared" si="0"/>
        <v>118.86922692092372</v>
      </c>
      <c r="BG6" s="5">
        <f t="shared" si="0"/>
        <v>121.2466114593422</v>
      </c>
      <c r="BH6" s="5">
        <f t="shared" si="0"/>
        <v>123.67154368852906</v>
      </c>
      <c r="BI6" s="5">
        <f t="shared" si="0"/>
        <v>126.14497456229964</v>
      </c>
      <c r="BJ6" s="5">
        <f t="shared" si="0"/>
        <v>128.66787405354563</v>
      </c>
    </row>
    <row r="7" spans="1:62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2">
      <c r="A8" s="10" t="s">
        <v>57</v>
      </c>
      <c r="B8" s="43">
        <v>0</v>
      </c>
      <c r="C8" s="7">
        <f>+C6*$C$3</f>
        <v>60000000</v>
      </c>
      <c r="D8" s="7">
        <f>+D6*$C$3</f>
        <v>61199999.999999993</v>
      </c>
      <c r="E8" s="7">
        <f>+E6*$C$3</f>
        <v>62424000</v>
      </c>
      <c r="F8" s="7">
        <f t="shared" ref="F8:BJ8" si="2">+F6*$C$3</f>
        <v>63672480.000000007</v>
      </c>
      <c r="G8" s="7">
        <f t="shared" si="2"/>
        <v>64945929.600000009</v>
      </c>
      <c r="H8" s="7">
        <f t="shared" si="2"/>
        <v>66244848.192000009</v>
      </c>
      <c r="I8" s="7">
        <f t="shared" si="2"/>
        <v>67569745.155840009</v>
      </c>
      <c r="J8" s="7">
        <f t="shared" si="2"/>
        <v>68921140.058956802</v>
      </c>
      <c r="K8" s="7">
        <f t="shared" si="2"/>
        <v>70299562.860135943</v>
      </c>
      <c r="L8" s="7">
        <f t="shared" si="2"/>
        <v>71705554.117338657</v>
      </c>
      <c r="M8" s="7">
        <f t="shared" si="2"/>
        <v>73139665.199685425</v>
      </c>
      <c r="N8" s="7">
        <f t="shared" si="2"/>
        <v>74602458.503679141</v>
      </c>
      <c r="O8" s="7">
        <f t="shared" si="2"/>
        <v>76094507.673752725</v>
      </c>
      <c r="P8" s="7">
        <f t="shared" si="2"/>
        <v>77616397.827227786</v>
      </c>
      <c r="Q8" s="7">
        <f t="shared" si="2"/>
        <v>79168725.783772334</v>
      </c>
      <c r="R8" s="7">
        <f t="shared" si="2"/>
        <v>80752100.29944779</v>
      </c>
      <c r="S8" s="7">
        <f t="shared" si="2"/>
        <v>82367142.305436745</v>
      </c>
      <c r="T8" s="7">
        <f t="shared" si="2"/>
        <v>84014485.15154548</v>
      </c>
      <c r="U8" s="7">
        <f t="shared" si="2"/>
        <v>85694774.854576394</v>
      </c>
      <c r="V8" s="7">
        <f t="shared" si="2"/>
        <v>87408670.351667926</v>
      </c>
      <c r="W8" s="7">
        <f t="shared" si="2"/>
        <v>89156843.75870128</v>
      </c>
      <c r="X8" s="7">
        <f t="shared" si="2"/>
        <v>90939980.63387531</v>
      </c>
      <c r="Y8" s="7">
        <f t="shared" si="2"/>
        <v>92758780.24655281</v>
      </c>
      <c r="Z8" s="7">
        <f t="shared" si="2"/>
        <v>94613955.851483867</v>
      </c>
      <c r="AA8" s="7">
        <f t="shared" si="2"/>
        <v>96506234.968513548</v>
      </c>
      <c r="AB8" s="7">
        <f t="shared" si="2"/>
        <v>98436359.667883813</v>
      </c>
      <c r="AC8" s="7">
        <f t="shared" si="2"/>
        <v>100405086.8612415</v>
      </c>
      <c r="AD8" s="7">
        <f t="shared" si="2"/>
        <v>102413188.59846634</v>
      </c>
      <c r="AE8" s="7">
        <f t="shared" si="2"/>
        <v>104461452.37043567</v>
      </c>
      <c r="AF8" s="7">
        <f t="shared" si="2"/>
        <v>106550681.41784438</v>
      </c>
      <c r="AG8" s="7">
        <f t="shared" si="2"/>
        <v>108681695.04620127</v>
      </c>
      <c r="AH8" s="7">
        <f t="shared" si="2"/>
        <v>110855328.9471253</v>
      </c>
      <c r="AI8" s="7">
        <f t="shared" si="2"/>
        <v>113072435.52606781</v>
      </c>
      <c r="AJ8" s="7">
        <f t="shared" si="2"/>
        <v>115333884.23658916</v>
      </c>
      <c r="AK8" s="7">
        <f t="shared" si="2"/>
        <v>117640561.92132095</v>
      </c>
      <c r="AL8" s="7">
        <f t="shared" si="2"/>
        <v>119993373.15974738</v>
      </c>
      <c r="AM8" s="7">
        <f t="shared" si="2"/>
        <v>122393240.62294233</v>
      </c>
      <c r="AN8" s="7">
        <f t="shared" si="2"/>
        <v>124841105.43540117</v>
      </c>
      <c r="AO8" s="7">
        <f t="shared" si="2"/>
        <v>127337927.5441092</v>
      </c>
      <c r="AP8" s="7">
        <f t="shared" si="2"/>
        <v>129884686.09499137</v>
      </c>
      <c r="AQ8" s="7">
        <f t="shared" si="2"/>
        <v>132482379.81689121</v>
      </c>
      <c r="AR8" s="7">
        <f t="shared" si="2"/>
        <v>135132027.41322902</v>
      </c>
      <c r="AS8" s="7">
        <f t="shared" si="2"/>
        <v>137834667.96149361</v>
      </c>
      <c r="AT8" s="7">
        <f t="shared" si="2"/>
        <v>140591361.32072347</v>
      </c>
      <c r="AU8" s="7">
        <f t="shared" si="2"/>
        <v>143403188.54713795</v>
      </c>
      <c r="AV8" s="7">
        <f t="shared" si="2"/>
        <v>146271252.31808069</v>
      </c>
      <c r="AW8" s="7">
        <f t="shared" si="2"/>
        <v>149196677.36444232</v>
      </c>
      <c r="AX8" s="7">
        <f t="shared" si="2"/>
        <v>152180610.91173115</v>
      </c>
      <c r="AY8" s="7">
        <f t="shared" si="2"/>
        <v>155224223.12996581</v>
      </c>
      <c r="AZ8" s="7">
        <f t="shared" si="2"/>
        <v>158328707.59256512</v>
      </c>
      <c r="BA8" s="7">
        <f t="shared" si="2"/>
        <v>161495281.74441642</v>
      </c>
      <c r="BB8" s="7">
        <f t="shared" si="2"/>
        <v>164725187.37930474</v>
      </c>
      <c r="BC8" s="7">
        <f t="shared" si="2"/>
        <v>168019691.12689087</v>
      </c>
      <c r="BD8" s="7">
        <f t="shared" si="2"/>
        <v>171380084.94942868</v>
      </c>
      <c r="BE8" s="7">
        <f t="shared" si="2"/>
        <v>174807686.64841723</v>
      </c>
      <c r="BF8" s="7">
        <f t="shared" si="2"/>
        <v>178303840.38138559</v>
      </c>
      <c r="BG8" s="7">
        <f t="shared" si="2"/>
        <v>181869917.1890133</v>
      </c>
      <c r="BH8" s="7">
        <f t="shared" si="2"/>
        <v>185507315.53279358</v>
      </c>
      <c r="BI8" s="7">
        <f t="shared" si="2"/>
        <v>189217461.84344944</v>
      </c>
      <c r="BJ8" s="7">
        <f t="shared" si="2"/>
        <v>193001811.08031845</v>
      </c>
    </row>
    <row r="9" spans="1:62">
      <c r="A9" s="9" t="s">
        <v>58</v>
      </c>
      <c r="B9" s="8">
        <f>+Costos!C7</f>
        <v>0</v>
      </c>
      <c r="C9" s="8">
        <f>+'Costos (6)'!C17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2">
      <c r="A10" s="9" t="s">
        <v>164</v>
      </c>
      <c r="B10" s="8">
        <v>0</v>
      </c>
      <c r="C10" s="8">
        <f>+C6*('Fabricación (6)'!$G$50+'Fabricación (6)'!$G$59)</f>
        <v>52603024.271428004</v>
      </c>
      <c r="D10" s="8">
        <f>+D6*('Fabricación (6)'!$G$50+'Fabricación (6)'!$G$59)</f>
        <v>53655084.756856561</v>
      </c>
      <c r="E10" s="8">
        <f>+E6*('Fabricación (6)'!$G$50+'Fabricación (6)'!$G$59)</f>
        <v>54728186.451993696</v>
      </c>
      <c r="F10" s="8">
        <f>+F6*('Fabricación (6)'!$G$50+'Fabricación (6)'!$G$59)</f>
        <v>55822750.181033574</v>
      </c>
      <c r="G10" s="8">
        <f>+G6*('Fabricación (6)'!$G$50+'Fabricación (6)'!$G$59)</f>
        <v>56939205.184654251</v>
      </c>
      <c r="H10" s="8">
        <f>+H6*('Fabricación (6)'!$G$50+'Fabricación (6)'!$G$59)</f>
        <v>58077989.288347334</v>
      </c>
      <c r="I10" s="8">
        <f>+I6*('Fabricación (6)'!$G$50+'Fabricación (6)'!$G$59)</f>
        <v>59239549.074114285</v>
      </c>
      <c r="J10" s="8">
        <f>+J6*('Fabricación (6)'!$G$50+'Fabricación (6)'!$G$59)</f>
        <v>60424340.055596568</v>
      </c>
      <c r="K10" s="8">
        <f>+K6*('Fabricación (6)'!$G$50+'Fabricación (6)'!$G$59)</f>
        <v>61632826.856708497</v>
      </c>
      <c r="L10" s="8">
        <f>+L6*('Fabricación (6)'!$G$50+'Fabricación (6)'!$G$59)</f>
        <v>62865483.393842667</v>
      </c>
      <c r="M10" s="8">
        <f>+M6*('Fabricación (6)'!$G$50+'Fabricación (6)'!$G$59)</f>
        <v>64122793.061719522</v>
      </c>
      <c r="N10" s="8">
        <f>+N6*('Fabricación (6)'!$G$50+'Fabricación (6)'!$G$59)</f>
        <v>65405248.922953911</v>
      </c>
      <c r="O10" s="8">
        <f>+O6*('Fabricación (6)'!$G$50+'Fabricación (6)'!$G$59)</f>
        <v>66713353.901412994</v>
      </c>
      <c r="P10" s="8">
        <f>+P6*('Fabricación (6)'!$G$50+'Fabricación (6)'!$G$59)</f>
        <v>68047620.979441255</v>
      </c>
      <c r="Q10" s="8">
        <f>+Q6*('Fabricación (6)'!$G$50+'Fabricación (6)'!$G$59)</f>
        <v>69408573.399030074</v>
      </c>
      <c r="R10" s="8">
        <f>+R6*('Fabricación (6)'!$G$50+'Fabricación (6)'!$G$59)</f>
        <v>70796744.867010683</v>
      </c>
      <c r="S10" s="8">
        <f>+S6*('Fabricación (6)'!$G$50+'Fabricación (6)'!$G$59)</f>
        <v>72212679.764350891</v>
      </c>
      <c r="T10" s="8">
        <f>+T6*('Fabricación (6)'!$G$50+'Fabricación (6)'!$G$59)</f>
        <v>73656933.359637916</v>
      </c>
      <c r="U10" s="8">
        <f>+U6*('Fabricación (6)'!$G$50+'Fabricación (6)'!$G$59)</f>
        <v>75130072.026830673</v>
      </c>
      <c r="V10" s="8">
        <f>+V6*('Fabricación (6)'!$G$50+'Fabricación (6)'!$G$59)</f>
        <v>76632673.467367291</v>
      </c>
      <c r="W10" s="8">
        <f>+W6*('Fabricación (6)'!$G$50+'Fabricación (6)'!$G$59)</f>
        <v>78165326.936714634</v>
      </c>
      <c r="X10" s="8">
        <f>+X6*('Fabricación (6)'!$G$50+'Fabricación (6)'!$G$59)</f>
        <v>79728633.475448921</v>
      </c>
      <c r="Y10" s="8">
        <f>+Y6*('Fabricación (6)'!$G$50+'Fabricación (6)'!$G$59)</f>
        <v>81323206.1449579</v>
      </c>
      <c r="Z10" s="8">
        <f>+Z6*('Fabricación (6)'!$G$50+'Fabricación (6)'!$G$59)</f>
        <v>82949670.267857075</v>
      </c>
      <c r="AA10" s="8">
        <f>+AA6*('Fabricación (6)'!$G$50+'Fabricación (6)'!$G$59)</f>
        <v>84608663.673214212</v>
      </c>
      <c r="AB10" s="8">
        <f>+AB6*('Fabricación (6)'!$G$50+'Fabricación (6)'!$G$59)</f>
        <v>86300836.946678489</v>
      </c>
      <c r="AC10" s="8">
        <f>+AC6*('Fabricación (6)'!$G$50+'Fabricación (6)'!$G$59)</f>
        <v>88026853.685612068</v>
      </c>
      <c r="AD10" s="8">
        <f>+AD6*('Fabricación (6)'!$G$50+'Fabricación (6)'!$G$59)</f>
        <v>89787390.759324312</v>
      </c>
      <c r="AE10" s="8">
        <f>+AE6*('Fabricación (6)'!$G$50+'Fabricación (6)'!$G$59)</f>
        <v>91583138.574510813</v>
      </c>
      <c r="AF10" s="8">
        <f>+AF6*('Fabricación (6)'!$G$50+'Fabricación (6)'!$G$59)</f>
        <v>93414801.346001029</v>
      </c>
      <c r="AG10" s="8">
        <f>+AG6*('Fabricación (6)'!$G$50+'Fabricación (6)'!$G$59)</f>
        <v>95283097.37292105</v>
      </c>
      <c r="AH10" s="8">
        <f>+AH6*('Fabricación (6)'!$G$50+'Fabricación (6)'!$G$59)</f>
        <v>97188759.320379466</v>
      </c>
      <c r="AI10" s="8">
        <f>+AI6*('Fabricación (6)'!$G$50+'Fabricación (6)'!$G$59)</f>
        <v>99132534.506787062</v>
      </c>
      <c r="AJ10" s="8">
        <f>+AJ6*('Fabricación (6)'!$G$50+'Fabricación (6)'!$G$59)</f>
        <v>101115185.19692279</v>
      </c>
      <c r="AK10" s="8">
        <f>+AK6*('Fabricación (6)'!$G$50+'Fabricación (6)'!$G$59)</f>
        <v>103137488.90086125</v>
      </c>
      <c r="AL10" s="8">
        <f>+AL6*('Fabricación (6)'!$G$50+'Fabricación (6)'!$G$59)</f>
        <v>105200238.67887849</v>
      </c>
      <c r="AM10" s="8">
        <f>+AM6*('Fabricación (6)'!$G$50+'Fabricación (6)'!$G$59)</f>
        <v>107304243.45245606</v>
      </c>
      <c r="AN10" s="8">
        <f>+AN6*('Fabricación (6)'!$G$50+'Fabricación (6)'!$G$59)</f>
        <v>109450328.32150517</v>
      </c>
      <c r="AO10" s="8">
        <f>+AO6*('Fabricación (6)'!$G$50+'Fabricación (6)'!$G$59)</f>
        <v>111639334.88793528</v>
      </c>
      <c r="AP10" s="8">
        <f>+AP6*('Fabricación (6)'!$G$50+'Fabricación (6)'!$G$59)</f>
        <v>113872121.58569399</v>
      </c>
      <c r="AQ10" s="8">
        <f>+AQ6*('Fabricación (6)'!$G$50+'Fabricación (6)'!$G$59)</f>
        <v>116149564.01740788</v>
      </c>
      <c r="AR10" s="8">
        <f>+AR6*('Fabricación (6)'!$G$50+'Fabricación (6)'!$G$59)</f>
        <v>118472555.29775603</v>
      </c>
      <c r="AS10" s="8">
        <f>+AS6*('Fabricación (6)'!$G$50+'Fabricación (6)'!$G$59)</f>
        <v>120842006.40371116</v>
      </c>
      <c r="AT10" s="8">
        <f>+AT6*('Fabricación (6)'!$G$50+'Fabricación (6)'!$G$59)</f>
        <v>123258846.53178537</v>
      </c>
      <c r="AU10" s="8">
        <f>+AU6*('Fabricación (6)'!$G$50+'Fabricación (6)'!$G$59)</f>
        <v>125724023.46242107</v>
      </c>
      <c r="AV10" s="8">
        <f>+AV6*('Fabricación (6)'!$G$50+'Fabricación (6)'!$G$59)</f>
        <v>128238503.93166949</v>
      </c>
      <c r="AW10" s="8">
        <f>+AW6*('Fabricación (6)'!$G$50+'Fabricación (6)'!$G$59)</f>
        <v>130803274.01030289</v>
      </c>
      <c r="AX10" s="8">
        <f>+AX6*('Fabricación (6)'!$G$50+'Fabricación (6)'!$G$59)</f>
        <v>133419339.49050894</v>
      </c>
      <c r="AY10" s="8">
        <f>+AY6*('Fabricación (6)'!$G$50+'Fabricación (6)'!$G$59)</f>
        <v>136087726.28031912</v>
      </c>
      <c r="AZ10" s="8">
        <f>+AZ6*('Fabricación (6)'!$G$50+'Fabricación (6)'!$G$59)</f>
        <v>138809480.80592552</v>
      </c>
      <c r="BA10" s="8">
        <f>+BA6*('Fabricación (6)'!$G$50+'Fabricación (6)'!$G$59)</f>
        <v>141585670.42204401</v>
      </c>
      <c r="BB10" s="8">
        <f>+BB6*('Fabricación (6)'!$G$50+'Fabricación (6)'!$G$59)</f>
        <v>144417383.8304849</v>
      </c>
      <c r="BC10" s="8">
        <f>+BC6*('Fabricación (6)'!$G$50+'Fabricación (6)'!$G$59)</f>
        <v>147305731.50709462</v>
      </c>
      <c r="BD10" s="8">
        <f>+BD6*('Fabricación (6)'!$G$50+'Fabricación (6)'!$G$59)</f>
        <v>150251846.13723651</v>
      </c>
      <c r="BE10" s="8">
        <f>+BE6*('Fabricación (6)'!$G$50+'Fabricación (6)'!$G$59)</f>
        <v>153256883.05998123</v>
      </c>
      <c r="BF10" s="8">
        <f>+BF6*('Fabricación (6)'!$G$50+'Fabricación (6)'!$G$59)</f>
        <v>156322020.72118086</v>
      </c>
      <c r="BG10" s="8">
        <f>+BG6*('Fabricación (6)'!$G$50+'Fabricación (6)'!$G$59)</f>
        <v>159448461.13560447</v>
      </c>
      <c r="BH10" s="8">
        <f>+BH6*('Fabricación (6)'!$G$50+'Fabricación (6)'!$G$59)</f>
        <v>162637430.35831657</v>
      </c>
      <c r="BI10" s="8">
        <f>+BI6*('Fabricación (6)'!$G$50+'Fabricación (6)'!$G$59)</f>
        <v>165890178.96548292</v>
      </c>
      <c r="BJ10" s="8">
        <f>+BJ6*('Fabricación (6)'!$G$50+'Fabricación (6)'!$G$59)</f>
        <v>169207982.54479256</v>
      </c>
    </row>
    <row r="11" spans="1:62">
      <c r="A11" s="9" t="s">
        <v>59</v>
      </c>
      <c r="B11" s="5">
        <f>+B8-B9</f>
        <v>0</v>
      </c>
      <c r="C11" s="5">
        <f>+C8+B11-C9-C10</f>
        <v>-47495024.271428004</v>
      </c>
      <c r="D11" s="5">
        <f t="shared" ref="D11:BJ11" si="4">+D8+C11-D9-D10</f>
        <v>-94842109.02828458</v>
      </c>
      <c r="E11" s="5">
        <f t="shared" si="4"/>
        <v>-142038295.48027828</v>
      </c>
      <c r="F11" s="5">
        <f t="shared" si="4"/>
        <v>-189080565.66131186</v>
      </c>
      <c r="G11" s="5">
        <f t="shared" si="4"/>
        <v>-235965841.24596608</v>
      </c>
      <c r="H11" s="5">
        <f t="shared" si="4"/>
        <v>-282690982.34231341</v>
      </c>
      <c r="I11" s="5">
        <f t="shared" si="4"/>
        <v>-329252786.26058763</v>
      </c>
      <c r="J11" s="5">
        <f t="shared" si="4"/>
        <v>-375647986.25722742</v>
      </c>
      <c r="K11" s="5">
        <f t="shared" si="4"/>
        <v>-421873250.25380003</v>
      </c>
      <c r="L11" s="5">
        <f t="shared" si="4"/>
        <v>-467925179.53030407</v>
      </c>
      <c r="M11" s="5">
        <f t="shared" si="4"/>
        <v>-513800307.39233816</v>
      </c>
      <c r="N11" s="5">
        <f t="shared" si="4"/>
        <v>-559495097.81161296</v>
      </c>
      <c r="O11" s="5">
        <f t="shared" si="4"/>
        <v>-608848384.03927326</v>
      </c>
      <c r="P11" s="5">
        <f t="shared" si="4"/>
        <v>-658014047.19148672</v>
      </c>
      <c r="Q11" s="5">
        <f t="shared" si="4"/>
        <v>-706988334.80674446</v>
      </c>
      <c r="R11" s="5">
        <f t="shared" si="4"/>
        <v>-755767419.37430739</v>
      </c>
      <c r="S11" s="5">
        <f t="shared" si="4"/>
        <v>-804347396.83322155</v>
      </c>
      <c r="T11" s="5">
        <f t="shared" si="4"/>
        <v>-852724285.04131389</v>
      </c>
      <c r="U11" s="5">
        <f t="shared" si="4"/>
        <v>-900894022.21356821</v>
      </c>
      <c r="V11" s="5">
        <f t="shared" si="4"/>
        <v>-948852465.32926762</v>
      </c>
      <c r="W11" s="5">
        <f t="shared" si="4"/>
        <v>-996595388.50728095</v>
      </c>
      <c r="X11" s="5">
        <f t="shared" si="4"/>
        <v>-1044118481.3488547</v>
      </c>
      <c r="Y11" s="5">
        <f t="shared" si="4"/>
        <v>-1091417347.2472596</v>
      </c>
      <c r="Z11" s="5">
        <f t="shared" si="4"/>
        <v>-1138487501.6636329</v>
      </c>
      <c r="AA11" s="5">
        <f t="shared" si="4"/>
        <v>-1188261092.3683336</v>
      </c>
      <c r="AB11" s="5">
        <f t="shared" si="4"/>
        <v>-1237796731.6471281</v>
      </c>
      <c r="AC11" s="5">
        <f t="shared" si="4"/>
        <v>-1287089660.4714985</v>
      </c>
      <c r="AD11" s="5">
        <f t="shared" si="4"/>
        <v>-1336135024.6323564</v>
      </c>
      <c r="AE11" s="5">
        <f t="shared" si="4"/>
        <v>-1384927872.8364315</v>
      </c>
      <c r="AF11" s="5">
        <f t="shared" si="4"/>
        <v>-1433463154.7645884</v>
      </c>
      <c r="AG11" s="5">
        <f t="shared" si="4"/>
        <v>-1481735719.0913081</v>
      </c>
      <c r="AH11" s="5">
        <f t="shared" si="4"/>
        <v>-1529740311.4645624</v>
      </c>
      <c r="AI11" s="5">
        <f t="shared" si="4"/>
        <v>-1577471572.4452817</v>
      </c>
      <c r="AJ11" s="5">
        <f t="shared" si="4"/>
        <v>-1624924035.4056153</v>
      </c>
      <c r="AK11" s="5">
        <f t="shared" si="4"/>
        <v>-1672092124.3851557</v>
      </c>
      <c r="AL11" s="5">
        <f t="shared" si="4"/>
        <v>-1718970151.9042869</v>
      </c>
      <c r="AM11" s="5">
        <f t="shared" si="4"/>
        <v>-1767402451.5938003</v>
      </c>
      <c r="AN11" s="5">
        <f t="shared" si="4"/>
        <v>-1815532971.3399041</v>
      </c>
      <c r="AO11" s="5">
        <f t="shared" si="4"/>
        <v>-1863355675.5437303</v>
      </c>
      <c r="AP11" s="5">
        <f t="shared" si="4"/>
        <v>-1910864407.8944328</v>
      </c>
      <c r="AQ11" s="5">
        <f t="shared" si="4"/>
        <v>-1958052888.9549494</v>
      </c>
      <c r="AR11" s="5">
        <f t="shared" si="4"/>
        <v>-2004914713.6994762</v>
      </c>
      <c r="AS11" s="5">
        <f t="shared" si="4"/>
        <v>-2051443349.0016937</v>
      </c>
      <c r="AT11" s="5">
        <f t="shared" si="4"/>
        <v>-2097632131.0727553</v>
      </c>
      <c r="AU11" s="5">
        <f t="shared" si="4"/>
        <v>-2143474262.8480384</v>
      </c>
      <c r="AV11" s="5">
        <f t="shared" si="4"/>
        <v>-2188962811.3216271</v>
      </c>
      <c r="AW11" s="5">
        <f t="shared" si="4"/>
        <v>-2234090704.8274875</v>
      </c>
      <c r="AX11" s="5">
        <f t="shared" si="4"/>
        <v>-2278850730.2662649</v>
      </c>
      <c r="AY11" s="5">
        <f t="shared" si="4"/>
        <v>-2325141169.1824183</v>
      </c>
      <c r="AZ11" s="5">
        <f t="shared" si="4"/>
        <v>-2371048878.1615787</v>
      </c>
      <c r="BA11" s="5">
        <f t="shared" si="4"/>
        <v>-2416566202.6050062</v>
      </c>
      <c r="BB11" s="5">
        <f t="shared" si="4"/>
        <v>-2461685334.8219862</v>
      </c>
      <c r="BC11" s="5">
        <f t="shared" si="4"/>
        <v>-2506398310.9679899</v>
      </c>
      <c r="BD11" s="5">
        <f t="shared" si="4"/>
        <v>-2550697007.921598</v>
      </c>
      <c r="BE11" s="5">
        <f t="shared" si="4"/>
        <v>-2594573140.0989623</v>
      </c>
      <c r="BF11" s="5">
        <f t="shared" si="4"/>
        <v>-2638018256.2045574</v>
      </c>
      <c r="BG11" s="5">
        <f t="shared" si="4"/>
        <v>-2681023735.9169483</v>
      </c>
      <c r="BH11" s="5">
        <f t="shared" si="4"/>
        <v>-2723580786.5082712</v>
      </c>
      <c r="BI11" s="5">
        <f t="shared" si="4"/>
        <v>-2765680439.3961043</v>
      </c>
      <c r="BJ11" s="5">
        <f t="shared" si="4"/>
        <v>-2807313546.6263785</v>
      </c>
    </row>
    <row r="12" spans="1:62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2">
      <c r="A13" s="231"/>
      <c r="C13" s="1"/>
      <c r="D13" s="1"/>
      <c r="N13" s="76"/>
    </row>
    <row r="14" spans="1:62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E3E1A-F106-492D-BFE7-3722C48088DB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(6)'!E7</f>
        <v>33592000</v>
      </c>
    </row>
    <row r="11" spans="2:3">
      <c r="B11" s="20" t="s">
        <v>61</v>
      </c>
      <c r="C11" s="21">
        <f>+'Gastos (6)'!E10</f>
        <v>3000000</v>
      </c>
    </row>
    <row r="12" spans="2:3">
      <c r="B12" s="20" t="s">
        <v>62</v>
      </c>
      <c r="C12" s="21">
        <f>+'Gastos (6)'!E11</f>
        <v>8000000</v>
      </c>
    </row>
    <row r="13" spans="2:3">
      <c r="B13" s="20" t="s">
        <v>90</v>
      </c>
      <c r="C13" s="21">
        <f>+'Gastos (6)'!E12</f>
        <v>2000000</v>
      </c>
    </row>
    <row r="14" spans="2:3">
      <c r="B14" s="20" t="s">
        <v>63</v>
      </c>
      <c r="C14" s="21">
        <f>+'Gastos (6)'!E13</f>
        <v>2000000</v>
      </c>
    </row>
    <row r="15" spans="2:3">
      <c r="B15" s="20" t="s">
        <v>64</v>
      </c>
      <c r="C15" s="21">
        <f>+'Gastos (6)'!E18</f>
        <v>5250000</v>
      </c>
    </row>
    <row r="16" spans="2:3">
      <c r="B16" s="106" t="s">
        <v>65</v>
      </c>
      <c r="C16" s="240">
        <f>+'Gastos (6)'!E17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8BDE5-F80D-C34C-9884-56B306BA74B7}">
  <dimension ref="A1:BJ14"/>
  <sheetViews>
    <sheetView zoomScale="115" zoomScaleNormal="115" workbookViewId="0">
      <selection activeCell="B9" sqref="B9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</cols>
  <sheetData>
    <row r="1" spans="1:62">
      <c r="E1" t="s">
        <v>170</v>
      </c>
      <c r="F1" t="s">
        <v>173</v>
      </c>
      <c r="G1" t="s">
        <v>177</v>
      </c>
    </row>
    <row r="2" spans="1:62">
      <c r="B2" t="s">
        <v>53</v>
      </c>
      <c r="C2" s="1">
        <v>0.02</v>
      </c>
      <c r="D2" s="1"/>
      <c r="E2" t="s">
        <v>167</v>
      </c>
      <c r="F2" t="s">
        <v>168</v>
      </c>
    </row>
    <row r="3" spans="1:62">
      <c r="B3" t="s">
        <v>54</v>
      </c>
      <c r="C3" s="2">
        <v>1500000</v>
      </c>
      <c r="F3" t="s">
        <v>169</v>
      </c>
    </row>
    <row r="4" spans="1:62">
      <c r="A4" t="s">
        <v>166</v>
      </c>
      <c r="C4" s="3"/>
      <c r="E4" t="s">
        <v>171</v>
      </c>
      <c r="F4">
        <v>3700</v>
      </c>
    </row>
    <row r="5" spans="1:62">
      <c r="A5" s="276" t="s">
        <v>55</v>
      </c>
      <c r="B5" s="276"/>
      <c r="C5" t="s">
        <v>165</v>
      </c>
      <c r="E5" t="s">
        <v>172</v>
      </c>
      <c r="F5">
        <v>4100</v>
      </c>
      <c r="AM5" s="4"/>
    </row>
    <row r="6" spans="1:62">
      <c r="A6" s="276" t="s">
        <v>55</v>
      </c>
      <c r="B6" s="276"/>
      <c r="C6" s="5">
        <v>51</v>
      </c>
      <c r="D6" s="5">
        <f>+C6*(1+$C$2)</f>
        <v>52.02</v>
      </c>
      <c r="E6" s="5">
        <f t="shared" ref="E6:BJ6" si="0">+D6*(1+$C$2)</f>
        <v>53.060400000000001</v>
      </c>
      <c r="F6" s="5">
        <f t="shared" si="0"/>
        <v>54.121608000000002</v>
      </c>
      <c r="G6" s="5">
        <f t="shared" si="0"/>
        <v>55.204040160000005</v>
      </c>
      <c r="H6" s="5">
        <f t="shared" si="0"/>
        <v>56.308120963200004</v>
      </c>
      <c r="I6" s="5">
        <f t="shared" si="0"/>
        <v>57.434283382464002</v>
      </c>
      <c r="J6" s="5">
        <f t="shared" si="0"/>
        <v>58.582969050113284</v>
      </c>
      <c r="K6" s="5">
        <f t="shared" si="0"/>
        <v>59.754628431115549</v>
      </c>
      <c r="L6" s="5">
        <f t="shared" si="0"/>
        <v>60.949720999737863</v>
      </c>
      <c r="M6" s="5">
        <f t="shared" si="0"/>
        <v>62.168715419732621</v>
      </c>
      <c r="N6" s="5">
        <f t="shared" si="0"/>
        <v>63.412089728127278</v>
      </c>
      <c r="O6" s="5">
        <f t="shared" si="0"/>
        <v>64.680331522689826</v>
      </c>
      <c r="P6" s="5">
        <f t="shared" si="0"/>
        <v>65.973938153143621</v>
      </c>
      <c r="Q6" s="5">
        <f t="shared" si="0"/>
        <v>67.293416916206496</v>
      </c>
      <c r="R6" s="5">
        <f t="shared" si="0"/>
        <v>68.639285254530634</v>
      </c>
      <c r="S6" s="5">
        <f t="shared" si="0"/>
        <v>70.012070959621255</v>
      </c>
      <c r="T6" s="5">
        <f t="shared" si="0"/>
        <v>71.412312378813681</v>
      </c>
      <c r="U6" s="5">
        <f t="shared" si="0"/>
        <v>72.840558626389949</v>
      </c>
      <c r="V6" s="5">
        <f t="shared" si="0"/>
        <v>74.297369798917757</v>
      </c>
      <c r="W6" s="5">
        <f t="shared" si="0"/>
        <v>75.783317194896114</v>
      </c>
      <c r="X6" s="5">
        <f t="shared" si="0"/>
        <v>77.298983538794033</v>
      </c>
      <c r="Y6" s="5">
        <f t="shared" si="0"/>
        <v>78.844963209569912</v>
      </c>
      <c r="Z6" s="5">
        <f t="shared" si="0"/>
        <v>80.421862473761308</v>
      </c>
      <c r="AA6" s="5">
        <f t="shared" si="0"/>
        <v>82.030299723236539</v>
      </c>
      <c r="AB6" s="5">
        <f t="shared" si="0"/>
        <v>83.670905717701274</v>
      </c>
      <c r="AC6" s="5">
        <f t="shared" si="0"/>
        <v>85.344323832055295</v>
      </c>
      <c r="AD6" s="5">
        <f t="shared" si="0"/>
        <v>87.051210308696398</v>
      </c>
      <c r="AE6" s="5">
        <f t="shared" si="0"/>
        <v>88.79223451487033</v>
      </c>
      <c r="AF6" s="5">
        <f t="shared" si="0"/>
        <v>90.568079205167734</v>
      </c>
      <c r="AG6" s="5">
        <f t="shared" si="0"/>
        <v>92.379440789271086</v>
      </c>
      <c r="AH6" s="5">
        <f t="shared" si="0"/>
        <v>94.227029605056515</v>
      </c>
      <c r="AI6" s="5">
        <f t="shared" si="0"/>
        <v>96.111570197157647</v>
      </c>
      <c r="AJ6" s="5">
        <f t="shared" si="0"/>
        <v>98.033801601100805</v>
      </c>
      <c r="AK6" s="5">
        <f t="shared" si="0"/>
        <v>99.994477633122827</v>
      </c>
      <c r="AL6" s="5">
        <f t="shared" si="0"/>
        <v>101.99436718578528</v>
      </c>
      <c r="AM6" s="5">
        <f t="shared" si="0"/>
        <v>104.03425452950098</v>
      </c>
      <c r="AN6" s="5">
        <f t="shared" si="0"/>
        <v>106.11493962009101</v>
      </c>
      <c r="AO6" s="5">
        <f t="shared" si="0"/>
        <v>108.23723841249283</v>
      </c>
      <c r="AP6" s="5">
        <f t="shared" si="0"/>
        <v>110.40198318074269</v>
      </c>
      <c r="AQ6" s="5">
        <f t="shared" si="0"/>
        <v>112.61002284435754</v>
      </c>
      <c r="AR6" s="5">
        <f t="shared" si="0"/>
        <v>114.8622233012447</v>
      </c>
      <c r="AS6" s="5">
        <f t="shared" si="0"/>
        <v>117.15946776726959</v>
      </c>
      <c r="AT6" s="5">
        <f t="shared" si="0"/>
        <v>119.50265712261498</v>
      </c>
      <c r="AU6" s="5">
        <f t="shared" si="0"/>
        <v>121.89271026506728</v>
      </c>
      <c r="AV6" s="5">
        <f t="shared" si="0"/>
        <v>124.33056447036863</v>
      </c>
      <c r="AW6" s="5">
        <f t="shared" si="0"/>
        <v>126.81717575977601</v>
      </c>
      <c r="AX6" s="5">
        <f t="shared" si="0"/>
        <v>129.35351927497152</v>
      </c>
      <c r="AY6" s="5">
        <f t="shared" si="0"/>
        <v>131.94058966047095</v>
      </c>
      <c r="AZ6" s="5">
        <f t="shared" si="0"/>
        <v>134.57940145368036</v>
      </c>
      <c r="BA6" s="5">
        <f t="shared" si="0"/>
        <v>137.27098948275398</v>
      </c>
      <c r="BB6" s="5">
        <f t="shared" si="0"/>
        <v>140.01640927240905</v>
      </c>
      <c r="BC6" s="5">
        <f t="shared" si="0"/>
        <v>142.81673745785724</v>
      </c>
      <c r="BD6" s="5">
        <f t="shared" si="0"/>
        <v>145.6730722070144</v>
      </c>
      <c r="BE6" s="5">
        <f t="shared" si="0"/>
        <v>148.5865336511547</v>
      </c>
      <c r="BF6" s="5">
        <f t="shared" si="0"/>
        <v>151.5582643241778</v>
      </c>
      <c r="BG6" s="5">
        <f t="shared" si="0"/>
        <v>154.58942961066137</v>
      </c>
      <c r="BH6" s="5">
        <f t="shared" si="0"/>
        <v>157.68121820287459</v>
      </c>
      <c r="BI6" s="5">
        <f t="shared" si="0"/>
        <v>160.83484256693208</v>
      </c>
      <c r="BJ6" s="5">
        <f t="shared" si="0"/>
        <v>164.05153941827072</v>
      </c>
    </row>
    <row r="7" spans="1:62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AL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ref="AM7" si="2">+AL7+1</f>
        <v>37</v>
      </c>
      <c r="AN7" s="6">
        <f t="shared" ref="AN7" si="3">+AM7+1</f>
        <v>38</v>
      </c>
      <c r="AO7" s="6">
        <f t="shared" ref="AO7" si="4">+AN7+1</f>
        <v>39</v>
      </c>
      <c r="AP7" s="6">
        <f t="shared" ref="AP7" si="5">+AO7+1</f>
        <v>40</v>
      </c>
      <c r="AQ7" s="6">
        <f t="shared" ref="AQ7" si="6">+AP7+1</f>
        <v>41</v>
      </c>
      <c r="AR7" s="6">
        <f t="shared" ref="AR7" si="7">+AQ7+1</f>
        <v>42</v>
      </c>
      <c r="AS7" s="6">
        <f t="shared" ref="AS7" si="8">+AR7+1</f>
        <v>43</v>
      </c>
      <c r="AT7" s="6">
        <f t="shared" ref="AT7" si="9">+AS7+1</f>
        <v>44</v>
      </c>
      <c r="AU7" s="6">
        <f t="shared" ref="AU7" si="10">+AT7+1</f>
        <v>45</v>
      </c>
      <c r="AV7" s="6">
        <f t="shared" ref="AV7" si="11">+AU7+1</f>
        <v>46</v>
      </c>
      <c r="AW7" s="6">
        <f t="shared" ref="AW7" si="12">+AV7+1</f>
        <v>47</v>
      </c>
      <c r="AX7" s="6">
        <f t="shared" ref="AX7" si="13">+AW7+1</f>
        <v>48</v>
      </c>
      <c r="AY7" s="6">
        <f t="shared" ref="AY7" si="14">+AX7+1</f>
        <v>49</v>
      </c>
      <c r="AZ7" s="6">
        <f t="shared" ref="AZ7" si="15">+AY7+1</f>
        <v>50</v>
      </c>
      <c r="BA7" s="6">
        <f t="shared" ref="BA7" si="16">+AZ7+1</f>
        <v>51</v>
      </c>
      <c r="BB7" s="6">
        <f t="shared" ref="BB7" si="17">+BA7+1</f>
        <v>52</v>
      </c>
      <c r="BC7" s="6">
        <f t="shared" ref="BC7" si="18">+BB7+1</f>
        <v>53</v>
      </c>
      <c r="BD7" s="6">
        <f t="shared" ref="BD7" si="19">+BC7+1</f>
        <v>54</v>
      </c>
      <c r="BE7" s="6">
        <f t="shared" ref="BE7" si="20">+BD7+1</f>
        <v>55</v>
      </c>
      <c r="BF7" s="6">
        <f t="shared" ref="BF7" si="21">+BE7+1</f>
        <v>56</v>
      </c>
      <c r="BG7" s="6">
        <f t="shared" ref="BG7" si="22">+BF7+1</f>
        <v>57</v>
      </c>
      <c r="BH7" s="6">
        <f t="shared" ref="BH7" si="23">+BG7+1</f>
        <v>58</v>
      </c>
      <c r="BI7" s="6">
        <f t="shared" ref="BI7:BJ7" si="24">+BH7+1</f>
        <v>59</v>
      </c>
      <c r="BJ7" s="6">
        <f t="shared" si="24"/>
        <v>60</v>
      </c>
    </row>
    <row r="8" spans="1:62">
      <c r="A8" s="10" t="s">
        <v>57</v>
      </c>
      <c r="B8" s="43">
        <v>0</v>
      </c>
      <c r="C8" s="7">
        <f>+C6*$C$3</f>
        <v>76500000</v>
      </c>
      <c r="D8" s="7">
        <f>+D6*$C$3</f>
        <v>78030000</v>
      </c>
      <c r="E8" s="7">
        <f>+E6*$C$3</f>
        <v>79590600</v>
      </c>
      <c r="F8" s="7">
        <f t="shared" ref="F8:AL8" si="25">+F6*$C$3</f>
        <v>81182412</v>
      </c>
      <c r="G8" s="7">
        <f t="shared" si="25"/>
        <v>82806060.24000001</v>
      </c>
      <c r="H8" s="7">
        <f t="shared" si="25"/>
        <v>84462181.444800004</v>
      </c>
      <c r="I8" s="7">
        <f t="shared" si="25"/>
        <v>86151425.073696002</v>
      </c>
      <c r="J8" s="7">
        <f t="shared" si="25"/>
        <v>87874453.575169921</v>
      </c>
      <c r="K8" s="7">
        <f t="shared" si="25"/>
        <v>89631942.646673322</v>
      </c>
      <c r="L8" s="7">
        <f t="shared" si="25"/>
        <v>91424581.499606788</v>
      </c>
      <c r="M8" s="7">
        <f t="shared" si="25"/>
        <v>93253073.12959893</v>
      </c>
      <c r="N8" s="7">
        <f t="shared" si="25"/>
        <v>95118134.592190921</v>
      </c>
      <c r="O8" s="7">
        <f t="shared" si="25"/>
        <v>97020497.284034744</v>
      </c>
      <c r="P8" s="7">
        <f t="shared" si="25"/>
        <v>98960907.229715437</v>
      </c>
      <c r="Q8" s="7">
        <f t="shared" si="25"/>
        <v>100940125.37430975</v>
      </c>
      <c r="R8" s="7">
        <f t="shared" si="25"/>
        <v>102958927.88179596</v>
      </c>
      <c r="S8" s="7">
        <f t="shared" si="25"/>
        <v>105018106.43943188</v>
      </c>
      <c r="T8" s="7">
        <f t="shared" si="25"/>
        <v>107118468.56822053</v>
      </c>
      <c r="U8" s="7">
        <f t="shared" si="25"/>
        <v>109260837.93958493</v>
      </c>
      <c r="V8" s="7">
        <f t="shared" si="25"/>
        <v>111446054.69837664</v>
      </c>
      <c r="W8" s="7">
        <f t="shared" si="25"/>
        <v>113674975.79234417</v>
      </c>
      <c r="X8" s="7">
        <f t="shared" si="25"/>
        <v>115948475.30819105</v>
      </c>
      <c r="Y8" s="7">
        <f t="shared" si="25"/>
        <v>118267444.81435487</v>
      </c>
      <c r="Z8" s="7">
        <f t="shared" si="25"/>
        <v>120632793.71064197</v>
      </c>
      <c r="AA8" s="7">
        <f t="shared" si="25"/>
        <v>123045449.58485481</v>
      </c>
      <c r="AB8" s="7">
        <f t="shared" si="25"/>
        <v>125506358.57655191</v>
      </c>
      <c r="AC8" s="7">
        <f t="shared" si="25"/>
        <v>128016485.74808294</v>
      </c>
      <c r="AD8" s="7">
        <f t="shared" si="25"/>
        <v>130576815.4630446</v>
      </c>
      <c r="AE8" s="7">
        <f t="shared" si="25"/>
        <v>133188351.77230549</v>
      </c>
      <c r="AF8" s="7">
        <f t="shared" si="25"/>
        <v>135852118.8077516</v>
      </c>
      <c r="AG8" s="7">
        <f t="shared" si="25"/>
        <v>138569161.18390664</v>
      </c>
      <c r="AH8" s="7">
        <f t="shared" si="25"/>
        <v>141340544.40758479</v>
      </c>
      <c r="AI8" s="7">
        <f t="shared" si="25"/>
        <v>144167355.29573646</v>
      </c>
      <c r="AJ8" s="7">
        <f t="shared" si="25"/>
        <v>147050702.4016512</v>
      </c>
      <c r="AK8" s="7">
        <f t="shared" si="25"/>
        <v>149991716.44968423</v>
      </c>
      <c r="AL8" s="7">
        <f t="shared" si="25"/>
        <v>152991550.77867791</v>
      </c>
      <c r="AM8" s="7">
        <f t="shared" ref="AM8:BJ8" si="26">+AM6*$C$3</f>
        <v>156051381.79425147</v>
      </c>
      <c r="AN8" s="7">
        <f t="shared" si="26"/>
        <v>159172409.4301365</v>
      </c>
      <c r="AO8" s="7">
        <f t="shared" si="26"/>
        <v>162355857.61873925</v>
      </c>
      <c r="AP8" s="7">
        <f t="shared" si="26"/>
        <v>165602974.77111402</v>
      </c>
      <c r="AQ8" s="7">
        <f t="shared" si="26"/>
        <v>168915034.26653633</v>
      </c>
      <c r="AR8" s="7">
        <f t="shared" si="26"/>
        <v>172293334.95186704</v>
      </c>
      <c r="AS8" s="7">
        <f t="shared" si="26"/>
        <v>175739201.65090439</v>
      </c>
      <c r="AT8" s="7">
        <f t="shared" si="26"/>
        <v>179253985.68392247</v>
      </c>
      <c r="AU8" s="7">
        <f t="shared" si="26"/>
        <v>182839065.39760092</v>
      </c>
      <c r="AV8" s="7">
        <f t="shared" si="26"/>
        <v>186495846.70555294</v>
      </c>
      <c r="AW8" s="7">
        <f t="shared" si="26"/>
        <v>190225763.63966402</v>
      </c>
      <c r="AX8" s="7">
        <f t="shared" si="26"/>
        <v>194030278.91245729</v>
      </c>
      <c r="AY8" s="7">
        <f t="shared" si="26"/>
        <v>197910884.49070641</v>
      </c>
      <c r="AZ8" s="7">
        <f t="shared" si="26"/>
        <v>201869102.18052053</v>
      </c>
      <c r="BA8" s="7">
        <f t="shared" si="26"/>
        <v>205906484.22413096</v>
      </c>
      <c r="BB8" s="7">
        <f t="shared" si="26"/>
        <v>210024613.90861356</v>
      </c>
      <c r="BC8" s="7">
        <f t="shared" si="26"/>
        <v>214225106.18678588</v>
      </c>
      <c r="BD8" s="7">
        <f t="shared" si="26"/>
        <v>218509608.3105216</v>
      </c>
      <c r="BE8" s="7">
        <f t="shared" si="26"/>
        <v>222879800.47673205</v>
      </c>
      <c r="BF8" s="7">
        <f t="shared" si="26"/>
        <v>227337396.4862667</v>
      </c>
      <c r="BG8" s="7">
        <f t="shared" si="26"/>
        <v>231884144.41599205</v>
      </c>
      <c r="BH8" s="7">
        <f t="shared" si="26"/>
        <v>236521827.30431187</v>
      </c>
      <c r="BI8" s="7">
        <f t="shared" si="26"/>
        <v>241252263.85039812</v>
      </c>
      <c r="BJ8" s="7">
        <f t="shared" si="26"/>
        <v>246077309.12740609</v>
      </c>
    </row>
    <row r="9" spans="1:62">
      <c r="A9" s="9" t="s">
        <v>58</v>
      </c>
      <c r="B9" s="8">
        <f>+Costos!C7</f>
        <v>0</v>
      </c>
      <c r="C9" s="8">
        <f>+Costos!C17</f>
        <v>54892000</v>
      </c>
      <c r="D9" s="8">
        <f>+C9</f>
        <v>54892000</v>
      </c>
      <c r="E9" s="8">
        <f t="shared" ref="E9:AL9" si="27">+D9</f>
        <v>54892000</v>
      </c>
      <c r="F9" s="8">
        <f>+E9</f>
        <v>54892000</v>
      </c>
      <c r="G9" s="8">
        <f>+F9</f>
        <v>54892000</v>
      </c>
      <c r="H9" s="8">
        <f t="shared" si="27"/>
        <v>54892000</v>
      </c>
      <c r="I9" s="8">
        <f t="shared" si="27"/>
        <v>54892000</v>
      </c>
      <c r="J9" s="8">
        <f t="shared" si="27"/>
        <v>54892000</v>
      </c>
      <c r="K9" s="8">
        <f t="shared" si="27"/>
        <v>54892000</v>
      </c>
      <c r="L9" s="8">
        <f t="shared" si="27"/>
        <v>54892000</v>
      </c>
      <c r="M9" s="8">
        <f t="shared" si="27"/>
        <v>54892000</v>
      </c>
      <c r="N9" s="8">
        <f t="shared" si="27"/>
        <v>54892000</v>
      </c>
      <c r="O9" s="8">
        <f t="shared" si="27"/>
        <v>54892000</v>
      </c>
      <c r="P9" s="8">
        <f t="shared" si="27"/>
        <v>54892000</v>
      </c>
      <c r="Q9" s="8">
        <f t="shared" si="27"/>
        <v>54892000</v>
      </c>
      <c r="R9" s="8">
        <f t="shared" si="27"/>
        <v>54892000</v>
      </c>
      <c r="S9" s="8">
        <f t="shared" si="27"/>
        <v>54892000</v>
      </c>
      <c r="T9" s="8">
        <f t="shared" si="27"/>
        <v>54892000</v>
      </c>
      <c r="U9" s="8">
        <f t="shared" si="27"/>
        <v>54892000</v>
      </c>
      <c r="V9" s="8">
        <f t="shared" si="27"/>
        <v>54892000</v>
      </c>
      <c r="W9" s="8">
        <f t="shared" si="27"/>
        <v>54892000</v>
      </c>
      <c r="X9" s="8">
        <f t="shared" si="27"/>
        <v>54892000</v>
      </c>
      <c r="Y9" s="8">
        <f t="shared" si="27"/>
        <v>54892000</v>
      </c>
      <c r="Z9" s="8">
        <f t="shared" si="27"/>
        <v>54892000</v>
      </c>
      <c r="AA9" s="8">
        <f t="shared" si="27"/>
        <v>54892000</v>
      </c>
      <c r="AB9" s="8">
        <f t="shared" si="27"/>
        <v>54892000</v>
      </c>
      <c r="AC9" s="8">
        <f t="shared" si="27"/>
        <v>54892000</v>
      </c>
      <c r="AD9" s="8">
        <f t="shared" si="27"/>
        <v>54892000</v>
      </c>
      <c r="AE9" s="8">
        <f t="shared" si="27"/>
        <v>54892000</v>
      </c>
      <c r="AF9" s="8">
        <f t="shared" si="27"/>
        <v>54892000</v>
      </c>
      <c r="AG9" s="8">
        <f t="shared" si="27"/>
        <v>54892000</v>
      </c>
      <c r="AH9" s="8">
        <f t="shared" si="27"/>
        <v>54892000</v>
      </c>
      <c r="AI9" s="8">
        <f t="shared" si="27"/>
        <v>54892000</v>
      </c>
      <c r="AJ9" s="8">
        <f t="shared" si="27"/>
        <v>54892000</v>
      </c>
      <c r="AK9" s="8">
        <f t="shared" si="27"/>
        <v>54892000</v>
      </c>
      <c r="AL9" s="8">
        <f t="shared" si="27"/>
        <v>54892000</v>
      </c>
      <c r="AM9" s="8">
        <f t="shared" ref="AM9" si="28">+AL9</f>
        <v>54892000</v>
      </c>
      <c r="AN9" s="8">
        <f t="shared" ref="AN9" si="29">+AM9</f>
        <v>54892000</v>
      </c>
      <c r="AO9" s="8">
        <f t="shared" ref="AO9" si="30">+AN9</f>
        <v>54892000</v>
      </c>
      <c r="AP9" s="8">
        <f t="shared" ref="AP9" si="31">+AO9</f>
        <v>54892000</v>
      </c>
      <c r="AQ9" s="8">
        <f t="shared" ref="AQ9" si="32">+AP9</f>
        <v>54892000</v>
      </c>
      <c r="AR9" s="8">
        <f t="shared" ref="AR9" si="33">+AQ9</f>
        <v>54892000</v>
      </c>
      <c r="AS9" s="8">
        <f t="shared" ref="AS9" si="34">+AR9</f>
        <v>54892000</v>
      </c>
      <c r="AT9" s="8">
        <f t="shared" ref="AT9" si="35">+AS9</f>
        <v>54892000</v>
      </c>
      <c r="AU9" s="8">
        <f t="shared" ref="AU9" si="36">+AT9</f>
        <v>54892000</v>
      </c>
      <c r="AV9" s="8">
        <f t="shared" ref="AV9" si="37">+AU9</f>
        <v>54892000</v>
      </c>
      <c r="AW9" s="8">
        <f t="shared" ref="AW9" si="38">+AV9</f>
        <v>54892000</v>
      </c>
      <c r="AX9" s="8">
        <f t="shared" ref="AX9" si="39">+AW9</f>
        <v>54892000</v>
      </c>
      <c r="AY9" s="8">
        <f t="shared" ref="AY9" si="40">+AX9</f>
        <v>54892000</v>
      </c>
      <c r="AZ9" s="8">
        <f t="shared" ref="AZ9" si="41">+AY9</f>
        <v>54892000</v>
      </c>
      <c r="BA9" s="8">
        <f t="shared" ref="BA9" si="42">+AZ9</f>
        <v>54892000</v>
      </c>
      <c r="BB9" s="8">
        <f t="shared" ref="BB9" si="43">+BA9</f>
        <v>54892000</v>
      </c>
      <c r="BC9" s="8">
        <f t="shared" ref="BC9" si="44">+BB9</f>
        <v>54892000</v>
      </c>
      <c r="BD9" s="8">
        <f t="shared" ref="BD9" si="45">+BC9</f>
        <v>54892000</v>
      </c>
      <c r="BE9" s="8">
        <f t="shared" ref="BE9" si="46">+BD9</f>
        <v>54892000</v>
      </c>
      <c r="BF9" s="8">
        <f t="shared" ref="BF9" si="47">+BE9</f>
        <v>54892000</v>
      </c>
      <c r="BG9" s="8">
        <f t="shared" ref="BG9" si="48">+BF9</f>
        <v>54892000</v>
      </c>
      <c r="BH9" s="8">
        <f t="shared" ref="BH9" si="49">+BG9</f>
        <v>54892000</v>
      </c>
      <c r="BI9" s="8">
        <f t="shared" ref="BI9" si="50">+BH9</f>
        <v>54892000</v>
      </c>
      <c r="BJ9" s="8">
        <f t="shared" ref="BJ9" si="51">+BI9</f>
        <v>54892000</v>
      </c>
    </row>
    <row r="10" spans="1:62">
      <c r="A10" s="9" t="s">
        <v>164</v>
      </c>
      <c r="B10" s="8">
        <v>0</v>
      </c>
      <c r="C10" s="8">
        <f>+C6*Fabricación!$G$50</f>
        <v>46715320.613047212</v>
      </c>
      <c r="D10" s="8">
        <f>+D6*Fabricación!$G$50</f>
        <v>47649627.025308155</v>
      </c>
      <c r="E10" s="8">
        <f>+E6*Fabricación!$G$50</f>
        <v>48602619.565814316</v>
      </c>
      <c r="F10" s="8">
        <f>+F6*Fabricación!$G$50</f>
        <v>49574671.957130603</v>
      </c>
      <c r="G10" s="8">
        <f>+G6*Fabricación!$G$50</f>
        <v>50566165.396273218</v>
      </c>
      <c r="H10" s="8">
        <f>+H6*Fabricación!$G$50</f>
        <v>51577488.704198681</v>
      </c>
      <c r="I10" s="8">
        <f>+I6*Fabricación!$G$50</f>
        <v>52609038.478282653</v>
      </c>
      <c r="J10" s="8">
        <f>+J6*Fabricación!$G$50</f>
        <v>53661219.24784831</v>
      </c>
      <c r="K10" s="8">
        <f>+K6*Fabricación!$G$50</f>
        <v>54734443.632805273</v>
      </c>
      <c r="L10" s="8">
        <f>+L6*Fabricación!$G$50</f>
        <v>55829132.505461387</v>
      </c>
      <c r="M10" s="8">
        <f>+M6*Fabricación!$G$50</f>
        <v>56945715.155570611</v>
      </c>
      <c r="N10" s="8">
        <f>+N6*Fabricación!$G$50</f>
        <v>58084629.45868203</v>
      </c>
      <c r="O10" s="8">
        <f>+O6*Fabricación!$G$50</f>
        <v>59246322.047855668</v>
      </c>
      <c r="P10" s="8">
        <f>+P6*Fabricación!$G$50</f>
        <v>60431248.488812782</v>
      </c>
      <c r="Q10" s="8">
        <f>+Q6*Fabricación!$G$50</f>
        <v>61639873.45858904</v>
      </c>
      <c r="R10" s="8">
        <f>+R6*Fabricación!$G$50</f>
        <v>62872670.927760832</v>
      </c>
      <c r="S10" s="8">
        <f>+S6*Fabricación!$G$50</f>
        <v>64130124.346316054</v>
      </c>
      <c r="T10" s="8">
        <f>+T6*Fabricación!$G$50</f>
        <v>65412726.833242372</v>
      </c>
      <c r="U10" s="8">
        <f>+U6*Fabricación!$G$50</f>
        <v>66720981.369907215</v>
      </c>
      <c r="V10" s="8">
        <f>+V6*Fabricación!$G$50</f>
        <v>68055400.997305363</v>
      </c>
      <c r="W10" s="8">
        <f>+W6*Fabricación!$G$50</f>
        <v>69416509.017251477</v>
      </c>
      <c r="X10" s="8">
        <f>+X6*Fabricación!$G$50</f>
        <v>70804839.197596505</v>
      </c>
      <c r="Y10" s="8">
        <f>+Y6*Fabricación!$G$50</f>
        <v>72220935.981548429</v>
      </c>
      <c r="Z10" s="8">
        <f>+Z6*Fabricación!$G$50</f>
        <v>73665354.7011794</v>
      </c>
      <c r="AA10" s="8">
        <f>+AA6*Fabricación!$G$50</f>
        <v>75138661.795203</v>
      </c>
      <c r="AB10" s="8">
        <f>+AB6*Fabricación!$G$50</f>
        <v>76641435.031107053</v>
      </c>
      <c r="AC10" s="8">
        <f>+AC6*Fabricación!$G$50</f>
        <v>78174263.731729195</v>
      </c>
      <c r="AD10" s="8">
        <f>+AD6*Fabricación!$G$50</f>
        <v>79737749.006363779</v>
      </c>
      <c r="AE10" s="8">
        <f>+AE6*Fabricación!$G$50</f>
        <v>81332503.986491054</v>
      </c>
      <c r="AF10" s="8">
        <f>+AF6*Fabricación!$G$50</f>
        <v>82959154.06622088</v>
      </c>
      <c r="AG10" s="8">
        <f>+AG6*Fabricación!$G$50</f>
        <v>84618337.147545293</v>
      </c>
      <c r="AH10" s="8">
        <f>+AH6*Fabricación!$G$50</f>
        <v>86310703.890496194</v>
      </c>
      <c r="AI10" s="8">
        <f>+AI6*Fabricación!$G$50</f>
        <v>88036917.968306124</v>
      </c>
      <c r="AJ10" s="8">
        <f>+AJ6*Fabricación!$G$50</f>
        <v>89797656.327672258</v>
      </c>
      <c r="AK10" s="8">
        <f>+AK6*Fabricación!$G$50</f>
        <v>91593609.454225704</v>
      </c>
      <c r="AL10" s="8">
        <f>+AL6*Fabricación!$G$50</f>
        <v>93425481.643310219</v>
      </c>
      <c r="AM10" s="8">
        <f>+AM6*Fabricación!$G$50</f>
        <v>95293991.276176423</v>
      </c>
      <c r="AN10" s="8">
        <f>+AN6*Fabricación!$G$50</f>
        <v>97199871.101699948</v>
      </c>
      <c r="AO10" s="8">
        <f>+AO6*Fabricación!$G$50</f>
        <v>99143868.523733944</v>
      </c>
      <c r="AP10" s="8">
        <f>+AP6*Fabricación!$G$50</f>
        <v>101126745.89420864</v>
      </c>
      <c r="AQ10" s="8">
        <f>+AQ6*Fabricación!$G$50</f>
        <v>103149280.81209281</v>
      </c>
      <c r="AR10" s="8">
        <f>+AR6*Fabricación!$G$50</f>
        <v>105212266.42833467</v>
      </c>
      <c r="AS10" s="8">
        <f>+AS6*Fabricación!$G$50</f>
        <v>107316511.75690135</v>
      </c>
      <c r="AT10" s="8">
        <f>+AT6*Fabricación!$G$50</f>
        <v>109462841.99203938</v>
      </c>
      <c r="AU10" s="8">
        <f>+AU6*Fabricación!$G$50</f>
        <v>111652098.83188017</v>
      </c>
      <c r="AV10" s="8">
        <f>+AV6*Fabricación!$G$50</f>
        <v>113885140.80851777</v>
      </c>
      <c r="AW10" s="8">
        <f>+AW6*Fabricación!$G$50</f>
        <v>116162843.62468813</v>
      </c>
      <c r="AX10" s="8">
        <f>+AX6*Fabricación!$G$50</f>
        <v>118486100.49718189</v>
      </c>
      <c r="AY10" s="8">
        <f>+AY6*Fabricación!$G$50</f>
        <v>120855822.50712553</v>
      </c>
      <c r="AZ10" s="8">
        <f>+AZ6*Fabricación!$G$50</f>
        <v>123272938.95726803</v>
      </c>
      <c r="BA10" s="8">
        <f>+BA6*Fabricación!$G$50</f>
        <v>125738397.7364134</v>
      </c>
      <c r="BB10" s="8">
        <f>+BB6*Fabricación!$G$50</f>
        <v>128253165.69114166</v>
      </c>
      <c r="BC10" s="8">
        <f>+BC6*Fabricación!$G$50</f>
        <v>130818229.00496452</v>
      </c>
      <c r="BD10" s="8">
        <f>+BD6*Fabricación!$G$50</f>
        <v>133434593.58506382</v>
      </c>
      <c r="BE10" s="8">
        <f>+BE6*Fabricación!$G$50</f>
        <v>136103285.45676509</v>
      </c>
      <c r="BF10" s="8">
        <f>+BF6*Fabricación!$G$50</f>
        <v>138825351.16590041</v>
      </c>
      <c r="BG10" s="8">
        <f>+BG6*Fabricación!$G$50</f>
        <v>141601858.18921843</v>
      </c>
      <c r="BH10" s="8">
        <f>+BH6*Fabricación!$G$50</f>
        <v>144433895.35300279</v>
      </c>
      <c r="BI10" s="8">
        <f>+BI6*Fabricación!$G$50</f>
        <v>147322573.26006284</v>
      </c>
      <c r="BJ10" s="8">
        <f>+BJ6*Fabricación!$G$50</f>
        <v>150269024.7252641</v>
      </c>
    </row>
    <row r="11" spans="1:62">
      <c r="A11" s="9" t="s">
        <v>59</v>
      </c>
      <c r="B11" s="5">
        <f>+B8-B9</f>
        <v>0</v>
      </c>
      <c r="C11" s="5">
        <f>+C8+B11-C9-C10</f>
        <v>-25107320.613047212</v>
      </c>
      <c r="D11" s="5">
        <f t="shared" ref="D11:BJ11" si="52">+D8+C11-D9-D10</f>
        <v>-49618947.638355367</v>
      </c>
      <c r="E11" s="5">
        <f t="shared" si="52"/>
        <v>-73522967.204169691</v>
      </c>
      <c r="F11" s="5">
        <f t="shared" si="52"/>
        <v>-96807227.161300302</v>
      </c>
      <c r="G11" s="5">
        <f t="shared" si="52"/>
        <v>-119459332.31757352</v>
      </c>
      <c r="H11" s="5">
        <f t="shared" si="52"/>
        <v>-141466639.57697219</v>
      </c>
      <c r="I11" s="5">
        <f t="shared" si="52"/>
        <v>-162816252.98155883</v>
      </c>
      <c r="J11" s="5">
        <f t="shared" si="52"/>
        <v>-183495018.65423721</v>
      </c>
      <c r="K11" s="5">
        <f t="shared" si="52"/>
        <v>-203489519.64036918</v>
      </c>
      <c r="L11" s="5">
        <f t="shared" si="52"/>
        <v>-222786070.64622378</v>
      </c>
      <c r="M11" s="5">
        <f t="shared" si="52"/>
        <v>-241370712.67219549</v>
      </c>
      <c r="N11" s="5">
        <f t="shared" si="52"/>
        <v>-259229207.5386866</v>
      </c>
      <c r="O11" s="5">
        <f t="shared" si="52"/>
        <v>-276347032.30250752</v>
      </c>
      <c r="P11" s="5">
        <f t="shared" si="52"/>
        <v>-292709373.56160486</v>
      </c>
      <c r="Q11" s="5">
        <f t="shared" si="52"/>
        <v>-308301121.64588416</v>
      </c>
      <c r="R11" s="5">
        <f t="shared" si="52"/>
        <v>-323106864.69184905</v>
      </c>
      <c r="S11" s="5">
        <f t="shared" si="52"/>
        <v>-337110882.59873325</v>
      </c>
      <c r="T11" s="5">
        <f t="shared" si="52"/>
        <v>-350297140.86375505</v>
      </c>
      <c r="U11" s="5">
        <f t="shared" si="52"/>
        <v>-362649284.29407734</v>
      </c>
      <c r="V11" s="5">
        <f t="shared" si="52"/>
        <v>-374150630.59300601</v>
      </c>
      <c r="W11" s="5">
        <f t="shared" si="52"/>
        <v>-384784163.81791335</v>
      </c>
      <c r="X11" s="5">
        <f t="shared" si="52"/>
        <v>-394532527.70731878</v>
      </c>
      <c r="Y11" s="5">
        <f t="shared" si="52"/>
        <v>-403378018.87451231</v>
      </c>
      <c r="Z11" s="5">
        <f t="shared" si="52"/>
        <v>-411302579.86504972</v>
      </c>
      <c r="AA11" s="5">
        <f t="shared" si="52"/>
        <v>-418287792.07539785</v>
      </c>
      <c r="AB11" s="5">
        <f t="shared" si="52"/>
        <v>-424314868.529953</v>
      </c>
      <c r="AC11" s="5">
        <f t="shared" si="52"/>
        <v>-429364646.51359928</v>
      </c>
      <c r="AD11" s="5">
        <f t="shared" si="52"/>
        <v>-433417580.0569185</v>
      </c>
      <c r="AE11" s="5">
        <f t="shared" si="52"/>
        <v>-436453732.2711041</v>
      </c>
      <c r="AF11" s="5">
        <f t="shared" si="52"/>
        <v>-438452767.52957338</v>
      </c>
      <c r="AG11" s="5">
        <f t="shared" si="52"/>
        <v>-439393943.49321204</v>
      </c>
      <c r="AH11" s="5">
        <f t="shared" si="52"/>
        <v>-439256102.97612345</v>
      </c>
      <c r="AI11" s="5">
        <f t="shared" si="52"/>
        <v>-438017665.64869314</v>
      </c>
      <c r="AJ11" s="5">
        <f t="shared" si="52"/>
        <v>-435656619.57471418</v>
      </c>
      <c r="AK11" s="5">
        <f t="shared" si="52"/>
        <v>-432150512.57925564</v>
      </c>
      <c r="AL11" s="5">
        <f t="shared" si="52"/>
        <v>-427476443.44388795</v>
      </c>
      <c r="AM11" s="5">
        <f t="shared" si="52"/>
        <v>-421611052.92581296</v>
      </c>
      <c r="AN11" s="5">
        <f t="shared" si="52"/>
        <v>-414530514.59737641</v>
      </c>
      <c r="AO11" s="5">
        <f t="shared" si="52"/>
        <v>-406210525.50237107</v>
      </c>
      <c r="AP11" s="5">
        <f t="shared" si="52"/>
        <v>-396626296.62546575</v>
      </c>
      <c r="AQ11" s="5">
        <f t="shared" si="52"/>
        <v>-385752543.17102218</v>
      </c>
      <c r="AR11" s="5">
        <f t="shared" si="52"/>
        <v>-373563474.64748979</v>
      </c>
      <c r="AS11" s="5">
        <f t="shared" si="52"/>
        <v>-360032784.75348675</v>
      </c>
      <c r="AT11" s="5">
        <f t="shared" si="52"/>
        <v>-345133641.06160367</v>
      </c>
      <c r="AU11" s="5">
        <f t="shared" si="52"/>
        <v>-328838674.49588293</v>
      </c>
      <c r="AV11" s="5">
        <f t="shared" si="52"/>
        <v>-311119968.59884775</v>
      </c>
      <c r="AW11" s="5">
        <f t="shared" si="52"/>
        <v>-291949048.58387184</v>
      </c>
      <c r="AX11" s="5">
        <f t="shared" si="52"/>
        <v>-271296870.16859645</v>
      </c>
      <c r="AY11" s="5">
        <f t="shared" si="52"/>
        <v>-249133808.18501556</v>
      </c>
      <c r="AZ11" s="5">
        <f t="shared" si="52"/>
        <v>-225429644.96176305</v>
      </c>
      <c r="BA11" s="5">
        <f t="shared" si="52"/>
        <v>-200153558.47404552</v>
      </c>
      <c r="BB11" s="5">
        <f t="shared" si="52"/>
        <v>-173274110.25657362</v>
      </c>
      <c r="BC11" s="5">
        <f t="shared" si="52"/>
        <v>-144759233.07475227</v>
      </c>
      <c r="BD11" s="5">
        <f t="shared" si="52"/>
        <v>-114576218.34929448</v>
      </c>
      <c r="BE11" s="5">
        <f t="shared" si="52"/>
        <v>-82691703.329327524</v>
      </c>
      <c r="BF11" s="5">
        <f t="shared" si="52"/>
        <v>-49071658.008961231</v>
      </c>
      <c r="BG11" s="5">
        <f t="shared" si="52"/>
        <v>-13681371.782187611</v>
      </c>
      <c r="BH11" s="5">
        <f t="shared" si="52"/>
        <v>23514560.169121474</v>
      </c>
      <c r="BI11" s="5">
        <f t="shared" si="52"/>
        <v>62552250.759456754</v>
      </c>
      <c r="BJ11" s="5">
        <f t="shared" si="52"/>
        <v>103468535.16159877</v>
      </c>
    </row>
    <row r="12" spans="1:62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2">
      <c r="A13" s="231" t="s">
        <v>179</v>
      </c>
      <c r="C13" s="1">
        <v>0.05</v>
      </c>
      <c r="D13" s="1">
        <v>0.03</v>
      </c>
      <c r="N13" s="76">
        <f>SUM(C8:N8)</f>
        <v>1026024864.201736</v>
      </c>
    </row>
    <row r="14" spans="1:62">
      <c r="N14" s="76">
        <f>SUM(C9:N9)</f>
        <v>658704000</v>
      </c>
    </row>
  </sheetData>
  <mergeCells count="2">
    <mergeCell ref="A6:B6"/>
    <mergeCell ref="A5:B5"/>
  </mergeCells>
  <pageMargins left="0.7" right="0.7" top="0.75" bottom="0.75" header="0.3" footer="0.3"/>
  <pageSetup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C7741-36E2-4E54-9EB1-5C7A2FE836E8}">
  <sheetPr>
    <pageSetUpPr fitToPage="1"/>
  </sheetPr>
  <dimension ref="A2:L22"/>
  <sheetViews>
    <sheetView topLeftCell="A3"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66559-1C0C-46D4-82EB-783471D343FB}">
  <sheetPr>
    <pageSetUpPr fitToPage="1"/>
  </sheetPr>
  <dimension ref="A2:I59"/>
  <sheetViews>
    <sheetView topLeftCell="A37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4700</v>
      </c>
      <c r="G5" s="243">
        <v>4100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0.87234042553191493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78.558780487804881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322091</v>
      </c>
      <c r="G15" s="201">
        <f>(F15*C15)*1.05</f>
        <v>439654.21500000003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457804.21500000003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908141.21500000008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54488.472900000001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962629.68790000014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175861.68600000002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77010.375032000011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72197.22659250001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26953.631261200004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352445.91888570006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B568E-0635-4113-86B5-590ABB72A45F}">
  <sheetPr>
    <pageSetUpPr fitToPage="1"/>
  </sheetPr>
  <dimension ref="A1:P68"/>
  <sheetViews>
    <sheetView topLeftCell="A18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(7)'!C8:N8)</f>
        <v>1207088075.5314541</v>
      </c>
      <c r="F9" s="75">
        <f>SUM('Punto Equilibrio (7)'!O8:Z8)</f>
        <v>1530879547.1070609</v>
      </c>
      <c r="G9" s="75">
        <f>SUM('Punto Equilibrio (7)'!AA8:AL8)</f>
        <v>1941525424.0821562</v>
      </c>
      <c r="H9" s="75">
        <f>SUM('Punto Equilibrio (7)'!AM8:AX8)</f>
        <v>2462323688.0267611</v>
      </c>
      <c r="I9" s="75">
        <f>SUM('Punto Equilibrio (7)'!AY8:BJ8)</f>
        <v>3122821812.896925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(7)'!C9:N10)</f>
        <v>1716978722.2488737</v>
      </c>
      <c r="F10" s="75">
        <f>SUM('Punto Equilibrio (7)'!O9:Z10)</f>
        <v>2046961512.8850906</v>
      </c>
      <c r="G10" s="75">
        <f>SUM('Punto Equilibrio (7)'!AA9:AL10)</f>
        <v>2442222427.4431372</v>
      </c>
      <c r="H10" s="75">
        <f>SUM('Punto Equilibrio (7)'!AM9:AX10)</f>
        <v>2921016774.4097304</v>
      </c>
      <c r="I10" s="75">
        <f>SUM('Punto Equilibrio (7)'!AY9:BJ10)</f>
        <v>3522954422.8422961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-509890646.71741962</v>
      </c>
      <c r="F11" s="77">
        <f>F9-F10</f>
        <v>-516081965.77802968</v>
      </c>
      <c r="G11" s="77">
        <f>G9-G10</f>
        <v>-500697003.36098099</v>
      </c>
      <c r="H11" s="77">
        <f>H9-H10</f>
        <v>-458693086.38296938</v>
      </c>
      <c r="I11" s="77">
        <f>I9-I10</f>
        <v>-400132609.94537115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-509890646.71741962</v>
      </c>
      <c r="F13" s="77">
        <f>F11-F12</f>
        <v>-516081965.77802968</v>
      </c>
      <c r="G13" s="77">
        <f t="shared" ref="G13:I13" si="0">G11-G12</f>
        <v>-500697003.36098099</v>
      </c>
      <c r="H13" s="77">
        <f t="shared" si="0"/>
        <v>-458693086.38296938</v>
      </c>
      <c r="I13" s="77">
        <f t="shared" si="0"/>
        <v>-400132609.94537115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-509890646.71741962</v>
      </c>
      <c r="F15" s="77">
        <f t="shared" ref="F15:H15" si="1">F13-F14</f>
        <v>-516081965.77802968</v>
      </c>
      <c r="G15" s="77">
        <f t="shared" si="1"/>
        <v>-500697003.36098099</v>
      </c>
      <c r="H15" s="77">
        <f t="shared" si="1"/>
        <v>-458693086.38296938</v>
      </c>
      <c r="I15" s="77">
        <f>I13-I14</f>
        <v>-400132609.94537115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-152967194.01522589</v>
      </c>
      <c r="F16" s="79">
        <f>F15*$D$5</f>
        <v>-154824589.7334089</v>
      </c>
      <c r="G16" s="79">
        <f>G15*$D$5</f>
        <v>-150209101.00829428</v>
      </c>
      <c r="H16" s="79">
        <f>H15*$D$5</f>
        <v>-137607925.9148908</v>
      </c>
      <c r="I16" s="79">
        <f>I15*$D$5</f>
        <v>-120039782.98361135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-356923452.70219374</v>
      </c>
      <c r="F17" s="79">
        <f t="shared" ref="F17:H17" si="2">F15-F16</f>
        <v>-361257376.04462075</v>
      </c>
      <c r="G17" s="79">
        <f t="shared" si="2"/>
        <v>-350487902.3526867</v>
      </c>
      <c r="H17" s="79">
        <f t="shared" si="2"/>
        <v>-321085160.46807861</v>
      </c>
      <c r="I17" s="79">
        <f>I15-I16</f>
        <v>-280092826.96175981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-356923452.70219374</v>
      </c>
      <c r="F27" s="82">
        <f t="shared" ref="F27:I27" si="4">F17+F18+F19-F20-F21-F22-F23-F24+F25+F26</f>
        <v>-361257376.04462075</v>
      </c>
      <c r="G27" s="82">
        <f t="shared" si="4"/>
        <v>-350487902.3526867</v>
      </c>
      <c r="H27" s="83">
        <f t="shared" si="4"/>
        <v>-321085160.46807861</v>
      </c>
      <c r="I27" s="84">
        <f t="shared" si="4"/>
        <v>-280092826.96175981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-318681654.19838727</v>
      </c>
      <c r="F29" s="59">
        <f t="shared" si="6"/>
        <v>-287992168.40291828</v>
      </c>
      <c r="G29" s="59">
        <f t="shared" si="6"/>
        <v>-249470365.9921979</v>
      </c>
      <c r="H29" s="59">
        <f t="shared" si="6"/>
        <v>-204055424.18498018</v>
      </c>
      <c r="I29" s="59">
        <f t="shared" si="6"/>
        <v>-158932192.11224505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-418681654.19838727</v>
      </c>
      <c r="F30" s="59">
        <f>SUM($D$29:E29,F29)</f>
        <v>-706673822.60130548</v>
      </c>
      <c r="G30" s="59">
        <f>SUM($D$29:F29,G29)</f>
        <v>-956144188.59350336</v>
      </c>
      <c r="H30" s="59">
        <f>SUM($D$29:G29,H29)</f>
        <v>-1160199612.7784836</v>
      </c>
      <c r="I30" s="59">
        <f>SUM($D$29:H29,I29)</f>
        <v>-1319131804.8907287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-339927097.81161308</v>
      </c>
      <c r="F31" s="61">
        <f t="shared" si="7"/>
        <v>-327671089.38287598</v>
      </c>
      <c r="G31" s="61">
        <f t="shared" si="7"/>
        <v>-302764627.88267934</v>
      </c>
      <c r="H31" s="61">
        <f t="shared" si="7"/>
        <v>-264157556.13603681</v>
      </c>
      <c r="I31" s="61">
        <f t="shared" si="7"/>
        <v>-219460058.96466109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-1319131804.8907287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365940000.38964903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0.84175596932508268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-0.99435211066844298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1207088075.5314541</v>
      </c>
      <c r="F44" s="55">
        <f>F9</f>
        <v>1530879547.1070609</v>
      </c>
      <c r="G44" s="55">
        <f>G9</f>
        <v>1941525424.0821562</v>
      </c>
      <c r="H44" s="55">
        <f>H9</f>
        <v>2462323688.0267611</v>
      </c>
      <c r="I44" s="55">
        <f>I9</f>
        <v>3122821812.896925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1207088075.5314541</v>
      </c>
      <c r="F48" s="71">
        <f t="shared" ref="F48:I48" si="9">SUM(F44:F47)</f>
        <v>1530879547.1070609</v>
      </c>
      <c r="G48" s="71">
        <f t="shared" si="9"/>
        <v>1941525424.0821562</v>
      </c>
      <c r="H48" s="71">
        <f t="shared" si="9"/>
        <v>2462323688.0267611</v>
      </c>
      <c r="I48" s="71">
        <f t="shared" si="9"/>
        <v>3122821812.896925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1716978722.2488737</v>
      </c>
      <c r="F51" s="55">
        <f t="shared" ref="F51:I51" si="10">F10</f>
        <v>2046961512.8850906</v>
      </c>
      <c r="G51" s="55">
        <f t="shared" si="10"/>
        <v>2442222427.4431372</v>
      </c>
      <c r="H51" s="55">
        <f t="shared" si="10"/>
        <v>2921016774.4097304</v>
      </c>
      <c r="I51" s="55">
        <f t="shared" si="10"/>
        <v>3522954422.8422961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-152967194.01522589</v>
      </c>
      <c r="F53" s="55">
        <f t="shared" si="12"/>
        <v>-154824589.7334089</v>
      </c>
      <c r="G53" s="55">
        <f t="shared" si="12"/>
        <v>-150209101.00829428</v>
      </c>
      <c r="H53" s="55">
        <f t="shared" si="12"/>
        <v>-137607925.9148908</v>
      </c>
      <c r="I53" s="55">
        <f t="shared" si="12"/>
        <v>-120039782.98361135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1564011528.2336478</v>
      </c>
      <c r="F59" s="71">
        <f t="shared" si="15"/>
        <v>1892136923.1516817</v>
      </c>
      <c r="G59" s="71">
        <f t="shared" si="15"/>
        <v>2292013326.4348431</v>
      </c>
      <c r="H59" s="71">
        <f t="shared" si="15"/>
        <v>2783408848.4948397</v>
      </c>
      <c r="I59" s="71">
        <f t="shared" si="15"/>
        <v>3402914639.8586845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7016928640.8940258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8336060445.7847538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-1319131804.890728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AB66E-21E4-4BFA-B230-BE9D1DE02353}">
  <sheetPr>
    <pageSetUpPr fitToPage="1"/>
  </sheetPr>
  <dimension ref="A2:BJ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2">
      <c r="B2" t="s">
        <v>53</v>
      </c>
      <c r="C2" s="1">
        <v>0.02</v>
      </c>
      <c r="D2" s="1"/>
    </row>
    <row r="3" spans="1:62">
      <c r="B3" t="s">
        <v>54</v>
      </c>
      <c r="C3" s="242">
        <v>1500000</v>
      </c>
    </row>
    <row r="4" spans="1:62">
      <c r="C4" s="3"/>
    </row>
    <row r="5" spans="1:62">
      <c r="A5" s="298" t="s">
        <v>55</v>
      </c>
      <c r="B5" s="298"/>
      <c r="C5" s="239" t="s">
        <v>165</v>
      </c>
      <c r="D5" s="241">
        <v>60</v>
      </c>
      <c r="AM5" s="4"/>
    </row>
    <row r="6" spans="1:62">
      <c r="A6" s="276" t="s">
        <v>55</v>
      </c>
      <c r="B6" s="276"/>
      <c r="C6" s="5">
        <f>+D5</f>
        <v>60</v>
      </c>
      <c r="D6" s="5">
        <f>+C6*(1+$C$2)</f>
        <v>61.2</v>
      </c>
      <c r="E6" s="5">
        <f t="shared" ref="E6:BJ6" si="0">+D6*(1+$C$2)</f>
        <v>62.424000000000007</v>
      </c>
      <c r="F6" s="5">
        <f t="shared" si="0"/>
        <v>63.672480000000007</v>
      </c>
      <c r="G6" s="5">
        <f t="shared" si="0"/>
        <v>64.945929600000014</v>
      </c>
      <c r="H6" s="5">
        <f t="shared" si="0"/>
        <v>66.244848192000021</v>
      </c>
      <c r="I6" s="5">
        <f t="shared" si="0"/>
        <v>67.569745155840025</v>
      </c>
      <c r="J6" s="5">
        <f t="shared" si="0"/>
        <v>68.921140058956823</v>
      </c>
      <c r="K6" s="5">
        <f t="shared" si="0"/>
        <v>70.299562860135964</v>
      </c>
      <c r="L6" s="5">
        <f t="shared" si="0"/>
        <v>71.705554117338679</v>
      </c>
      <c r="M6" s="5">
        <f t="shared" si="0"/>
        <v>73.139665199685453</v>
      </c>
      <c r="N6" s="5">
        <f t="shared" si="0"/>
        <v>74.602458503679159</v>
      </c>
      <c r="O6" s="5">
        <f t="shared" si="0"/>
        <v>76.094507673752744</v>
      </c>
      <c r="P6" s="5">
        <f t="shared" si="0"/>
        <v>77.6163978272278</v>
      </c>
      <c r="Q6" s="5">
        <f t="shared" si="0"/>
        <v>79.168725783772359</v>
      </c>
      <c r="R6" s="5">
        <f t="shared" si="0"/>
        <v>80.752100299447804</v>
      </c>
      <c r="S6" s="5">
        <f t="shared" si="0"/>
        <v>82.367142305436758</v>
      </c>
      <c r="T6" s="5">
        <f t="shared" si="0"/>
        <v>84.0144851515455</v>
      </c>
      <c r="U6" s="5">
        <f t="shared" si="0"/>
        <v>85.694774854576409</v>
      </c>
      <c r="V6" s="5">
        <f t="shared" si="0"/>
        <v>87.408670351667936</v>
      </c>
      <c r="W6" s="5">
        <f t="shared" si="0"/>
        <v>89.156843758701299</v>
      </c>
      <c r="X6" s="5">
        <f t="shared" si="0"/>
        <v>90.939980633875322</v>
      </c>
      <c r="Y6" s="5">
        <f t="shared" si="0"/>
        <v>92.758780246552831</v>
      </c>
      <c r="Z6" s="5">
        <f t="shared" si="0"/>
        <v>94.613955851483894</v>
      </c>
      <c r="AA6" s="5">
        <f t="shared" si="0"/>
        <v>96.506234968513567</v>
      </c>
      <c r="AB6" s="5">
        <f t="shared" si="0"/>
        <v>98.436359667883835</v>
      </c>
      <c r="AC6" s="5">
        <f t="shared" si="0"/>
        <v>100.40508686124151</v>
      </c>
      <c r="AD6" s="5">
        <f t="shared" si="0"/>
        <v>102.41318859846635</v>
      </c>
      <c r="AE6" s="5">
        <f t="shared" si="0"/>
        <v>104.46145237043568</v>
      </c>
      <c r="AF6" s="5">
        <f t="shared" si="0"/>
        <v>106.5506814178444</v>
      </c>
      <c r="AG6" s="5">
        <f t="shared" si="0"/>
        <v>108.6816950462013</v>
      </c>
      <c r="AH6" s="5">
        <f t="shared" si="0"/>
        <v>110.85532894712533</v>
      </c>
      <c r="AI6" s="5">
        <f t="shared" si="0"/>
        <v>113.07243552606784</v>
      </c>
      <c r="AJ6" s="5">
        <f t="shared" si="0"/>
        <v>115.3338842365892</v>
      </c>
      <c r="AK6" s="5">
        <f t="shared" si="0"/>
        <v>117.64056192132098</v>
      </c>
      <c r="AL6" s="5">
        <f t="shared" si="0"/>
        <v>119.99337315974741</v>
      </c>
      <c r="AM6" s="5">
        <f t="shared" si="0"/>
        <v>122.39324062294236</v>
      </c>
      <c r="AN6" s="5">
        <f t="shared" si="0"/>
        <v>124.8411054354012</v>
      </c>
      <c r="AO6" s="5">
        <f t="shared" si="0"/>
        <v>127.33792754410923</v>
      </c>
      <c r="AP6" s="5">
        <f t="shared" si="0"/>
        <v>129.88468609499142</v>
      </c>
      <c r="AQ6" s="5">
        <f t="shared" si="0"/>
        <v>132.48237981689127</v>
      </c>
      <c r="AR6" s="5">
        <f t="shared" si="0"/>
        <v>135.13202741322908</v>
      </c>
      <c r="AS6" s="5">
        <f t="shared" si="0"/>
        <v>137.83466796149366</v>
      </c>
      <c r="AT6" s="5">
        <f t="shared" si="0"/>
        <v>140.59136132072354</v>
      </c>
      <c r="AU6" s="5">
        <f t="shared" si="0"/>
        <v>143.403188547138</v>
      </c>
      <c r="AV6" s="5">
        <f t="shared" si="0"/>
        <v>146.27125231808077</v>
      </c>
      <c r="AW6" s="5">
        <f t="shared" si="0"/>
        <v>149.19667736444239</v>
      </c>
      <c r="AX6" s="5">
        <f t="shared" si="0"/>
        <v>152.18061091173124</v>
      </c>
      <c r="AY6" s="5">
        <f t="shared" si="0"/>
        <v>155.22422312996585</v>
      </c>
      <c r="AZ6" s="5">
        <f t="shared" si="0"/>
        <v>158.32870759256517</v>
      </c>
      <c r="BA6" s="5">
        <f t="shared" si="0"/>
        <v>161.49528174441647</v>
      </c>
      <c r="BB6" s="5">
        <f t="shared" si="0"/>
        <v>164.7251873793048</v>
      </c>
      <c r="BC6" s="5">
        <f t="shared" si="0"/>
        <v>168.0196911268909</v>
      </c>
      <c r="BD6" s="5">
        <f t="shared" si="0"/>
        <v>171.38008494942872</v>
      </c>
      <c r="BE6" s="5">
        <f t="shared" si="0"/>
        <v>174.8076866484173</v>
      </c>
      <c r="BF6" s="5">
        <f t="shared" si="0"/>
        <v>178.30384038138564</v>
      </c>
      <c r="BG6" s="5">
        <f t="shared" si="0"/>
        <v>181.86991718901336</v>
      </c>
      <c r="BH6" s="5">
        <f t="shared" si="0"/>
        <v>185.50731553279363</v>
      </c>
      <c r="BI6" s="5">
        <f t="shared" si="0"/>
        <v>189.21746184344951</v>
      </c>
      <c r="BJ6" s="5">
        <f t="shared" si="0"/>
        <v>193.0018110803185</v>
      </c>
    </row>
    <row r="7" spans="1:62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2">
      <c r="A8" s="10" t="s">
        <v>57</v>
      </c>
      <c r="B8" s="43">
        <v>0</v>
      </c>
      <c r="C8" s="7">
        <f>+C6*$C$3</f>
        <v>90000000</v>
      </c>
      <c r="D8" s="7">
        <f>+D6*$C$3</f>
        <v>91800000</v>
      </c>
      <c r="E8" s="7">
        <f>+E6*$C$3</f>
        <v>93636000.000000015</v>
      </c>
      <c r="F8" s="7">
        <f t="shared" ref="F8:BJ8" si="2">+F6*$C$3</f>
        <v>95508720.000000015</v>
      </c>
      <c r="G8" s="7">
        <f t="shared" si="2"/>
        <v>97418894.400000021</v>
      </c>
      <c r="H8" s="7">
        <f t="shared" si="2"/>
        <v>99367272.288000032</v>
      </c>
      <c r="I8" s="7">
        <f t="shared" si="2"/>
        <v>101354617.73376004</v>
      </c>
      <c r="J8" s="7">
        <f t="shared" si="2"/>
        <v>103381710.08843523</v>
      </c>
      <c r="K8" s="7">
        <f t="shared" si="2"/>
        <v>105449344.29020394</v>
      </c>
      <c r="L8" s="7">
        <f t="shared" si="2"/>
        <v>107558331.17600802</v>
      </c>
      <c r="M8" s="7">
        <f t="shared" si="2"/>
        <v>109709497.79952818</v>
      </c>
      <c r="N8" s="7">
        <f t="shared" si="2"/>
        <v>111903687.75551873</v>
      </c>
      <c r="O8" s="7">
        <f t="shared" si="2"/>
        <v>114141761.51062912</v>
      </c>
      <c r="P8" s="7">
        <f t="shared" si="2"/>
        <v>116424596.7408417</v>
      </c>
      <c r="Q8" s="7">
        <f t="shared" si="2"/>
        <v>118753088.67565854</v>
      </c>
      <c r="R8" s="7">
        <f t="shared" si="2"/>
        <v>121128150.44917171</v>
      </c>
      <c r="S8" s="7">
        <f t="shared" si="2"/>
        <v>123550713.45815514</v>
      </c>
      <c r="T8" s="7">
        <f t="shared" si="2"/>
        <v>126021727.72731826</v>
      </c>
      <c r="U8" s="7">
        <f t="shared" si="2"/>
        <v>128542162.28186461</v>
      </c>
      <c r="V8" s="7">
        <f t="shared" si="2"/>
        <v>131113005.52750191</v>
      </c>
      <c r="W8" s="7">
        <f t="shared" si="2"/>
        <v>133735265.63805194</v>
      </c>
      <c r="X8" s="7">
        <f t="shared" si="2"/>
        <v>136409970.950813</v>
      </c>
      <c r="Y8" s="7">
        <f t="shared" si="2"/>
        <v>139138170.36982924</v>
      </c>
      <c r="Z8" s="7">
        <f t="shared" si="2"/>
        <v>141920933.77722585</v>
      </c>
      <c r="AA8" s="7">
        <f t="shared" si="2"/>
        <v>144759352.45277035</v>
      </c>
      <c r="AB8" s="7">
        <f t="shared" si="2"/>
        <v>147654539.50182575</v>
      </c>
      <c r="AC8" s="7">
        <f t="shared" si="2"/>
        <v>150607630.29186228</v>
      </c>
      <c r="AD8" s="7">
        <f t="shared" si="2"/>
        <v>153619782.89769953</v>
      </c>
      <c r="AE8" s="7">
        <f t="shared" si="2"/>
        <v>156692178.55565351</v>
      </c>
      <c r="AF8" s="7">
        <f t="shared" si="2"/>
        <v>159826022.12676659</v>
      </c>
      <c r="AG8" s="7">
        <f t="shared" si="2"/>
        <v>163022542.56930193</v>
      </c>
      <c r="AH8" s="7">
        <f t="shared" si="2"/>
        <v>166282993.420688</v>
      </c>
      <c r="AI8" s="7">
        <f t="shared" si="2"/>
        <v>169608653.28910175</v>
      </c>
      <c r="AJ8" s="7">
        <f t="shared" si="2"/>
        <v>173000826.35488379</v>
      </c>
      <c r="AK8" s="7">
        <f t="shared" si="2"/>
        <v>176460842.88198146</v>
      </c>
      <c r="AL8" s="7">
        <f t="shared" si="2"/>
        <v>179990059.7396211</v>
      </c>
      <c r="AM8" s="7">
        <f t="shared" si="2"/>
        <v>183589860.93441352</v>
      </c>
      <c r="AN8" s="7">
        <f t="shared" si="2"/>
        <v>187261658.1531018</v>
      </c>
      <c r="AO8" s="7">
        <f t="shared" si="2"/>
        <v>191006891.31616384</v>
      </c>
      <c r="AP8" s="7">
        <f t="shared" si="2"/>
        <v>194827029.14248714</v>
      </c>
      <c r="AQ8" s="7">
        <f t="shared" si="2"/>
        <v>198723569.72533691</v>
      </c>
      <c r="AR8" s="7">
        <f t="shared" si="2"/>
        <v>202698041.11984363</v>
      </c>
      <c r="AS8" s="7">
        <f t="shared" si="2"/>
        <v>206752001.94224051</v>
      </c>
      <c r="AT8" s="7">
        <f t="shared" si="2"/>
        <v>210887041.9810853</v>
      </c>
      <c r="AU8" s="7">
        <f t="shared" si="2"/>
        <v>215104782.82070699</v>
      </c>
      <c r="AV8" s="7">
        <f t="shared" si="2"/>
        <v>219406878.47712114</v>
      </c>
      <c r="AW8" s="7">
        <f t="shared" si="2"/>
        <v>223795016.04666358</v>
      </c>
      <c r="AX8" s="7">
        <f t="shared" si="2"/>
        <v>228270916.36759686</v>
      </c>
      <c r="AY8" s="7">
        <f t="shared" si="2"/>
        <v>232836334.69494876</v>
      </c>
      <c r="AZ8" s="7">
        <f t="shared" si="2"/>
        <v>237493061.38884774</v>
      </c>
      <c r="BA8" s="7">
        <f t="shared" si="2"/>
        <v>242242922.61662471</v>
      </c>
      <c r="BB8" s="7">
        <f t="shared" si="2"/>
        <v>247087781.06895721</v>
      </c>
      <c r="BC8" s="7">
        <f t="shared" si="2"/>
        <v>252029536.69033635</v>
      </c>
      <c r="BD8" s="7">
        <f t="shared" si="2"/>
        <v>257070127.42414308</v>
      </c>
      <c r="BE8" s="7">
        <f t="shared" si="2"/>
        <v>262211529.97262594</v>
      </c>
      <c r="BF8" s="7">
        <f t="shared" si="2"/>
        <v>267455760.57207847</v>
      </c>
      <c r="BG8" s="7">
        <f t="shared" si="2"/>
        <v>272804875.78352004</v>
      </c>
      <c r="BH8" s="7">
        <f t="shared" si="2"/>
        <v>278260973.29919046</v>
      </c>
      <c r="BI8" s="7">
        <f t="shared" si="2"/>
        <v>283826192.76517427</v>
      </c>
      <c r="BJ8" s="7">
        <f t="shared" si="2"/>
        <v>289502716.62047774</v>
      </c>
    </row>
    <row r="9" spans="1:62">
      <c r="A9" s="9" t="s">
        <v>58</v>
      </c>
      <c r="B9" s="8">
        <f>+Costos!C7</f>
        <v>0</v>
      </c>
      <c r="C9" s="8">
        <f>+'Costos (7)'!C17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2">
      <c r="A10" s="9" t="s">
        <v>164</v>
      </c>
      <c r="B10" s="8">
        <v>0</v>
      </c>
      <c r="C10" s="8">
        <f>+C6*('Fabricación (7)'!$G$50+'Fabricación (7)'!$G$59)</f>
        <v>78904536.407142013</v>
      </c>
      <c r="D10" s="8">
        <f>+D6*('Fabricación (7)'!$G$50+'Fabricación (7)'!$G$59)</f>
        <v>80482627.135284856</v>
      </c>
      <c r="E10" s="8">
        <f>+E6*('Fabricación (7)'!$G$50+'Fabricación (7)'!$G$59)</f>
        <v>82092279.677990556</v>
      </c>
      <c r="F10" s="8">
        <f>+F6*('Fabricación (7)'!$G$50+'Fabricación (7)'!$G$59)</f>
        <v>83734125.271550372</v>
      </c>
      <c r="G10" s="8">
        <f>+G6*('Fabricación (7)'!$G$50+'Fabricación (7)'!$G$59)</f>
        <v>85408807.776981384</v>
      </c>
      <c r="H10" s="8">
        <f>+H6*('Fabricación (7)'!$G$50+'Fabricación (7)'!$G$59)</f>
        <v>87116983.932521015</v>
      </c>
      <c r="I10" s="8">
        <f>+I6*('Fabricación (7)'!$G$50+'Fabricación (7)'!$G$59)</f>
        <v>88859323.611171439</v>
      </c>
      <c r="J10" s="8">
        <f>+J6*('Fabricación (7)'!$G$50+'Fabricación (7)'!$G$59)</f>
        <v>90636510.08339487</v>
      </c>
      <c r="K10" s="8">
        <f>+K6*('Fabricación (7)'!$G$50+'Fabricación (7)'!$G$59)</f>
        <v>92449240.285062775</v>
      </c>
      <c r="L10" s="8">
        <f>+L6*('Fabricación (7)'!$G$50+'Fabricación (7)'!$G$59)</f>
        <v>94298225.090764031</v>
      </c>
      <c r="M10" s="8">
        <f>+M6*('Fabricación (7)'!$G$50+'Fabricación (7)'!$G$59)</f>
        <v>96184189.592579305</v>
      </c>
      <c r="N10" s="8">
        <f>+N6*('Fabricación (7)'!$G$50+'Fabricación (7)'!$G$59)</f>
        <v>98107873.384430885</v>
      </c>
      <c r="O10" s="8">
        <f>+O6*('Fabricación (7)'!$G$50+'Fabricación (7)'!$G$59)</f>
        <v>100070030.85211951</v>
      </c>
      <c r="P10" s="8">
        <f>+P6*('Fabricación (7)'!$G$50+'Fabricación (7)'!$G$59)</f>
        <v>102071431.4691619</v>
      </c>
      <c r="Q10" s="8">
        <f>+Q6*('Fabricación (7)'!$G$50+'Fabricación (7)'!$G$59)</f>
        <v>104112860.09854515</v>
      </c>
      <c r="R10" s="8">
        <f>+R6*('Fabricación (7)'!$G$50+'Fabricación (7)'!$G$59)</f>
        <v>106195117.30051604</v>
      </c>
      <c r="S10" s="8">
        <f>+S6*('Fabricación (7)'!$G$50+'Fabricación (7)'!$G$59)</f>
        <v>108319019.64652637</v>
      </c>
      <c r="T10" s="8">
        <f>+T6*('Fabricación (7)'!$G$50+'Fabricación (7)'!$G$59)</f>
        <v>110485400.0394569</v>
      </c>
      <c r="U10" s="8">
        <f>+U6*('Fabricación (7)'!$G$50+'Fabricación (7)'!$G$59)</f>
        <v>112695108.04024604</v>
      </c>
      <c r="V10" s="8">
        <f>+V6*('Fabricación (7)'!$G$50+'Fabricación (7)'!$G$59)</f>
        <v>114949010.20105095</v>
      </c>
      <c r="W10" s="8">
        <f>+W6*('Fabricación (7)'!$G$50+'Fabricación (7)'!$G$59)</f>
        <v>117247990.40507197</v>
      </c>
      <c r="X10" s="8">
        <f>+X6*('Fabricación (7)'!$G$50+'Fabricación (7)'!$G$59)</f>
        <v>119592950.21317342</v>
      </c>
      <c r="Y10" s="8">
        <f>+Y6*('Fabricación (7)'!$G$50+'Fabricación (7)'!$G$59)</f>
        <v>121984809.21743688</v>
      </c>
      <c r="Z10" s="8">
        <f>+Z6*('Fabricación (7)'!$G$50+'Fabricación (7)'!$G$59)</f>
        <v>124424505.40178563</v>
      </c>
      <c r="AA10" s="8">
        <f>+AA6*('Fabricación (7)'!$G$50+'Fabricación (7)'!$G$59)</f>
        <v>126912995.50982134</v>
      </c>
      <c r="AB10" s="8">
        <f>+AB6*('Fabricación (7)'!$G$50+'Fabricación (7)'!$G$59)</f>
        <v>129451255.42001776</v>
      </c>
      <c r="AC10" s="8">
        <f>+AC6*('Fabricación (7)'!$G$50+'Fabricación (7)'!$G$59)</f>
        <v>132040280.52841812</v>
      </c>
      <c r="AD10" s="8">
        <f>+AD6*('Fabricación (7)'!$G$50+'Fabricación (7)'!$G$59)</f>
        <v>134681086.1389865</v>
      </c>
      <c r="AE10" s="8">
        <f>+AE6*('Fabricación (7)'!$G$50+'Fabricación (7)'!$G$59)</f>
        <v>137374707.86176622</v>
      </c>
      <c r="AF10" s="8">
        <f>+AF6*('Fabricación (7)'!$G$50+'Fabricación (7)'!$G$59)</f>
        <v>140122202.01900154</v>
      </c>
      <c r="AG10" s="8">
        <f>+AG6*('Fabricación (7)'!$G$50+'Fabricación (7)'!$G$59)</f>
        <v>142924646.0593816</v>
      </c>
      <c r="AH10" s="8">
        <f>+AH6*('Fabricación (7)'!$G$50+'Fabricación (7)'!$G$59)</f>
        <v>145783138.98056924</v>
      </c>
      <c r="AI10" s="8">
        <f>+AI6*('Fabricación (7)'!$G$50+'Fabricación (7)'!$G$59)</f>
        <v>148698801.76018062</v>
      </c>
      <c r="AJ10" s="8">
        <f>+AJ6*('Fabricación (7)'!$G$50+'Fabricación (7)'!$G$59)</f>
        <v>151672777.79538426</v>
      </c>
      <c r="AK10" s="8">
        <f>+AK6*('Fabricación (7)'!$G$50+'Fabricación (7)'!$G$59)</f>
        <v>154706233.35129192</v>
      </c>
      <c r="AL10" s="8">
        <f>+AL6*('Fabricación (7)'!$G$50+'Fabricación (7)'!$G$59)</f>
        <v>157800358.01831776</v>
      </c>
      <c r="AM10" s="8">
        <f>+AM6*('Fabricación (7)'!$G$50+'Fabricación (7)'!$G$59)</f>
        <v>160956365.17868415</v>
      </c>
      <c r="AN10" s="8">
        <f>+AN6*('Fabricación (7)'!$G$50+'Fabricación (7)'!$G$59)</f>
        <v>164175492.48225781</v>
      </c>
      <c r="AO10" s="8">
        <f>+AO6*('Fabricación (7)'!$G$50+'Fabricación (7)'!$G$59)</f>
        <v>167459002.33190298</v>
      </c>
      <c r="AP10" s="8">
        <f>+AP6*('Fabricación (7)'!$G$50+'Fabricación (7)'!$G$59)</f>
        <v>170808182.37854105</v>
      </c>
      <c r="AQ10" s="8">
        <f>+AQ6*('Fabricación (7)'!$G$50+'Fabricación (7)'!$G$59)</f>
        <v>174224346.02611187</v>
      </c>
      <c r="AR10" s="8">
        <f>+AR6*('Fabricación (7)'!$G$50+'Fabricación (7)'!$G$59)</f>
        <v>177708832.94663411</v>
      </c>
      <c r="AS10" s="8">
        <f>+AS6*('Fabricación (7)'!$G$50+'Fabricación (7)'!$G$59)</f>
        <v>181263009.6055668</v>
      </c>
      <c r="AT10" s="8">
        <f>+AT6*('Fabricación (7)'!$G$50+'Fabricación (7)'!$G$59)</f>
        <v>184888269.79767811</v>
      </c>
      <c r="AU10" s="8">
        <f>+AU6*('Fabricación (7)'!$G$50+'Fabricación (7)'!$G$59)</f>
        <v>188586035.19363168</v>
      </c>
      <c r="AV10" s="8">
        <f>+AV6*('Fabricación (7)'!$G$50+'Fabricación (7)'!$G$59)</f>
        <v>192357755.89750433</v>
      </c>
      <c r="AW10" s="8">
        <f>+AW6*('Fabricación (7)'!$G$50+'Fabricación (7)'!$G$59)</f>
        <v>196204911.01545441</v>
      </c>
      <c r="AX10" s="8">
        <f>+AX6*('Fabricación (7)'!$G$50+'Fabricación (7)'!$G$59)</f>
        <v>200129009.23576349</v>
      </c>
      <c r="AY10" s="8">
        <f>+AY6*('Fabricación (7)'!$G$50+'Fabricación (7)'!$G$59)</f>
        <v>204131589.42047876</v>
      </c>
      <c r="AZ10" s="8">
        <f>+AZ6*('Fabricación (7)'!$G$50+'Fabricación (7)'!$G$59)</f>
        <v>208214221.20888832</v>
      </c>
      <c r="BA10" s="8">
        <f>+BA6*('Fabricación (7)'!$G$50+'Fabricación (7)'!$G$59)</f>
        <v>212378505.63306612</v>
      </c>
      <c r="BB10" s="8">
        <f>+BB6*('Fabricación (7)'!$G$50+'Fabricación (7)'!$G$59)</f>
        <v>216626075.74572742</v>
      </c>
      <c r="BC10" s="8">
        <f>+BC6*('Fabricación (7)'!$G$50+'Fabricación (7)'!$G$59)</f>
        <v>220958597.26064199</v>
      </c>
      <c r="BD10" s="8">
        <f>+BD6*('Fabricación (7)'!$G$50+'Fabricación (7)'!$G$59)</f>
        <v>225377769.20585483</v>
      </c>
      <c r="BE10" s="8">
        <f>+BE6*('Fabricación (7)'!$G$50+'Fabricación (7)'!$G$59)</f>
        <v>229885324.58997193</v>
      </c>
      <c r="BF10" s="8">
        <f>+BF6*('Fabricación (7)'!$G$50+'Fabricación (7)'!$G$59)</f>
        <v>234483031.08177134</v>
      </c>
      <c r="BG10" s="8">
        <f>+BG6*('Fabricación (7)'!$G$50+'Fabricación (7)'!$G$59)</f>
        <v>239172691.70340678</v>
      </c>
      <c r="BH10" s="8">
        <f>+BH6*('Fabricación (7)'!$G$50+'Fabricación (7)'!$G$59)</f>
        <v>243956145.53747493</v>
      </c>
      <c r="BI10" s="8">
        <f>+BI6*('Fabricación (7)'!$G$50+'Fabricación (7)'!$G$59)</f>
        <v>248835268.44822446</v>
      </c>
      <c r="BJ10" s="8">
        <f>+BJ6*('Fabricación (7)'!$G$50+'Fabricación (7)'!$G$59)</f>
        <v>253811973.81718892</v>
      </c>
    </row>
    <row r="11" spans="1:62">
      <c r="A11" s="9" t="s">
        <v>59</v>
      </c>
      <c r="B11" s="5">
        <f>+B8-B9</f>
        <v>0</v>
      </c>
      <c r="C11" s="5">
        <f>+C8+B11-C9-C10</f>
        <v>-43796536.407142013</v>
      </c>
      <c r="D11" s="5">
        <f t="shared" ref="D11:BJ11" si="4">+D8+C11-D9-D10</f>
        <v>-87371163.542426869</v>
      </c>
      <c r="E11" s="5">
        <f t="shared" si="4"/>
        <v>-130719443.22041741</v>
      </c>
      <c r="F11" s="5">
        <f t="shared" si="4"/>
        <v>-173836848.49196777</v>
      </c>
      <c r="G11" s="5">
        <f t="shared" si="4"/>
        <v>-216718761.86894912</v>
      </c>
      <c r="H11" s="5">
        <f t="shared" si="4"/>
        <v>-259360473.51347008</v>
      </c>
      <c r="I11" s="5">
        <f t="shared" si="4"/>
        <v>-301757179.39088148</v>
      </c>
      <c r="J11" s="5">
        <f t="shared" si="4"/>
        <v>-343903979.38584113</v>
      </c>
      <c r="K11" s="5">
        <f t="shared" si="4"/>
        <v>-385795875.38069999</v>
      </c>
      <c r="L11" s="5">
        <f t="shared" si="4"/>
        <v>-427427769.29545605</v>
      </c>
      <c r="M11" s="5">
        <f t="shared" si="4"/>
        <v>-468794461.08850718</v>
      </c>
      <c r="N11" s="5">
        <f t="shared" si="4"/>
        <v>-509890646.71741933</v>
      </c>
      <c r="O11" s="5">
        <f t="shared" si="4"/>
        <v>-554553356.05890965</v>
      </c>
      <c r="P11" s="5">
        <f t="shared" si="4"/>
        <v>-598934630.7872299</v>
      </c>
      <c r="Q11" s="5">
        <f t="shared" si="4"/>
        <v>-643028842.21011651</v>
      </c>
      <c r="R11" s="5">
        <f t="shared" si="4"/>
        <v>-686830249.06146085</v>
      </c>
      <c r="S11" s="5">
        <f t="shared" si="4"/>
        <v>-730332995.24983203</v>
      </c>
      <c r="T11" s="5">
        <f t="shared" si="4"/>
        <v>-773531107.56197071</v>
      </c>
      <c r="U11" s="5">
        <f t="shared" si="4"/>
        <v>-816418493.32035208</v>
      </c>
      <c r="V11" s="5">
        <f t="shared" si="4"/>
        <v>-858988937.99390113</v>
      </c>
      <c r="W11" s="5">
        <f t="shared" si="4"/>
        <v>-901236102.76092112</v>
      </c>
      <c r="X11" s="5">
        <f t="shared" si="4"/>
        <v>-943153522.02328157</v>
      </c>
      <c r="Y11" s="5">
        <f t="shared" si="4"/>
        <v>-984734600.87088931</v>
      </c>
      <c r="Z11" s="5">
        <f t="shared" si="4"/>
        <v>-1025972612.4954491</v>
      </c>
      <c r="AA11" s="5">
        <f t="shared" si="4"/>
        <v>-1069797417.5525</v>
      </c>
      <c r="AB11" s="5">
        <f t="shared" si="4"/>
        <v>-1113265295.4706919</v>
      </c>
      <c r="AC11" s="5">
        <f t="shared" si="4"/>
        <v>-1156369107.7072477</v>
      </c>
      <c r="AD11" s="5">
        <f t="shared" si="4"/>
        <v>-1199101572.9485347</v>
      </c>
      <c r="AE11" s="5">
        <f t="shared" si="4"/>
        <v>-1241455264.2546473</v>
      </c>
      <c r="AF11" s="5">
        <f t="shared" si="4"/>
        <v>-1283422606.1468821</v>
      </c>
      <c r="AG11" s="5">
        <f t="shared" si="4"/>
        <v>-1324995871.6369619</v>
      </c>
      <c r="AH11" s="5">
        <f t="shared" si="4"/>
        <v>-1366167179.1968431</v>
      </c>
      <c r="AI11" s="5">
        <f t="shared" si="4"/>
        <v>-1406928489.667922</v>
      </c>
      <c r="AJ11" s="5">
        <f t="shared" si="4"/>
        <v>-1447271603.1084225</v>
      </c>
      <c r="AK11" s="5">
        <f t="shared" si="4"/>
        <v>-1487188155.577733</v>
      </c>
      <c r="AL11" s="5">
        <f t="shared" si="4"/>
        <v>-1526669615.8564296</v>
      </c>
      <c r="AM11" s="5">
        <f t="shared" si="4"/>
        <v>-1567557416.9607003</v>
      </c>
      <c r="AN11" s="5">
        <f t="shared" si="4"/>
        <v>-1607992548.1498563</v>
      </c>
      <c r="AO11" s="5">
        <f t="shared" si="4"/>
        <v>-1647965956.0255954</v>
      </c>
      <c r="AP11" s="5">
        <f t="shared" si="4"/>
        <v>-1687468406.1216493</v>
      </c>
      <c r="AQ11" s="5">
        <f t="shared" si="4"/>
        <v>-1726490479.282424</v>
      </c>
      <c r="AR11" s="5">
        <f t="shared" si="4"/>
        <v>-1765022567.9692142</v>
      </c>
      <c r="AS11" s="5">
        <f t="shared" si="4"/>
        <v>-1803054872.4925404</v>
      </c>
      <c r="AT11" s="5">
        <f t="shared" si="4"/>
        <v>-1840577397.1691332</v>
      </c>
      <c r="AU11" s="5">
        <f t="shared" si="4"/>
        <v>-1877579946.4020576</v>
      </c>
      <c r="AV11" s="5">
        <f t="shared" si="4"/>
        <v>-1914052120.6824408</v>
      </c>
      <c r="AW11" s="5">
        <f t="shared" si="4"/>
        <v>-1949983312.5112314</v>
      </c>
      <c r="AX11" s="5">
        <f t="shared" si="4"/>
        <v>-1985362702.239398</v>
      </c>
      <c r="AY11" s="5">
        <f t="shared" si="4"/>
        <v>-2022084892.7307281</v>
      </c>
      <c r="AZ11" s="5">
        <f t="shared" si="4"/>
        <v>-2058232988.3165686</v>
      </c>
      <c r="BA11" s="5">
        <f t="shared" si="4"/>
        <v>-2093795507.0988102</v>
      </c>
      <c r="BB11" s="5">
        <f t="shared" si="4"/>
        <v>-2128760737.5413804</v>
      </c>
      <c r="BC11" s="5">
        <f t="shared" si="4"/>
        <v>-2163116733.8774862</v>
      </c>
      <c r="BD11" s="5">
        <f t="shared" si="4"/>
        <v>-2196851311.4249978</v>
      </c>
      <c r="BE11" s="5">
        <f t="shared" si="4"/>
        <v>-2229952041.8081436</v>
      </c>
      <c r="BF11" s="5">
        <f t="shared" si="4"/>
        <v>-2262406248.0836363</v>
      </c>
      <c r="BG11" s="5">
        <f t="shared" si="4"/>
        <v>-2294200999.7693229</v>
      </c>
      <c r="BH11" s="5">
        <f t="shared" si="4"/>
        <v>-2325323107.7734075</v>
      </c>
      <c r="BI11" s="5">
        <f t="shared" si="4"/>
        <v>-2355759119.2222576</v>
      </c>
      <c r="BJ11" s="5">
        <f t="shared" si="4"/>
        <v>-2385495312.1847687</v>
      </c>
    </row>
    <row r="12" spans="1:62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2">
      <c r="A13" s="231"/>
      <c r="C13" s="1"/>
      <c r="D13" s="1"/>
      <c r="N13" s="76"/>
    </row>
    <row r="14" spans="1:62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199EA-A393-4998-84FF-3849EB18CD6A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(7)'!E7</f>
        <v>33592000</v>
      </c>
    </row>
    <row r="11" spans="2:3">
      <c r="B11" s="20" t="s">
        <v>61</v>
      </c>
      <c r="C11" s="21">
        <f>+'Gastos (7)'!E10</f>
        <v>3000000</v>
      </c>
    </row>
    <row r="12" spans="2:3">
      <c r="B12" s="20" t="s">
        <v>62</v>
      </c>
      <c r="C12" s="21">
        <f>+'Gastos (7)'!E11</f>
        <v>8000000</v>
      </c>
    </row>
    <row r="13" spans="2:3">
      <c r="B13" s="20" t="s">
        <v>90</v>
      </c>
      <c r="C13" s="21">
        <f>+'Gastos (7)'!E12</f>
        <v>2000000</v>
      </c>
    </row>
    <row r="14" spans="2:3">
      <c r="B14" s="20" t="s">
        <v>63</v>
      </c>
      <c r="C14" s="21">
        <f>+'Gastos (7)'!E13</f>
        <v>2000000</v>
      </c>
    </row>
    <row r="15" spans="2:3">
      <c r="B15" s="20" t="s">
        <v>64</v>
      </c>
      <c r="C15" s="21">
        <f>+'Gastos (7)'!E18</f>
        <v>5250000</v>
      </c>
    </row>
    <row r="16" spans="2:3">
      <c r="B16" s="106" t="s">
        <v>65</v>
      </c>
      <c r="C16" s="240">
        <f>+'Gastos (7)'!E17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90D42-2210-4D82-BED8-C512F24E502B}">
  <sheetPr>
    <pageSetUpPr fitToPage="1"/>
  </sheetPr>
  <dimension ref="A2:L22"/>
  <sheetViews>
    <sheetView topLeftCell="A3"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49E65-E829-4F6A-A09C-1ED26D5983CE}">
  <sheetPr>
    <pageSetUpPr fitToPage="1"/>
  </sheetPr>
  <dimension ref="A2:I59"/>
  <sheetViews>
    <sheetView topLeftCell="A47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4700</v>
      </c>
      <c r="G5" s="243">
        <v>4100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0.87234042553191493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78.558780487804881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322091</v>
      </c>
      <c r="G15" s="201">
        <f>(F15*C15)*1.05</f>
        <v>439654.21500000003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457804.21500000003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908141.21500000008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54488.472900000001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962629.68790000014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175861.68600000002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77010.375032000011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72197.22659250001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26953.631261200004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352445.91888570006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1D3FF-9FEE-42AE-ACF3-9F9DEB094F8E}">
  <sheetPr>
    <pageSetUpPr fitToPage="1"/>
  </sheetPr>
  <dimension ref="A1:P68"/>
  <sheetViews>
    <sheetView topLeftCell="A30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(8)'!C8:N8)</f>
        <v>1162828179.4286342</v>
      </c>
      <c r="F9" s="75">
        <f>SUM('Punto Equilibrio (8)'!O8:Z8)</f>
        <v>1474747297.0464687</v>
      </c>
      <c r="G9" s="75">
        <f>SUM('Punto Equilibrio (8)'!AA8:AL8)</f>
        <v>1870336158.5324774</v>
      </c>
      <c r="H9" s="75">
        <f>SUM('Punto Equilibrio (8)'!AM8:AX8)</f>
        <v>2372038486.1324463</v>
      </c>
      <c r="I9" s="75">
        <f>SUM('Punto Equilibrio (8)'!AY8:BJ8)</f>
        <v>3008318346.4240375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(8)'!C9:N10)</f>
        <v>1537071442.408006</v>
      </c>
      <c r="F10" s="75">
        <f>SUM('Punto Equilibrio (8)'!O9:Z10)</f>
        <v>1818795581.4448435</v>
      </c>
      <c r="G10" s="75">
        <f>SUM('Punto Equilibrio (8)'!AA9:AL10)</f>
        <v>2152852857.0953226</v>
      </c>
      <c r="H10" s="75">
        <f>SUM('Punto Equilibrio (8)'!AM9:AX10)</f>
        <v>2554026191.220026</v>
      </c>
      <c r="I10" s="75">
        <f>SUM('Punto Equilibrio (8)'!AY9:BJ10)</f>
        <v>3057521627.0302291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-374243262.97937179</v>
      </c>
      <c r="F11" s="77">
        <f>F9-F10</f>
        <v>-344048284.3983748</v>
      </c>
      <c r="G11" s="77">
        <f>G9-G10</f>
        <v>-282516698.56284523</v>
      </c>
      <c r="H11" s="77">
        <f>H9-H10</f>
        <v>-181987705.08757973</v>
      </c>
      <c r="I11" s="77">
        <f>I9-I10</f>
        <v>-49203280.606191635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-374243262.97937179</v>
      </c>
      <c r="F13" s="77">
        <f>F11-F12</f>
        <v>-344048284.3983748</v>
      </c>
      <c r="G13" s="77">
        <f t="shared" ref="G13:I13" si="0">G11-G12</f>
        <v>-282516698.56284523</v>
      </c>
      <c r="H13" s="77">
        <f t="shared" si="0"/>
        <v>-181987705.08757973</v>
      </c>
      <c r="I13" s="77">
        <f t="shared" si="0"/>
        <v>-49203280.606191635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-374243262.97937179</v>
      </c>
      <c r="F15" s="77">
        <f t="shared" ref="F15:H15" si="1">F13-F14</f>
        <v>-344048284.3983748</v>
      </c>
      <c r="G15" s="77">
        <f t="shared" si="1"/>
        <v>-282516698.56284523</v>
      </c>
      <c r="H15" s="77">
        <f t="shared" si="1"/>
        <v>-181987705.08757973</v>
      </c>
      <c r="I15" s="77">
        <f>I13-I14</f>
        <v>-49203280.606191635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-112272978.89381154</v>
      </c>
      <c r="F16" s="79">
        <f>F15*$D$5</f>
        <v>-103214485.31951244</v>
      </c>
      <c r="G16" s="79">
        <f>G15*$D$5</f>
        <v>-84755009.568853572</v>
      </c>
      <c r="H16" s="79">
        <f>H15*$D$5</f>
        <v>-54596311.526273914</v>
      </c>
      <c r="I16" s="79">
        <f>I15*$D$5</f>
        <v>-14760984.181857491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-261970284.08556026</v>
      </c>
      <c r="F17" s="79">
        <f t="shared" ref="F17:H17" si="2">F15-F16</f>
        <v>-240833799.07886237</v>
      </c>
      <c r="G17" s="79">
        <f t="shared" si="2"/>
        <v>-197761688.99399167</v>
      </c>
      <c r="H17" s="79">
        <f t="shared" si="2"/>
        <v>-127391393.56130582</v>
      </c>
      <c r="I17" s="79">
        <f>I15-I16</f>
        <v>-34442296.424334146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-261970284.08556026</v>
      </c>
      <c r="F27" s="82">
        <f t="shared" ref="F27:I27" si="4">F17+F18+F19-F20-F21-F22-F23-F24+F25+F26</f>
        <v>-240833799.07886237</v>
      </c>
      <c r="G27" s="82">
        <f t="shared" si="4"/>
        <v>-197761688.99399167</v>
      </c>
      <c r="H27" s="83">
        <f t="shared" si="4"/>
        <v>-127391393.56130582</v>
      </c>
      <c r="I27" s="84">
        <f t="shared" si="4"/>
        <v>-34442296.424334146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-233902039.36210737</v>
      </c>
      <c r="F29" s="59">
        <f t="shared" si="6"/>
        <v>-191991230.13302165</v>
      </c>
      <c r="G29" s="59">
        <f t="shared" si="6"/>
        <v>-140762864.00014207</v>
      </c>
      <c r="H29" s="59">
        <f t="shared" si="6"/>
        <v>-80959533.64139466</v>
      </c>
      <c r="I29" s="59">
        <f t="shared" si="6"/>
        <v>-19543483.963787876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-333902039.3621074</v>
      </c>
      <c r="F30" s="59">
        <f>SUM($D$29:E29,F29)</f>
        <v>-525893269.49512905</v>
      </c>
      <c r="G30" s="59">
        <f>SUM($D$29:F29,G29)</f>
        <v>-666656133.49527109</v>
      </c>
      <c r="H30" s="59">
        <f>SUM($D$29:G29,H29)</f>
        <v>-747615667.1366657</v>
      </c>
      <c r="I30" s="59">
        <f>SUM($D$29:H29,I29)</f>
        <v>-767159151.10045362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-249495508.65291452</v>
      </c>
      <c r="F31" s="61">
        <f t="shared" si="7"/>
        <v>-218443355.17357129</v>
      </c>
      <c r="G31" s="61">
        <f t="shared" si="7"/>
        <v>-170833982.50209838</v>
      </c>
      <c r="H31" s="61">
        <f t="shared" si="7"/>
        <v>-104805214.75007291</v>
      </c>
      <c r="I31" s="61">
        <f t="shared" si="7"/>
        <v>-26986440.481728844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-767159151.10045362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212817414.46289948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0.89807632599974241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-2.0863458160335115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1162828179.4286342</v>
      </c>
      <c r="F44" s="55">
        <f>F9</f>
        <v>1474747297.0464687</v>
      </c>
      <c r="G44" s="55">
        <f>G9</f>
        <v>1870336158.5324774</v>
      </c>
      <c r="H44" s="55">
        <f>H9</f>
        <v>2372038486.1324463</v>
      </c>
      <c r="I44" s="55">
        <f>I9</f>
        <v>3008318346.4240375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1162828179.4286342</v>
      </c>
      <c r="F48" s="71">
        <f t="shared" ref="F48:I48" si="9">SUM(F44:F47)</f>
        <v>1474747297.0464687</v>
      </c>
      <c r="G48" s="71">
        <f t="shared" si="9"/>
        <v>1870336158.5324774</v>
      </c>
      <c r="H48" s="71">
        <f t="shared" si="9"/>
        <v>2372038486.1324463</v>
      </c>
      <c r="I48" s="71">
        <f t="shared" si="9"/>
        <v>3008318346.4240375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1537071442.408006</v>
      </c>
      <c r="F51" s="55">
        <f t="shared" ref="F51:I51" si="10">F10</f>
        <v>1818795581.4448435</v>
      </c>
      <c r="G51" s="55">
        <f t="shared" si="10"/>
        <v>2152852857.0953226</v>
      </c>
      <c r="H51" s="55">
        <f t="shared" si="10"/>
        <v>2554026191.220026</v>
      </c>
      <c r="I51" s="55">
        <f t="shared" si="10"/>
        <v>3057521627.0302291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-112272978.89381154</v>
      </c>
      <c r="F53" s="55">
        <f t="shared" si="12"/>
        <v>-103214485.31951244</v>
      </c>
      <c r="G53" s="55">
        <f t="shared" si="12"/>
        <v>-84755009.568853572</v>
      </c>
      <c r="H53" s="55">
        <f t="shared" si="12"/>
        <v>-54596311.526273914</v>
      </c>
      <c r="I53" s="55">
        <f t="shared" si="12"/>
        <v>-14760984.181857491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1424798463.5141945</v>
      </c>
      <c r="F59" s="71">
        <f t="shared" si="15"/>
        <v>1715581096.1253312</v>
      </c>
      <c r="G59" s="71">
        <f t="shared" si="15"/>
        <v>2068097847.526469</v>
      </c>
      <c r="H59" s="71">
        <f t="shared" si="15"/>
        <v>2499429879.6937523</v>
      </c>
      <c r="I59" s="71">
        <f t="shared" si="15"/>
        <v>3042760642.8483715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6759641257.394577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7526800408.4950304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-767159151.10045338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5E3C3-325A-4BF9-B9AF-69EA938585DD}">
  <sheetPr>
    <pageSetUpPr fitToPage="1"/>
  </sheetPr>
  <dimension ref="A2:BK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3">
      <c r="B2" t="s">
        <v>53</v>
      </c>
      <c r="C2" s="1">
        <v>0.02</v>
      </c>
      <c r="D2" s="1"/>
    </row>
    <row r="3" spans="1:63">
      <c r="B3" t="s">
        <v>54</v>
      </c>
      <c r="C3" s="242">
        <v>1700000</v>
      </c>
    </row>
    <row r="4" spans="1:63">
      <c r="C4" s="3"/>
    </row>
    <row r="5" spans="1:63">
      <c r="A5" s="298" t="s">
        <v>55</v>
      </c>
      <c r="B5" s="298"/>
      <c r="C5" s="239" t="s">
        <v>165</v>
      </c>
      <c r="D5" s="241">
        <v>51</v>
      </c>
      <c r="AM5" s="4"/>
    </row>
    <row r="6" spans="1:63">
      <c r="A6" s="276" t="s">
        <v>55</v>
      </c>
      <c r="B6" s="276"/>
      <c r="C6" s="5">
        <f>+D5</f>
        <v>51</v>
      </c>
      <c r="D6" s="5">
        <f>+C6*(1+$C$2)</f>
        <v>52.02</v>
      </c>
      <c r="E6" s="5">
        <f t="shared" ref="E6:BJ6" si="0">+D6*(1+$C$2)</f>
        <v>53.060400000000001</v>
      </c>
      <c r="F6" s="5">
        <f t="shared" si="0"/>
        <v>54.121608000000002</v>
      </c>
      <c r="G6" s="5">
        <f t="shared" si="0"/>
        <v>55.204040160000005</v>
      </c>
      <c r="H6" s="5">
        <f t="shared" si="0"/>
        <v>56.308120963200004</v>
      </c>
      <c r="I6" s="5">
        <f t="shared" si="0"/>
        <v>57.434283382464002</v>
      </c>
      <c r="J6" s="5">
        <f t="shared" si="0"/>
        <v>58.582969050113284</v>
      </c>
      <c r="K6" s="5">
        <f t="shared" si="0"/>
        <v>59.754628431115549</v>
      </c>
      <c r="L6" s="5">
        <f t="shared" si="0"/>
        <v>60.949720999737863</v>
      </c>
      <c r="M6" s="5">
        <f t="shared" si="0"/>
        <v>62.168715419732621</v>
      </c>
      <c r="N6" s="5">
        <f t="shared" si="0"/>
        <v>63.412089728127278</v>
      </c>
      <c r="O6" s="5">
        <f t="shared" si="0"/>
        <v>64.680331522689826</v>
      </c>
      <c r="P6" s="5">
        <f t="shared" si="0"/>
        <v>65.973938153143621</v>
      </c>
      <c r="Q6" s="5">
        <f t="shared" si="0"/>
        <v>67.293416916206496</v>
      </c>
      <c r="R6" s="5">
        <f t="shared" si="0"/>
        <v>68.639285254530634</v>
      </c>
      <c r="S6" s="5">
        <f t="shared" si="0"/>
        <v>70.012070959621255</v>
      </c>
      <c r="T6" s="5">
        <f t="shared" si="0"/>
        <v>71.412312378813681</v>
      </c>
      <c r="U6" s="5">
        <f t="shared" si="0"/>
        <v>72.840558626389949</v>
      </c>
      <c r="V6" s="5">
        <f t="shared" si="0"/>
        <v>74.297369798917757</v>
      </c>
      <c r="W6" s="5">
        <f t="shared" si="0"/>
        <v>75.783317194896114</v>
      </c>
      <c r="X6" s="5">
        <f t="shared" si="0"/>
        <v>77.298983538794033</v>
      </c>
      <c r="Y6" s="5">
        <f t="shared" si="0"/>
        <v>78.844963209569912</v>
      </c>
      <c r="Z6" s="5">
        <f t="shared" si="0"/>
        <v>80.421862473761308</v>
      </c>
      <c r="AA6" s="5">
        <f t="shared" si="0"/>
        <v>82.030299723236539</v>
      </c>
      <c r="AB6" s="5">
        <f t="shared" si="0"/>
        <v>83.670905717701274</v>
      </c>
      <c r="AC6" s="5">
        <f t="shared" si="0"/>
        <v>85.344323832055295</v>
      </c>
      <c r="AD6" s="5">
        <f t="shared" si="0"/>
        <v>87.051210308696398</v>
      </c>
      <c r="AE6" s="5">
        <f t="shared" si="0"/>
        <v>88.79223451487033</v>
      </c>
      <c r="AF6" s="5">
        <f t="shared" si="0"/>
        <v>90.568079205167734</v>
      </c>
      <c r="AG6" s="5">
        <f t="shared" si="0"/>
        <v>92.379440789271086</v>
      </c>
      <c r="AH6" s="5">
        <f t="shared" si="0"/>
        <v>94.227029605056515</v>
      </c>
      <c r="AI6" s="5">
        <f t="shared" si="0"/>
        <v>96.111570197157647</v>
      </c>
      <c r="AJ6" s="5">
        <f t="shared" si="0"/>
        <v>98.033801601100805</v>
      </c>
      <c r="AK6" s="5">
        <f t="shared" si="0"/>
        <v>99.994477633122827</v>
      </c>
      <c r="AL6" s="5">
        <f t="shared" si="0"/>
        <v>101.99436718578528</v>
      </c>
      <c r="AM6" s="5">
        <f t="shared" si="0"/>
        <v>104.03425452950098</v>
      </c>
      <c r="AN6" s="5">
        <f t="shared" si="0"/>
        <v>106.11493962009101</v>
      </c>
      <c r="AO6" s="5">
        <f t="shared" si="0"/>
        <v>108.23723841249283</v>
      </c>
      <c r="AP6" s="5">
        <f t="shared" si="0"/>
        <v>110.40198318074269</v>
      </c>
      <c r="AQ6" s="5">
        <f t="shared" si="0"/>
        <v>112.61002284435754</v>
      </c>
      <c r="AR6" s="5">
        <f t="shared" si="0"/>
        <v>114.8622233012447</v>
      </c>
      <c r="AS6" s="5">
        <f t="shared" si="0"/>
        <v>117.15946776726959</v>
      </c>
      <c r="AT6" s="5">
        <f t="shared" si="0"/>
        <v>119.50265712261498</v>
      </c>
      <c r="AU6" s="5">
        <f t="shared" si="0"/>
        <v>121.89271026506728</v>
      </c>
      <c r="AV6" s="5">
        <f t="shared" si="0"/>
        <v>124.33056447036863</v>
      </c>
      <c r="AW6" s="5">
        <f t="shared" si="0"/>
        <v>126.81717575977601</v>
      </c>
      <c r="AX6" s="5">
        <f t="shared" si="0"/>
        <v>129.35351927497152</v>
      </c>
      <c r="AY6" s="5">
        <f t="shared" si="0"/>
        <v>131.94058966047095</v>
      </c>
      <c r="AZ6" s="5">
        <f t="shared" si="0"/>
        <v>134.57940145368036</v>
      </c>
      <c r="BA6" s="5">
        <f t="shared" si="0"/>
        <v>137.27098948275398</v>
      </c>
      <c r="BB6" s="5">
        <f t="shared" si="0"/>
        <v>140.01640927240905</v>
      </c>
      <c r="BC6" s="5">
        <f t="shared" si="0"/>
        <v>142.81673745785724</v>
      </c>
      <c r="BD6" s="5">
        <f t="shared" si="0"/>
        <v>145.6730722070144</v>
      </c>
      <c r="BE6" s="5">
        <f t="shared" si="0"/>
        <v>148.5865336511547</v>
      </c>
      <c r="BF6" s="5">
        <f t="shared" si="0"/>
        <v>151.5582643241778</v>
      </c>
      <c r="BG6" s="5">
        <f t="shared" si="0"/>
        <v>154.58942961066137</v>
      </c>
      <c r="BH6" s="5">
        <f t="shared" si="0"/>
        <v>157.68121820287459</v>
      </c>
      <c r="BI6" s="5">
        <f t="shared" si="0"/>
        <v>160.83484256693208</v>
      </c>
      <c r="BJ6" s="5">
        <f t="shared" si="0"/>
        <v>164.05153941827072</v>
      </c>
    </row>
    <row r="7" spans="1:63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3">
      <c r="A8" s="10" t="s">
        <v>57</v>
      </c>
      <c r="B8" s="43">
        <v>0</v>
      </c>
      <c r="C8" s="7">
        <f>+C6*$C$3</f>
        <v>86700000</v>
      </c>
      <c r="D8" s="7">
        <f>+D6*$C$3</f>
        <v>88434000</v>
      </c>
      <c r="E8" s="7">
        <f>+E6*$C$3</f>
        <v>90202680</v>
      </c>
      <c r="F8" s="7">
        <f t="shared" ref="F8:BJ8" si="2">+F6*$C$3</f>
        <v>92006733.600000009</v>
      </c>
      <c r="G8" s="7">
        <f t="shared" si="2"/>
        <v>93846868.272000015</v>
      </c>
      <c r="H8" s="7">
        <f t="shared" si="2"/>
        <v>95723805.637440011</v>
      </c>
      <c r="I8" s="7">
        <f t="shared" si="2"/>
        <v>97638281.750188798</v>
      </c>
      <c r="J8" s="7">
        <f t="shared" si="2"/>
        <v>99591047.385192588</v>
      </c>
      <c r="K8" s="7">
        <f t="shared" si="2"/>
        <v>101582868.33289643</v>
      </c>
      <c r="L8" s="7">
        <f t="shared" si="2"/>
        <v>103614525.69955437</v>
      </c>
      <c r="M8" s="7">
        <f t="shared" si="2"/>
        <v>105686816.21354546</v>
      </c>
      <c r="N8" s="7">
        <f t="shared" si="2"/>
        <v>107800552.53781638</v>
      </c>
      <c r="O8" s="7">
        <f t="shared" si="2"/>
        <v>109956563.58857271</v>
      </c>
      <c r="P8" s="7">
        <f t="shared" si="2"/>
        <v>112155694.86034416</v>
      </c>
      <c r="Q8" s="7">
        <f t="shared" si="2"/>
        <v>114398808.75755104</v>
      </c>
      <c r="R8" s="7">
        <f t="shared" si="2"/>
        <v>116686784.93270208</v>
      </c>
      <c r="S8" s="7">
        <f t="shared" si="2"/>
        <v>119020520.63135614</v>
      </c>
      <c r="T8" s="7">
        <f t="shared" si="2"/>
        <v>121400931.04398325</v>
      </c>
      <c r="U8" s="7">
        <f t="shared" si="2"/>
        <v>123828949.66486292</v>
      </c>
      <c r="V8" s="7">
        <f t="shared" si="2"/>
        <v>126305528.65816018</v>
      </c>
      <c r="W8" s="7">
        <f t="shared" si="2"/>
        <v>128831639.23132339</v>
      </c>
      <c r="X8" s="7">
        <f t="shared" si="2"/>
        <v>131408272.01594986</v>
      </c>
      <c r="Y8" s="7">
        <f t="shared" si="2"/>
        <v>134036437.45626885</v>
      </c>
      <c r="Z8" s="7">
        <f t="shared" si="2"/>
        <v>136717166.20539424</v>
      </c>
      <c r="AA8" s="7">
        <f t="shared" si="2"/>
        <v>139451509.52950212</v>
      </c>
      <c r="AB8" s="7">
        <f t="shared" si="2"/>
        <v>142240539.72009218</v>
      </c>
      <c r="AC8" s="7">
        <f t="shared" si="2"/>
        <v>145085350.514494</v>
      </c>
      <c r="AD8" s="7">
        <f t="shared" si="2"/>
        <v>147987057.52478388</v>
      </c>
      <c r="AE8" s="7">
        <f t="shared" si="2"/>
        <v>150946798.67527956</v>
      </c>
      <c r="AF8" s="7">
        <f t="shared" si="2"/>
        <v>153965734.64878514</v>
      </c>
      <c r="AG8" s="7">
        <f t="shared" si="2"/>
        <v>157045049.34176084</v>
      </c>
      <c r="AH8" s="7">
        <f t="shared" si="2"/>
        <v>160185950.32859609</v>
      </c>
      <c r="AI8" s="7">
        <f t="shared" si="2"/>
        <v>163389669.335168</v>
      </c>
      <c r="AJ8" s="7">
        <f t="shared" si="2"/>
        <v>166657462.72187138</v>
      </c>
      <c r="AK8" s="7">
        <f t="shared" si="2"/>
        <v>169990611.97630879</v>
      </c>
      <c r="AL8" s="7">
        <f t="shared" si="2"/>
        <v>173390424.21583498</v>
      </c>
      <c r="AM8" s="7">
        <f t="shared" si="2"/>
        <v>176858232.70015168</v>
      </c>
      <c r="AN8" s="7">
        <f t="shared" si="2"/>
        <v>180395397.35415471</v>
      </c>
      <c r="AO8" s="7">
        <f t="shared" si="2"/>
        <v>184003305.30123782</v>
      </c>
      <c r="AP8" s="7">
        <f t="shared" si="2"/>
        <v>187683371.40726256</v>
      </c>
      <c r="AQ8" s="7">
        <f t="shared" si="2"/>
        <v>191437038.83540782</v>
      </c>
      <c r="AR8" s="7">
        <f t="shared" si="2"/>
        <v>195265779.61211598</v>
      </c>
      <c r="AS8" s="7">
        <f t="shared" si="2"/>
        <v>199171095.20435831</v>
      </c>
      <c r="AT8" s="7">
        <f t="shared" si="2"/>
        <v>203154517.10844547</v>
      </c>
      <c r="AU8" s="7">
        <f t="shared" si="2"/>
        <v>207217607.45061436</v>
      </c>
      <c r="AV8" s="7">
        <f t="shared" si="2"/>
        <v>211361959.59962666</v>
      </c>
      <c r="AW8" s="7">
        <f t="shared" si="2"/>
        <v>215589198.79161921</v>
      </c>
      <c r="AX8" s="7">
        <f t="shared" si="2"/>
        <v>219900982.76745158</v>
      </c>
      <c r="AY8" s="7">
        <f t="shared" si="2"/>
        <v>224299002.4228006</v>
      </c>
      <c r="AZ8" s="7">
        <f t="shared" si="2"/>
        <v>228784982.47125661</v>
      </c>
      <c r="BA8" s="7">
        <f t="shared" si="2"/>
        <v>233360682.12068176</v>
      </c>
      <c r="BB8" s="7">
        <f t="shared" si="2"/>
        <v>238027895.76309538</v>
      </c>
      <c r="BC8" s="7">
        <f t="shared" si="2"/>
        <v>242788453.6783573</v>
      </c>
      <c r="BD8" s="7">
        <f t="shared" si="2"/>
        <v>247644222.75192448</v>
      </c>
      <c r="BE8" s="7">
        <f t="shared" si="2"/>
        <v>252597107.20696297</v>
      </c>
      <c r="BF8" s="7">
        <f t="shared" si="2"/>
        <v>257649049.35110226</v>
      </c>
      <c r="BG8" s="7">
        <f t="shared" si="2"/>
        <v>262802030.33812433</v>
      </c>
      <c r="BH8" s="7">
        <f t="shared" si="2"/>
        <v>268058070.9448868</v>
      </c>
      <c r="BI8" s="7">
        <f t="shared" si="2"/>
        <v>273419232.36378455</v>
      </c>
      <c r="BJ8" s="7">
        <f t="shared" si="2"/>
        <v>278887617.01106024</v>
      </c>
    </row>
    <row r="9" spans="1:63">
      <c r="A9" s="9" t="s">
        <v>58</v>
      </c>
      <c r="B9" s="8">
        <f>+Costos!C7</f>
        <v>0</v>
      </c>
      <c r="C9" s="8">
        <f>+'Costos (8)'!C17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3">
      <c r="A10" s="9" t="s">
        <v>164</v>
      </c>
      <c r="B10" s="8">
        <v>0</v>
      </c>
      <c r="C10" s="8">
        <f>+C6*('Fabricación (8)'!$G$50+'Fabricación (8)'!$G$59)</f>
        <v>65490722.192674503</v>
      </c>
      <c r="D10" s="8">
        <f>+D6*('Fabricación (8)'!$G$50+'Fabricación (8)'!$G$59)</f>
        <v>66800536.636528</v>
      </c>
      <c r="E10" s="8">
        <f>+E6*('Fabricación (8)'!$G$50+'Fabricación (8)'!$G$59)</f>
        <v>68136547.369258553</v>
      </c>
      <c r="F10" s="8">
        <f>+F6*('Fabricación (8)'!$G$50+'Fabricación (8)'!$G$59)</f>
        <v>69499278.31664373</v>
      </c>
      <c r="G10" s="8">
        <f>+G6*('Fabricación (8)'!$G$50+'Fabricación (8)'!$G$59)</f>
        <v>70889263.882976606</v>
      </c>
      <c r="H10" s="8">
        <f>+H6*('Fabricación (8)'!$G$50+'Fabricación (8)'!$G$59)</f>
        <v>72307049.160636142</v>
      </c>
      <c r="I10" s="8">
        <f>+I6*('Fabricación (8)'!$G$50+'Fabricación (8)'!$G$59)</f>
        <v>73753190.143848866</v>
      </c>
      <c r="J10" s="8">
        <f>+J6*('Fabricación (8)'!$G$50+'Fabricación (8)'!$G$59)</f>
        <v>75228253.946725845</v>
      </c>
      <c r="K10" s="8">
        <f>+K6*('Fabricación (8)'!$G$50+'Fabricación (8)'!$G$59)</f>
        <v>76732819.025660351</v>
      </c>
      <c r="L10" s="8">
        <f>+L6*('Fabricación (8)'!$G$50+'Fabricación (8)'!$G$59)</f>
        <v>78267475.406173572</v>
      </c>
      <c r="M10" s="8">
        <f>+M6*('Fabricación (8)'!$G$50+'Fabricación (8)'!$G$59)</f>
        <v>79832824.914297044</v>
      </c>
      <c r="N10" s="8">
        <f>+N6*('Fabricación (8)'!$G$50+'Fabricación (8)'!$G$59)</f>
        <v>81429481.412582979</v>
      </c>
      <c r="O10" s="8">
        <f>+O6*('Fabricación (8)'!$G$50+'Fabricación (8)'!$G$59)</f>
        <v>83058071.04083465</v>
      </c>
      <c r="P10" s="8">
        <f>+P6*('Fabricación (8)'!$G$50+'Fabricación (8)'!$G$59)</f>
        <v>84719232.46165134</v>
      </c>
      <c r="Q10" s="8">
        <f>+Q6*('Fabricación (8)'!$G$50+'Fabricación (8)'!$G$59)</f>
        <v>86413617.110884368</v>
      </c>
      <c r="R10" s="8">
        <f>+R6*('Fabricación (8)'!$G$50+'Fabricación (8)'!$G$59)</f>
        <v>88141889.453102067</v>
      </c>
      <c r="S10" s="8">
        <f>+S6*('Fabricación (8)'!$G$50+'Fabricación (8)'!$G$59)</f>
        <v>89904727.24216412</v>
      </c>
      <c r="T10" s="8">
        <f>+T6*('Fabricación (8)'!$G$50+'Fabricación (8)'!$G$59)</f>
        <v>91702821.787007406</v>
      </c>
      <c r="U10" s="8">
        <f>+U6*('Fabricación (8)'!$G$50+'Fabricación (8)'!$G$59)</f>
        <v>93536878.222747549</v>
      </c>
      <c r="V10" s="8">
        <f>+V6*('Fabricación (8)'!$G$50+'Fabricación (8)'!$G$59)</f>
        <v>95407615.787202507</v>
      </c>
      <c r="W10" s="8">
        <f>+W6*('Fabricación (8)'!$G$50+'Fabricación (8)'!$G$59)</f>
        <v>97315768.10294655</v>
      </c>
      <c r="X10" s="8">
        <f>+X6*('Fabricación (8)'!$G$50+'Fabricación (8)'!$G$59)</f>
        <v>99262083.465005487</v>
      </c>
      <c r="Y10" s="8">
        <f>+Y6*('Fabricación (8)'!$G$50+'Fabricación (8)'!$G$59)</f>
        <v>101247325.1343056</v>
      </c>
      <c r="Z10" s="8">
        <f>+Z6*('Fabricación (8)'!$G$50+'Fabricación (8)'!$G$59)</f>
        <v>103272271.63699169</v>
      </c>
      <c r="AA10" s="8">
        <f>+AA6*('Fabricación (8)'!$G$50+'Fabricación (8)'!$G$59)</f>
        <v>105337717.06973153</v>
      </c>
      <c r="AB10" s="8">
        <f>+AB6*('Fabricación (8)'!$G$50+'Fabricación (8)'!$G$59)</f>
        <v>107444471.41112618</v>
      </c>
      <c r="AC10" s="8">
        <f>+AC6*('Fabricación (8)'!$G$50+'Fabricación (8)'!$G$59)</f>
        <v>109593360.83934869</v>
      </c>
      <c r="AD10" s="8">
        <f>+AD6*('Fabricación (8)'!$G$50+'Fabricación (8)'!$G$59)</f>
        <v>111785228.05613567</v>
      </c>
      <c r="AE10" s="8">
        <f>+AE6*('Fabricación (8)'!$G$50+'Fabricación (8)'!$G$59)</f>
        <v>114020932.61725838</v>
      </c>
      <c r="AF10" s="8">
        <f>+AF6*('Fabricación (8)'!$G$50+'Fabricación (8)'!$G$59)</f>
        <v>116301351.26960355</v>
      </c>
      <c r="AG10" s="8">
        <f>+AG6*('Fabricación (8)'!$G$50+'Fabricación (8)'!$G$59)</f>
        <v>118627378.29499562</v>
      </c>
      <c r="AH10" s="8">
        <f>+AH6*('Fabricación (8)'!$G$50+'Fabricación (8)'!$G$59)</f>
        <v>120999925.86089554</v>
      </c>
      <c r="AI10" s="8">
        <f>+AI6*('Fabricación (8)'!$G$50+'Fabricación (8)'!$G$59)</f>
        <v>123419924.37811345</v>
      </c>
      <c r="AJ10" s="8">
        <f>+AJ6*('Fabricación (8)'!$G$50+'Fabricación (8)'!$G$59)</f>
        <v>125888322.86567573</v>
      </c>
      <c r="AK10" s="8">
        <f>+AK6*('Fabricación (8)'!$G$50+'Fabricación (8)'!$G$59)</f>
        <v>128406089.32298924</v>
      </c>
      <c r="AL10" s="8">
        <f>+AL6*('Fabricación (8)'!$G$50+'Fabricación (8)'!$G$59)</f>
        <v>130974211.10944903</v>
      </c>
      <c r="AM10" s="8">
        <f>+AM6*('Fabricación (8)'!$G$50+'Fabricación (8)'!$G$59)</f>
        <v>133593695.33163801</v>
      </c>
      <c r="AN10" s="8">
        <f>+AN6*('Fabricación (8)'!$G$50+'Fabricación (8)'!$G$59)</f>
        <v>136265569.23827076</v>
      </c>
      <c r="AO10" s="8">
        <f>+AO6*('Fabricación (8)'!$G$50+'Fabricación (8)'!$G$59)</f>
        <v>138990880.62303618</v>
      </c>
      <c r="AP10" s="8">
        <f>+AP6*('Fabricación (8)'!$G$50+'Fabricación (8)'!$G$59)</f>
        <v>141770698.23549691</v>
      </c>
      <c r="AQ10" s="8">
        <f>+AQ6*('Fabricación (8)'!$G$50+'Fabricación (8)'!$G$59)</f>
        <v>144606112.20020685</v>
      </c>
      <c r="AR10" s="8">
        <f>+AR6*('Fabricación (8)'!$G$50+'Fabricación (8)'!$G$59)</f>
        <v>147498234.44421101</v>
      </c>
      <c r="AS10" s="8">
        <f>+AS6*('Fabricación (8)'!$G$50+'Fabricación (8)'!$G$59)</f>
        <v>150448199.1330952</v>
      </c>
      <c r="AT10" s="8">
        <f>+AT6*('Fabricación (8)'!$G$50+'Fabricación (8)'!$G$59)</f>
        <v>153457163.11575711</v>
      </c>
      <c r="AU10" s="8">
        <f>+AU6*('Fabricación (8)'!$G$50+'Fabricación (8)'!$G$59)</f>
        <v>156526306.37807226</v>
      </c>
      <c r="AV10" s="8">
        <f>+AV6*('Fabricación (8)'!$G$50+'Fabricación (8)'!$G$59)</f>
        <v>159656832.50563371</v>
      </c>
      <c r="AW10" s="8">
        <f>+AW6*('Fabricación (8)'!$G$50+'Fabricación (8)'!$G$59)</f>
        <v>162849969.1557464</v>
      </c>
      <c r="AX10" s="8">
        <f>+AX6*('Fabricación (8)'!$G$50+'Fabricación (8)'!$G$59)</f>
        <v>166106968.5388613</v>
      </c>
      <c r="AY10" s="8">
        <f>+AY6*('Fabricación (8)'!$G$50+'Fabricación (8)'!$G$59)</f>
        <v>169429107.90963852</v>
      </c>
      <c r="AZ10" s="8">
        <f>+AZ6*('Fabricación (8)'!$G$50+'Fabricación (8)'!$G$59)</f>
        <v>172817690.06783131</v>
      </c>
      <c r="BA10" s="8">
        <f>+BA6*('Fabricación (8)'!$G$50+'Fabricación (8)'!$G$59)</f>
        <v>176274043.86918792</v>
      </c>
      <c r="BB10" s="8">
        <f>+BB6*('Fabricación (8)'!$G$50+'Fabricación (8)'!$G$59)</f>
        <v>179799524.74657169</v>
      </c>
      <c r="BC10" s="8">
        <f>+BC6*('Fabricación (8)'!$G$50+'Fabricación (8)'!$G$59)</f>
        <v>183395515.24150312</v>
      </c>
      <c r="BD10" s="8">
        <f>+BD6*('Fabricación (8)'!$G$50+'Fabricación (8)'!$G$59)</f>
        <v>187063425.54633322</v>
      </c>
      <c r="BE10" s="8">
        <f>+BE6*('Fabricación (8)'!$G$50+'Fabricación (8)'!$G$59)</f>
        <v>190804694.05725989</v>
      </c>
      <c r="BF10" s="8">
        <f>+BF6*('Fabricación (8)'!$G$50+'Fabricación (8)'!$G$59)</f>
        <v>194620787.9384051</v>
      </c>
      <c r="BG10" s="8">
        <f>+BG6*('Fabricación (8)'!$G$50+'Fabricación (8)'!$G$59)</f>
        <v>198513203.69717321</v>
      </c>
      <c r="BH10" s="8">
        <f>+BH6*('Fabricación (8)'!$G$50+'Fabricación (8)'!$G$59)</f>
        <v>202483467.77111667</v>
      </c>
      <c r="BI10" s="8">
        <f>+BI6*('Fabricación (8)'!$G$50+'Fabricación (8)'!$G$59)</f>
        <v>206533137.12653899</v>
      </c>
      <c r="BJ10" s="8">
        <f>+BJ6*('Fabricación (8)'!$G$50+'Fabricación (8)'!$G$59)</f>
        <v>210663799.86906978</v>
      </c>
      <c r="BK10" s="8"/>
    </row>
    <row r="11" spans="1:63">
      <c r="A11" s="9" t="s">
        <v>59</v>
      </c>
      <c r="B11" s="5">
        <f>+B8-B9</f>
        <v>0</v>
      </c>
      <c r="C11" s="5">
        <f>+C8+B11-C9-C10</f>
        <v>-33682722.192674503</v>
      </c>
      <c r="D11" s="5">
        <f t="shared" ref="D11:BJ11" si="4">+D8+C11-D9-D10</f>
        <v>-66941258.829202503</v>
      </c>
      <c r="E11" s="5">
        <f t="shared" si="4"/>
        <v>-99767126.198461056</v>
      </c>
      <c r="F11" s="5">
        <f t="shared" si="4"/>
        <v>-132151670.91510478</v>
      </c>
      <c r="G11" s="5">
        <f t="shared" si="4"/>
        <v>-164086066.52608138</v>
      </c>
      <c r="H11" s="5">
        <f t="shared" si="4"/>
        <v>-195561310.04927751</v>
      </c>
      <c r="I11" s="5">
        <f t="shared" si="4"/>
        <v>-226568218.44293758</v>
      </c>
      <c r="J11" s="5">
        <f t="shared" si="4"/>
        <v>-257097425.00447083</v>
      </c>
      <c r="K11" s="5">
        <f t="shared" si="4"/>
        <v>-287139375.69723475</v>
      </c>
      <c r="L11" s="5">
        <f t="shared" si="4"/>
        <v>-316684325.40385395</v>
      </c>
      <c r="M11" s="5">
        <f t="shared" si="4"/>
        <v>-345722334.10460556</v>
      </c>
      <c r="N11" s="5">
        <f t="shared" si="4"/>
        <v>-374243262.97937214</v>
      </c>
      <c r="O11" s="5">
        <f t="shared" si="4"/>
        <v>-406079210.43163407</v>
      </c>
      <c r="P11" s="5">
        <f t="shared" si="4"/>
        <v>-437377188.03294122</v>
      </c>
      <c r="Q11" s="5">
        <f t="shared" si="4"/>
        <v>-468126436.38627452</v>
      </c>
      <c r="R11" s="5">
        <f t="shared" si="4"/>
        <v>-498315980.9066745</v>
      </c>
      <c r="S11" s="5">
        <f t="shared" si="4"/>
        <v>-527934627.51748252</v>
      </c>
      <c r="T11" s="5">
        <f t="shared" si="4"/>
        <v>-556970958.26050675</v>
      </c>
      <c r="U11" s="5">
        <f t="shared" si="4"/>
        <v>-585413326.81839132</v>
      </c>
      <c r="V11" s="5">
        <f t="shared" si="4"/>
        <v>-613249853.94743359</v>
      </c>
      <c r="W11" s="5">
        <f t="shared" si="4"/>
        <v>-640468422.81905675</v>
      </c>
      <c r="X11" s="5">
        <f t="shared" si="4"/>
        <v>-667056674.26811242</v>
      </c>
      <c r="Y11" s="5">
        <f t="shared" si="4"/>
        <v>-693002001.94614923</v>
      </c>
      <c r="Z11" s="5">
        <f t="shared" si="4"/>
        <v>-718291547.3777467</v>
      </c>
      <c r="AA11" s="5">
        <f t="shared" si="4"/>
        <v>-745848916.91797614</v>
      </c>
      <c r="AB11" s="5">
        <f t="shared" si="4"/>
        <v>-772724010.6090101</v>
      </c>
      <c r="AC11" s="5">
        <f t="shared" si="4"/>
        <v>-798903182.93386471</v>
      </c>
      <c r="AD11" s="5">
        <f t="shared" si="4"/>
        <v>-824372515.46521652</v>
      </c>
      <c r="AE11" s="5">
        <f t="shared" si="4"/>
        <v>-849117811.40719545</v>
      </c>
      <c r="AF11" s="5">
        <f t="shared" si="4"/>
        <v>-873124590.02801394</v>
      </c>
      <c r="AG11" s="5">
        <f t="shared" si="4"/>
        <v>-896378080.98124874</v>
      </c>
      <c r="AH11" s="5">
        <f t="shared" si="4"/>
        <v>-918863218.51354814</v>
      </c>
      <c r="AI11" s="5">
        <f t="shared" si="4"/>
        <v>-940564635.55649352</v>
      </c>
      <c r="AJ11" s="5">
        <f t="shared" si="4"/>
        <v>-961466657.70029783</v>
      </c>
      <c r="AK11" s="5">
        <f t="shared" si="4"/>
        <v>-981553297.04697824</v>
      </c>
      <c r="AL11" s="5">
        <f t="shared" si="4"/>
        <v>-1000808245.9405923</v>
      </c>
      <c r="AM11" s="5">
        <f t="shared" si="4"/>
        <v>-1021065005.4320786</v>
      </c>
      <c r="AN11" s="5">
        <f t="shared" si="4"/>
        <v>-1040456474.1761947</v>
      </c>
      <c r="AO11" s="5">
        <f t="shared" si="4"/>
        <v>-1058965346.357993</v>
      </c>
      <c r="AP11" s="5">
        <f t="shared" si="4"/>
        <v>-1076573970.0462275</v>
      </c>
      <c r="AQ11" s="5">
        <f t="shared" si="4"/>
        <v>-1093264340.2710264</v>
      </c>
      <c r="AR11" s="5">
        <f t="shared" si="4"/>
        <v>-1109018091.9631214</v>
      </c>
      <c r="AS11" s="5">
        <f t="shared" si="4"/>
        <v>-1123816492.7518582</v>
      </c>
      <c r="AT11" s="5">
        <f t="shared" si="4"/>
        <v>-1137640435.61917</v>
      </c>
      <c r="AU11" s="5">
        <f t="shared" si="4"/>
        <v>-1150470431.4066279</v>
      </c>
      <c r="AV11" s="5">
        <f t="shared" si="4"/>
        <v>-1162286601.1726351</v>
      </c>
      <c r="AW11" s="5">
        <f t="shared" si="4"/>
        <v>-1173068668.3967624</v>
      </c>
      <c r="AX11" s="5">
        <f t="shared" si="4"/>
        <v>-1182795951.0281723</v>
      </c>
      <c r="AY11" s="5">
        <f t="shared" si="4"/>
        <v>-1193352992.2808104</v>
      </c>
      <c r="AZ11" s="5">
        <f t="shared" si="4"/>
        <v>-1202812635.6431851</v>
      </c>
      <c r="BA11" s="5">
        <f t="shared" si="4"/>
        <v>-1211152933.1574912</v>
      </c>
      <c r="BB11" s="5">
        <f t="shared" si="4"/>
        <v>-1218351497.9067676</v>
      </c>
      <c r="BC11" s="5">
        <f t="shared" si="4"/>
        <v>-1224385495.2357135</v>
      </c>
      <c r="BD11" s="5">
        <f t="shared" si="4"/>
        <v>-1229231633.7959223</v>
      </c>
      <c r="BE11" s="5">
        <f t="shared" si="4"/>
        <v>-1232866156.4120193</v>
      </c>
      <c r="BF11" s="5">
        <f t="shared" si="4"/>
        <v>-1235264830.7651222</v>
      </c>
      <c r="BG11" s="5">
        <f t="shared" si="4"/>
        <v>-1236402939.889971</v>
      </c>
      <c r="BH11" s="5">
        <f t="shared" si="4"/>
        <v>-1236255272.4820008</v>
      </c>
      <c r="BI11" s="5">
        <f t="shared" si="4"/>
        <v>-1234796113.0105553</v>
      </c>
      <c r="BJ11" s="5">
        <f t="shared" si="4"/>
        <v>-1231999231.6343648</v>
      </c>
    </row>
    <row r="12" spans="1:63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3">
      <c r="A13" s="231"/>
      <c r="C13" s="1"/>
      <c r="D13" s="1"/>
      <c r="N13" s="76"/>
    </row>
    <row r="14" spans="1:63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8A144-CFF8-49A1-8A6F-06C82CB51B5F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(8)'!E7</f>
        <v>33592000</v>
      </c>
    </row>
    <row r="11" spans="2:3">
      <c r="B11" s="20" t="s">
        <v>61</v>
      </c>
      <c r="C11" s="21">
        <f>+'Gastos (8)'!E10</f>
        <v>3000000</v>
      </c>
    </row>
    <row r="12" spans="2:3">
      <c r="B12" s="20" t="s">
        <v>62</v>
      </c>
      <c r="C12" s="21">
        <f>+'Gastos (8)'!E11</f>
        <v>8000000</v>
      </c>
    </row>
    <row r="13" spans="2:3">
      <c r="B13" s="20" t="s">
        <v>90</v>
      </c>
      <c r="C13" s="21">
        <f>+'Gastos (8)'!E12</f>
        <v>2000000</v>
      </c>
    </row>
    <row r="14" spans="2:3">
      <c r="B14" s="20" t="s">
        <v>63</v>
      </c>
      <c r="C14" s="21">
        <f>+'Gastos (8)'!E13</f>
        <v>2000000</v>
      </c>
    </row>
    <row r="15" spans="2:3">
      <c r="B15" s="20" t="s">
        <v>64</v>
      </c>
      <c r="C15" s="21">
        <f>+'Gastos (8)'!E18</f>
        <v>5250000</v>
      </c>
    </row>
    <row r="16" spans="2:3">
      <c r="B16" s="106" t="s">
        <v>65</v>
      </c>
      <c r="C16" s="240">
        <f>+'Gastos (8)'!E17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6BFE4-18EF-4A08-AAAE-C8A1B0FC6530}">
  <dimension ref="B3:D20"/>
  <sheetViews>
    <sheetView zoomScale="110" zoomScaleNormal="110" workbookViewId="0">
      <selection activeCell="C16" sqref="C16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+Gastos!E7</f>
        <v>33592000</v>
      </c>
    </row>
    <row r="11" spans="2:3">
      <c r="B11" s="20" t="s">
        <v>61</v>
      </c>
      <c r="C11" s="21">
        <f>+Gastos!E10</f>
        <v>3000000</v>
      </c>
    </row>
    <row r="12" spans="2:3">
      <c r="B12" s="20" t="s">
        <v>62</v>
      </c>
      <c r="C12" s="21">
        <f>+Gastos!E11</f>
        <v>8000000</v>
      </c>
    </row>
    <row r="13" spans="2:3">
      <c r="B13" s="20" t="s">
        <v>90</v>
      </c>
      <c r="C13" s="21">
        <f>+Gastos!E12</f>
        <v>2000000</v>
      </c>
    </row>
    <row r="14" spans="2:3">
      <c r="B14" s="20" t="s">
        <v>63</v>
      </c>
      <c r="C14" s="21">
        <f>+Gastos!E13</f>
        <v>2000000</v>
      </c>
    </row>
    <row r="15" spans="2:3">
      <c r="B15" s="20" t="s">
        <v>64</v>
      </c>
      <c r="C15" s="21">
        <f>+Gastos!E18</f>
        <v>5250000</v>
      </c>
    </row>
    <row r="16" spans="2:3">
      <c r="B16" s="106" t="s">
        <v>65</v>
      </c>
      <c r="C16" s="107">
        <f>+Gastos!E17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2088-BA29-4EDE-A965-D074B41B3999}">
  <sheetPr>
    <pageSetUpPr fitToPage="1"/>
  </sheetPr>
  <dimension ref="A2:L22"/>
  <sheetViews>
    <sheetView topLeftCell="A3"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9FE-4A61-413B-B7A1-7D4184EC13E1}">
  <sheetPr>
    <pageSetUpPr fitToPage="1"/>
  </sheetPr>
  <dimension ref="A2:I59"/>
  <sheetViews>
    <sheetView topLeftCell="A41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4500</v>
      </c>
      <c r="G5" s="243">
        <v>3900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0.8666666666666667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79.073076923076925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308385</v>
      </c>
      <c r="G15" s="201">
        <f>(F15*C15)*1.05</f>
        <v>420945.52500000002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439095.52500000002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889432.52500000002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53365.951500000003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942798.47649999999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168378.21000000002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75423.878119999994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70709.885737499993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26398.357341999999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341333.33119950001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D1461-88D5-478A-BAE4-73A6950A8A69}">
  <sheetPr>
    <pageSetUpPr fitToPage="1"/>
  </sheetPr>
  <dimension ref="A1:P68"/>
  <sheetViews>
    <sheetView topLeftCell="A27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(9)'!C8:N8)</f>
        <v>136803315.2268981</v>
      </c>
      <c r="F9" s="75">
        <f>SUM('Punto Equilibrio (9)'!O8:Z8)</f>
        <v>173499682.00546691</v>
      </c>
      <c r="G9" s="75">
        <f>SUM('Punto Equilibrio (9)'!AA8:AL8)</f>
        <v>220039548.06264439</v>
      </c>
      <c r="H9" s="75">
        <f>SUM('Punto Equilibrio (9)'!AM8:AX8)</f>
        <v>279063351.30969954</v>
      </c>
      <c r="I9" s="75">
        <f>SUM('Punto Equilibrio (9)'!AY8:BJ8)</f>
        <v>353919805.46165144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(9)'!C9:N10)</f>
        <v>1537071442.408006</v>
      </c>
      <c r="F10" s="75">
        <f>SUM('Punto Equilibrio (9)'!O9:Z10)</f>
        <v>1818795581.4448435</v>
      </c>
      <c r="G10" s="75">
        <f>SUM('Punto Equilibrio (9)'!AA9:AL10)</f>
        <v>2152852857.0953226</v>
      </c>
      <c r="H10" s="75">
        <f>SUM('Punto Equilibrio (9)'!AM9:AX10)</f>
        <v>2554026191.220026</v>
      </c>
      <c r="I10" s="75">
        <f>SUM('Punto Equilibrio (9)'!AY9:BJ10)</f>
        <v>3057521627.0302291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-1400268127.1811078</v>
      </c>
      <c r="F11" s="77">
        <f>F9-F10</f>
        <v>-1645295899.4393766</v>
      </c>
      <c r="G11" s="77">
        <f>G9-G10</f>
        <v>-1932813309.0326781</v>
      </c>
      <c r="H11" s="77">
        <f>H9-H10</f>
        <v>-2274962839.9103265</v>
      </c>
      <c r="I11" s="77">
        <f>I9-I10</f>
        <v>-2703601821.5685778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-1400268127.1811078</v>
      </c>
      <c r="F13" s="77">
        <f>F11-F12</f>
        <v>-1645295899.4393766</v>
      </c>
      <c r="G13" s="77">
        <f t="shared" ref="G13:I13" si="0">G11-G12</f>
        <v>-1932813309.0326781</v>
      </c>
      <c r="H13" s="77">
        <f t="shared" si="0"/>
        <v>-2274962839.9103265</v>
      </c>
      <c r="I13" s="77">
        <f t="shared" si="0"/>
        <v>-2703601821.5685778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-1400268127.1811078</v>
      </c>
      <c r="F15" s="77">
        <f t="shared" ref="F15:H15" si="1">F13-F14</f>
        <v>-1645295899.4393766</v>
      </c>
      <c r="G15" s="77">
        <f t="shared" si="1"/>
        <v>-1932813309.0326781</v>
      </c>
      <c r="H15" s="77">
        <f t="shared" si="1"/>
        <v>-2274962839.9103265</v>
      </c>
      <c r="I15" s="77">
        <f>I13-I14</f>
        <v>-2703601821.5685778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-420080438.15433234</v>
      </c>
      <c r="F16" s="79">
        <f>F15*$D$5</f>
        <v>-493588769.83181298</v>
      </c>
      <c r="G16" s="79">
        <f>G15*$D$5</f>
        <v>-579843992.70980346</v>
      </c>
      <c r="H16" s="79">
        <f>H15*$D$5</f>
        <v>-682488851.97309792</v>
      </c>
      <c r="I16" s="79">
        <f>I15*$D$5</f>
        <v>-811080546.47057331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-980187689.02677536</v>
      </c>
      <c r="F17" s="79">
        <f t="shared" ref="F17:H17" si="2">F15-F16</f>
        <v>-1151707129.6075635</v>
      </c>
      <c r="G17" s="79">
        <f t="shared" si="2"/>
        <v>-1352969316.3228745</v>
      </c>
      <c r="H17" s="79">
        <f t="shared" si="2"/>
        <v>-1592473987.9372287</v>
      </c>
      <c r="I17" s="79">
        <f>I15-I16</f>
        <v>-1892521275.0980043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-980187689.02677536</v>
      </c>
      <c r="F27" s="82">
        <f t="shared" ref="F27:I27" si="4">F17+F18+F19-F20-F21-F22-F23-F24+F25+F26</f>
        <v>-1151707129.6075635</v>
      </c>
      <c r="G27" s="82">
        <f t="shared" si="4"/>
        <v>-1352969316.3228745</v>
      </c>
      <c r="H27" s="83">
        <f t="shared" si="4"/>
        <v>-1592473987.9372287</v>
      </c>
      <c r="I27" s="84">
        <f t="shared" si="4"/>
        <v>-1892521275.0980043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-875167579.4881922</v>
      </c>
      <c r="F29" s="59">
        <f t="shared" si="6"/>
        <v>-918133872.4550091</v>
      </c>
      <c r="G29" s="59">
        <f t="shared" si="6"/>
        <v>-963016835.25623667</v>
      </c>
      <c r="H29" s="59">
        <f t="shared" si="6"/>
        <v>-1012046008.7235459</v>
      </c>
      <c r="I29" s="59">
        <f t="shared" si="6"/>
        <v>-1073867396.5094147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-975167579.4881922</v>
      </c>
      <c r="F30" s="59">
        <f>SUM($D$29:E29,F29)</f>
        <v>-1893301451.9432013</v>
      </c>
      <c r="G30" s="59">
        <f>SUM($D$29:F29,G29)</f>
        <v>-2856318287.1994381</v>
      </c>
      <c r="H30" s="59">
        <f>SUM($D$29:G29,H29)</f>
        <v>-3868364295.9229841</v>
      </c>
      <c r="I30" s="59">
        <f>SUM($D$29:H29,I29)</f>
        <v>-4942231692.4323988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-933512084.78740501</v>
      </c>
      <c r="F31" s="61">
        <f t="shared" si="7"/>
        <v>-1044632317.1043659</v>
      </c>
      <c r="G31" s="61">
        <f t="shared" si="7"/>
        <v>-1168745765.0991249</v>
      </c>
      <c r="H31" s="61">
        <f t="shared" si="7"/>
        <v>-1310132290.9176557</v>
      </c>
      <c r="I31" s="61">
        <f t="shared" si="7"/>
        <v>-1482839939.6375391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-4942231692.4323978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1371023168.9882278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0.13860639391323579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6.9062237052851749E-2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136803315.2268981</v>
      </c>
      <c r="F44" s="55">
        <f>F9</f>
        <v>173499682.00546691</v>
      </c>
      <c r="G44" s="55">
        <f>G9</f>
        <v>220039548.06264439</v>
      </c>
      <c r="H44" s="55">
        <f>H9</f>
        <v>279063351.30969954</v>
      </c>
      <c r="I44" s="55">
        <f>I9</f>
        <v>353919805.46165144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136803315.2268981</v>
      </c>
      <c r="F48" s="71">
        <f t="shared" ref="F48:I48" si="9">SUM(F44:F47)</f>
        <v>173499682.00546691</v>
      </c>
      <c r="G48" s="71">
        <f t="shared" si="9"/>
        <v>220039548.06264439</v>
      </c>
      <c r="H48" s="71">
        <f t="shared" si="9"/>
        <v>279063351.30969954</v>
      </c>
      <c r="I48" s="71">
        <f t="shared" si="9"/>
        <v>353919805.46165144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1537071442.408006</v>
      </c>
      <c r="F51" s="55">
        <f t="shared" ref="F51:I51" si="10">F10</f>
        <v>1818795581.4448435</v>
      </c>
      <c r="G51" s="55">
        <f t="shared" si="10"/>
        <v>2152852857.0953226</v>
      </c>
      <c r="H51" s="55">
        <f t="shared" si="10"/>
        <v>2554026191.220026</v>
      </c>
      <c r="I51" s="55">
        <f t="shared" si="10"/>
        <v>3057521627.0302291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-420080438.15433234</v>
      </c>
      <c r="F53" s="55">
        <f t="shared" si="12"/>
        <v>-493588769.83181298</v>
      </c>
      <c r="G53" s="55">
        <f t="shared" si="12"/>
        <v>-579843992.70980346</v>
      </c>
      <c r="H53" s="55">
        <f t="shared" si="12"/>
        <v>-682488851.97309792</v>
      </c>
      <c r="I53" s="55">
        <f t="shared" si="12"/>
        <v>-811080546.47057331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1116991004.2536736</v>
      </c>
      <c r="F59" s="71">
        <f t="shared" si="15"/>
        <v>1325206811.6130304</v>
      </c>
      <c r="G59" s="71">
        <f t="shared" si="15"/>
        <v>1573008864.385519</v>
      </c>
      <c r="H59" s="71">
        <f t="shared" si="15"/>
        <v>1871537339.2469282</v>
      </c>
      <c r="I59" s="71">
        <f t="shared" si="15"/>
        <v>2246441080.5596557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795251912.63465619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5737483605.0670538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-4942231692.4323978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CB9C1-84E5-49EA-A39A-20206DD9B101}">
  <sheetPr>
    <pageSetUpPr fitToPage="1"/>
  </sheetPr>
  <dimension ref="A2:BK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3">
      <c r="B2" t="s">
        <v>53</v>
      </c>
      <c r="C2" s="1">
        <v>0.02</v>
      </c>
      <c r="D2" s="1"/>
    </row>
    <row r="3" spans="1:63">
      <c r="B3" t="s">
        <v>54</v>
      </c>
      <c r="C3" s="242">
        <v>200000</v>
      </c>
    </row>
    <row r="4" spans="1:63">
      <c r="C4" s="3"/>
    </row>
    <row r="5" spans="1:63">
      <c r="A5" s="298" t="s">
        <v>55</v>
      </c>
      <c r="B5" s="298"/>
      <c r="C5" s="239" t="s">
        <v>165</v>
      </c>
      <c r="D5" s="241">
        <v>51</v>
      </c>
      <c r="AM5" s="4"/>
    </row>
    <row r="6" spans="1:63">
      <c r="A6" s="276" t="s">
        <v>55</v>
      </c>
      <c r="B6" s="276"/>
      <c r="C6" s="5">
        <f>+D5</f>
        <v>51</v>
      </c>
      <c r="D6" s="5">
        <f>+C6*(1+$C$2)</f>
        <v>52.02</v>
      </c>
      <c r="E6" s="5">
        <f t="shared" ref="E6:BJ6" si="0">+D6*(1+$C$2)</f>
        <v>53.060400000000001</v>
      </c>
      <c r="F6" s="5">
        <f t="shared" si="0"/>
        <v>54.121608000000002</v>
      </c>
      <c r="G6" s="5">
        <f t="shared" si="0"/>
        <v>55.204040160000005</v>
      </c>
      <c r="H6" s="5">
        <f t="shared" si="0"/>
        <v>56.308120963200004</v>
      </c>
      <c r="I6" s="5">
        <f t="shared" si="0"/>
        <v>57.434283382464002</v>
      </c>
      <c r="J6" s="5">
        <f t="shared" si="0"/>
        <v>58.582969050113284</v>
      </c>
      <c r="K6" s="5">
        <f t="shared" si="0"/>
        <v>59.754628431115549</v>
      </c>
      <c r="L6" s="5">
        <f t="shared" si="0"/>
        <v>60.949720999737863</v>
      </c>
      <c r="M6" s="5">
        <f t="shared" si="0"/>
        <v>62.168715419732621</v>
      </c>
      <c r="N6" s="5">
        <f t="shared" si="0"/>
        <v>63.412089728127278</v>
      </c>
      <c r="O6" s="5">
        <f t="shared" si="0"/>
        <v>64.680331522689826</v>
      </c>
      <c r="P6" s="5">
        <f t="shared" si="0"/>
        <v>65.973938153143621</v>
      </c>
      <c r="Q6" s="5">
        <f t="shared" si="0"/>
        <v>67.293416916206496</v>
      </c>
      <c r="R6" s="5">
        <f t="shared" si="0"/>
        <v>68.639285254530634</v>
      </c>
      <c r="S6" s="5">
        <f t="shared" si="0"/>
        <v>70.012070959621255</v>
      </c>
      <c r="T6" s="5">
        <f t="shared" si="0"/>
        <v>71.412312378813681</v>
      </c>
      <c r="U6" s="5">
        <f t="shared" si="0"/>
        <v>72.840558626389949</v>
      </c>
      <c r="V6" s="5">
        <f t="shared" si="0"/>
        <v>74.297369798917757</v>
      </c>
      <c r="W6" s="5">
        <f t="shared" si="0"/>
        <v>75.783317194896114</v>
      </c>
      <c r="X6" s="5">
        <f t="shared" si="0"/>
        <v>77.298983538794033</v>
      </c>
      <c r="Y6" s="5">
        <f t="shared" si="0"/>
        <v>78.844963209569912</v>
      </c>
      <c r="Z6" s="5">
        <f t="shared" si="0"/>
        <v>80.421862473761308</v>
      </c>
      <c r="AA6" s="5">
        <f t="shared" si="0"/>
        <v>82.030299723236539</v>
      </c>
      <c r="AB6" s="5">
        <f t="shared" si="0"/>
        <v>83.670905717701274</v>
      </c>
      <c r="AC6" s="5">
        <f t="shared" si="0"/>
        <v>85.344323832055295</v>
      </c>
      <c r="AD6" s="5">
        <f t="shared" si="0"/>
        <v>87.051210308696398</v>
      </c>
      <c r="AE6" s="5">
        <f t="shared" si="0"/>
        <v>88.79223451487033</v>
      </c>
      <c r="AF6" s="5">
        <f t="shared" si="0"/>
        <v>90.568079205167734</v>
      </c>
      <c r="AG6" s="5">
        <f t="shared" si="0"/>
        <v>92.379440789271086</v>
      </c>
      <c r="AH6" s="5">
        <f t="shared" si="0"/>
        <v>94.227029605056515</v>
      </c>
      <c r="AI6" s="5">
        <f t="shared" si="0"/>
        <v>96.111570197157647</v>
      </c>
      <c r="AJ6" s="5">
        <f t="shared" si="0"/>
        <v>98.033801601100805</v>
      </c>
      <c r="AK6" s="5">
        <f t="shared" si="0"/>
        <v>99.994477633122827</v>
      </c>
      <c r="AL6" s="5">
        <f t="shared" si="0"/>
        <v>101.99436718578528</v>
      </c>
      <c r="AM6" s="5">
        <f t="shared" si="0"/>
        <v>104.03425452950098</v>
      </c>
      <c r="AN6" s="5">
        <f t="shared" si="0"/>
        <v>106.11493962009101</v>
      </c>
      <c r="AO6" s="5">
        <f t="shared" si="0"/>
        <v>108.23723841249283</v>
      </c>
      <c r="AP6" s="5">
        <f t="shared" si="0"/>
        <v>110.40198318074269</v>
      </c>
      <c r="AQ6" s="5">
        <f t="shared" si="0"/>
        <v>112.61002284435754</v>
      </c>
      <c r="AR6" s="5">
        <f t="shared" si="0"/>
        <v>114.8622233012447</v>
      </c>
      <c r="AS6" s="5">
        <f t="shared" si="0"/>
        <v>117.15946776726959</v>
      </c>
      <c r="AT6" s="5">
        <f t="shared" si="0"/>
        <v>119.50265712261498</v>
      </c>
      <c r="AU6" s="5">
        <f t="shared" si="0"/>
        <v>121.89271026506728</v>
      </c>
      <c r="AV6" s="5">
        <f t="shared" si="0"/>
        <v>124.33056447036863</v>
      </c>
      <c r="AW6" s="5">
        <f t="shared" si="0"/>
        <v>126.81717575977601</v>
      </c>
      <c r="AX6" s="5">
        <f t="shared" si="0"/>
        <v>129.35351927497152</v>
      </c>
      <c r="AY6" s="5">
        <f t="shared" si="0"/>
        <v>131.94058966047095</v>
      </c>
      <c r="AZ6" s="5">
        <f t="shared" si="0"/>
        <v>134.57940145368036</v>
      </c>
      <c r="BA6" s="5">
        <f t="shared" si="0"/>
        <v>137.27098948275398</v>
      </c>
      <c r="BB6" s="5">
        <f t="shared" si="0"/>
        <v>140.01640927240905</v>
      </c>
      <c r="BC6" s="5">
        <f t="shared" si="0"/>
        <v>142.81673745785724</v>
      </c>
      <c r="BD6" s="5">
        <f t="shared" si="0"/>
        <v>145.6730722070144</v>
      </c>
      <c r="BE6" s="5">
        <f t="shared" si="0"/>
        <v>148.5865336511547</v>
      </c>
      <c r="BF6" s="5">
        <f t="shared" si="0"/>
        <v>151.5582643241778</v>
      </c>
      <c r="BG6" s="5">
        <f t="shared" si="0"/>
        <v>154.58942961066137</v>
      </c>
      <c r="BH6" s="5">
        <f t="shared" si="0"/>
        <v>157.68121820287459</v>
      </c>
      <c r="BI6" s="5">
        <f t="shared" si="0"/>
        <v>160.83484256693208</v>
      </c>
      <c r="BJ6" s="5">
        <f t="shared" si="0"/>
        <v>164.05153941827072</v>
      </c>
    </row>
    <row r="7" spans="1:63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3">
      <c r="A8" s="10" t="s">
        <v>57</v>
      </c>
      <c r="B8" s="43">
        <v>0</v>
      </c>
      <c r="C8" s="7">
        <f>+C6*$C$3</f>
        <v>10200000</v>
      </c>
      <c r="D8" s="7">
        <f>+D6*$C$3</f>
        <v>10404000</v>
      </c>
      <c r="E8" s="7">
        <f>+E6*$C$3</f>
        <v>10612080</v>
      </c>
      <c r="F8" s="7">
        <f t="shared" ref="F8:BJ8" si="2">+F6*$C$3</f>
        <v>10824321.6</v>
      </c>
      <c r="G8" s="7">
        <f t="shared" si="2"/>
        <v>11040808.032000002</v>
      </c>
      <c r="H8" s="7">
        <f t="shared" si="2"/>
        <v>11261624.192640001</v>
      </c>
      <c r="I8" s="7">
        <f t="shared" si="2"/>
        <v>11486856.676492801</v>
      </c>
      <c r="J8" s="7">
        <f t="shared" si="2"/>
        <v>11716593.810022658</v>
      </c>
      <c r="K8" s="7">
        <f t="shared" si="2"/>
        <v>11950925.68622311</v>
      </c>
      <c r="L8" s="7">
        <f t="shared" si="2"/>
        <v>12189944.199947573</v>
      </c>
      <c r="M8" s="7">
        <f t="shared" si="2"/>
        <v>12433743.083946524</v>
      </c>
      <c r="N8" s="7">
        <f t="shared" si="2"/>
        <v>12682417.945625456</v>
      </c>
      <c r="O8" s="7">
        <f t="shared" si="2"/>
        <v>12936066.304537965</v>
      </c>
      <c r="P8" s="7">
        <f t="shared" si="2"/>
        <v>13194787.630628724</v>
      </c>
      <c r="Q8" s="7">
        <f t="shared" si="2"/>
        <v>13458683.3832413</v>
      </c>
      <c r="R8" s="7">
        <f t="shared" si="2"/>
        <v>13727857.050906127</v>
      </c>
      <c r="S8" s="7">
        <f t="shared" si="2"/>
        <v>14002414.191924252</v>
      </c>
      <c r="T8" s="7">
        <f t="shared" si="2"/>
        <v>14282462.475762736</v>
      </c>
      <c r="U8" s="7">
        <f t="shared" si="2"/>
        <v>14568111.72527799</v>
      </c>
      <c r="V8" s="7">
        <f t="shared" si="2"/>
        <v>14859473.959783552</v>
      </c>
      <c r="W8" s="7">
        <f t="shared" si="2"/>
        <v>15156663.438979223</v>
      </c>
      <c r="X8" s="7">
        <f t="shared" si="2"/>
        <v>15459796.707758807</v>
      </c>
      <c r="Y8" s="7">
        <f t="shared" si="2"/>
        <v>15768992.641913982</v>
      </c>
      <c r="Z8" s="7">
        <f t="shared" si="2"/>
        <v>16084372.494752262</v>
      </c>
      <c r="AA8" s="7">
        <f t="shared" si="2"/>
        <v>16406059.944647308</v>
      </c>
      <c r="AB8" s="7">
        <f t="shared" si="2"/>
        <v>16734181.143540254</v>
      </c>
      <c r="AC8" s="7">
        <f t="shared" si="2"/>
        <v>17068864.766411059</v>
      </c>
      <c r="AD8" s="7">
        <f t="shared" si="2"/>
        <v>17410242.061739281</v>
      </c>
      <c r="AE8" s="7">
        <f t="shared" si="2"/>
        <v>17758446.902974065</v>
      </c>
      <c r="AF8" s="7">
        <f t="shared" si="2"/>
        <v>18113615.841033548</v>
      </c>
      <c r="AG8" s="7">
        <f t="shared" si="2"/>
        <v>18475888.157854218</v>
      </c>
      <c r="AH8" s="7">
        <f t="shared" si="2"/>
        <v>18845405.921011303</v>
      </c>
      <c r="AI8" s="7">
        <f t="shared" si="2"/>
        <v>19222314.039431531</v>
      </c>
      <c r="AJ8" s="7">
        <f t="shared" si="2"/>
        <v>19606760.320220161</v>
      </c>
      <c r="AK8" s="7">
        <f t="shared" si="2"/>
        <v>19998895.526624564</v>
      </c>
      <c r="AL8" s="7">
        <f t="shared" si="2"/>
        <v>20398873.437157057</v>
      </c>
      <c r="AM8" s="7">
        <f t="shared" si="2"/>
        <v>20806850.905900195</v>
      </c>
      <c r="AN8" s="7">
        <f t="shared" si="2"/>
        <v>21222987.9240182</v>
      </c>
      <c r="AO8" s="7">
        <f t="shared" si="2"/>
        <v>21647447.682498567</v>
      </c>
      <c r="AP8" s="7">
        <f t="shared" si="2"/>
        <v>22080396.636148538</v>
      </c>
      <c r="AQ8" s="7">
        <f t="shared" si="2"/>
        <v>22522004.568871509</v>
      </c>
      <c r="AR8" s="7">
        <f t="shared" si="2"/>
        <v>22972444.660248939</v>
      </c>
      <c r="AS8" s="7">
        <f t="shared" si="2"/>
        <v>23431893.553453919</v>
      </c>
      <c r="AT8" s="7">
        <f t="shared" si="2"/>
        <v>23900531.424522996</v>
      </c>
      <c r="AU8" s="7">
        <f t="shared" si="2"/>
        <v>24378542.053013455</v>
      </c>
      <c r="AV8" s="7">
        <f t="shared" si="2"/>
        <v>24866112.894073725</v>
      </c>
      <c r="AW8" s="7">
        <f t="shared" si="2"/>
        <v>25363435.151955202</v>
      </c>
      <c r="AX8" s="7">
        <f t="shared" si="2"/>
        <v>25870703.854994304</v>
      </c>
      <c r="AY8" s="7">
        <f t="shared" si="2"/>
        <v>26388117.93209419</v>
      </c>
      <c r="AZ8" s="7">
        <f t="shared" si="2"/>
        <v>26915880.290736072</v>
      </c>
      <c r="BA8" s="7">
        <f t="shared" si="2"/>
        <v>27454197.896550797</v>
      </c>
      <c r="BB8" s="7">
        <f t="shared" si="2"/>
        <v>28003281.854481809</v>
      </c>
      <c r="BC8" s="7">
        <f t="shared" si="2"/>
        <v>28563347.491571449</v>
      </c>
      <c r="BD8" s="7">
        <f t="shared" si="2"/>
        <v>29134614.441402879</v>
      </c>
      <c r="BE8" s="7">
        <f t="shared" si="2"/>
        <v>29717306.730230939</v>
      </c>
      <c r="BF8" s="7">
        <f t="shared" si="2"/>
        <v>30311652.86483556</v>
      </c>
      <c r="BG8" s="7">
        <f t="shared" si="2"/>
        <v>30917885.922132272</v>
      </c>
      <c r="BH8" s="7">
        <f t="shared" si="2"/>
        <v>31536243.640574917</v>
      </c>
      <c r="BI8" s="7">
        <f t="shared" si="2"/>
        <v>32166968.513386417</v>
      </c>
      <c r="BJ8" s="7">
        <f t="shared" si="2"/>
        <v>32810307.883654144</v>
      </c>
    </row>
    <row r="9" spans="1:63">
      <c r="A9" s="9" t="s">
        <v>58</v>
      </c>
      <c r="B9" s="8">
        <f>+Costos!C7</f>
        <v>0</v>
      </c>
      <c r="C9" s="8">
        <f>+'Costos (9)'!C17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3">
      <c r="A10" s="9" t="s">
        <v>164</v>
      </c>
      <c r="B10" s="8">
        <v>0</v>
      </c>
      <c r="C10" s="8">
        <f>+C6*('Fabricación (9)'!$G$50+'Fabricación (9)'!$G$59)</f>
        <v>65490722.192674503</v>
      </c>
      <c r="D10" s="8">
        <f>+D6*('Fabricación (9)'!$G$50+'Fabricación (9)'!$G$59)</f>
        <v>66800536.636528</v>
      </c>
      <c r="E10" s="8">
        <f>+E6*('Fabricación (9)'!$G$50+'Fabricación (9)'!$G$59)</f>
        <v>68136547.369258553</v>
      </c>
      <c r="F10" s="8">
        <f>+F6*('Fabricación (9)'!$G$50+'Fabricación (9)'!$G$59)</f>
        <v>69499278.31664373</v>
      </c>
      <c r="G10" s="8">
        <f>+G6*('Fabricación (9)'!$G$50+'Fabricación (9)'!$G$59)</f>
        <v>70889263.882976606</v>
      </c>
      <c r="H10" s="8">
        <f>+H6*('Fabricación (9)'!$G$50+'Fabricación (9)'!$G$59)</f>
        <v>72307049.160636142</v>
      </c>
      <c r="I10" s="8">
        <f>+I6*('Fabricación (9)'!$G$50+'Fabricación (9)'!$G$59)</f>
        <v>73753190.143848866</v>
      </c>
      <c r="J10" s="8">
        <f>+J6*('Fabricación (9)'!$G$50+'Fabricación (9)'!$G$59)</f>
        <v>75228253.946725845</v>
      </c>
      <c r="K10" s="8">
        <f>+K6*('Fabricación (9)'!$G$50+'Fabricación (9)'!$G$59)</f>
        <v>76732819.025660351</v>
      </c>
      <c r="L10" s="8">
        <f>+L6*('Fabricación (9)'!$G$50+'Fabricación (9)'!$G$59)</f>
        <v>78267475.406173572</v>
      </c>
      <c r="M10" s="8">
        <f>+M6*('Fabricación (9)'!$G$50+'Fabricación (9)'!$G$59)</f>
        <v>79832824.914297044</v>
      </c>
      <c r="N10" s="8">
        <f>+N6*('Fabricación (9)'!$G$50+'Fabricación (9)'!$G$59)</f>
        <v>81429481.412582979</v>
      </c>
      <c r="O10" s="8">
        <f>+O6*('Fabricación (9)'!$G$50+'Fabricación (9)'!$G$59)</f>
        <v>83058071.04083465</v>
      </c>
      <c r="P10" s="8">
        <f>+P6*('Fabricación (9)'!$G$50+'Fabricación (9)'!$G$59)</f>
        <v>84719232.46165134</v>
      </c>
      <c r="Q10" s="8">
        <f>+Q6*('Fabricación (9)'!$G$50+'Fabricación (9)'!$G$59)</f>
        <v>86413617.110884368</v>
      </c>
      <c r="R10" s="8">
        <f>+R6*('Fabricación (9)'!$G$50+'Fabricación (9)'!$G$59)</f>
        <v>88141889.453102067</v>
      </c>
      <c r="S10" s="8">
        <f>+S6*('Fabricación (9)'!$G$50+'Fabricación (9)'!$G$59)</f>
        <v>89904727.24216412</v>
      </c>
      <c r="T10" s="8">
        <f>+T6*('Fabricación (9)'!$G$50+'Fabricación (9)'!$G$59)</f>
        <v>91702821.787007406</v>
      </c>
      <c r="U10" s="8">
        <f>+U6*('Fabricación (9)'!$G$50+'Fabricación (9)'!$G$59)</f>
        <v>93536878.222747549</v>
      </c>
      <c r="V10" s="8">
        <f>+V6*('Fabricación (9)'!$G$50+'Fabricación (9)'!$G$59)</f>
        <v>95407615.787202507</v>
      </c>
      <c r="W10" s="8">
        <f>+W6*('Fabricación (9)'!$G$50+'Fabricación (9)'!$G$59)</f>
        <v>97315768.10294655</v>
      </c>
      <c r="X10" s="8">
        <f>+X6*('Fabricación (9)'!$G$50+'Fabricación (9)'!$G$59)</f>
        <v>99262083.465005487</v>
      </c>
      <c r="Y10" s="8">
        <f>+Y6*('Fabricación (9)'!$G$50+'Fabricación (9)'!$G$59)</f>
        <v>101247325.1343056</v>
      </c>
      <c r="Z10" s="8">
        <f>+Z6*('Fabricación (9)'!$G$50+'Fabricación (9)'!$G$59)</f>
        <v>103272271.63699169</v>
      </c>
      <c r="AA10" s="8">
        <f>+AA6*('Fabricación (9)'!$G$50+'Fabricación (9)'!$G$59)</f>
        <v>105337717.06973153</v>
      </c>
      <c r="AB10" s="8">
        <f>+AB6*('Fabricación (9)'!$G$50+'Fabricación (9)'!$G$59)</f>
        <v>107444471.41112618</v>
      </c>
      <c r="AC10" s="8">
        <f>+AC6*('Fabricación (9)'!$G$50+'Fabricación (9)'!$G$59)</f>
        <v>109593360.83934869</v>
      </c>
      <c r="AD10" s="8">
        <f>+AD6*('Fabricación (9)'!$G$50+'Fabricación (9)'!$G$59)</f>
        <v>111785228.05613567</v>
      </c>
      <c r="AE10" s="8">
        <f>+AE6*('Fabricación (9)'!$G$50+'Fabricación (9)'!$G$59)</f>
        <v>114020932.61725838</v>
      </c>
      <c r="AF10" s="8">
        <f>+AF6*('Fabricación (9)'!$G$50+'Fabricación (9)'!$G$59)</f>
        <v>116301351.26960355</v>
      </c>
      <c r="AG10" s="8">
        <f>+AG6*('Fabricación (9)'!$G$50+'Fabricación (9)'!$G$59)</f>
        <v>118627378.29499562</v>
      </c>
      <c r="AH10" s="8">
        <f>+AH6*('Fabricación (9)'!$G$50+'Fabricación (9)'!$G$59)</f>
        <v>120999925.86089554</v>
      </c>
      <c r="AI10" s="8">
        <f>+AI6*('Fabricación (9)'!$G$50+'Fabricación (9)'!$G$59)</f>
        <v>123419924.37811345</v>
      </c>
      <c r="AJ10" s="8">
        <f>+AJ6*('Fabricación (9)'!$G$50+'Fabricación (9)'!$G$59)</f>
        <v>125888322.86567573</v>
      </c>
      <c r="AK10" s="8">
        <f>+AK6*('Fabricación (9)'!$G$50+'Fabricación (9)'!$G$59)</f>
        <v>128406089.32298924</v>
      </c>
      <c r="AL10" s="8">
        <f>+AL6*('Fabricación (9)'!$G$50+'Fabricación (9)'!$G$59)</f>
        <v>130974211.10944903</v>
      </c>
      <c r="AM10" s="8">
        <f>+AM6*('Fabricación (9)'!$G$50+'Fabricación (9)'!$G$59)</f>
        <v>133593695.33163801</v>
      </c>
      <c r="AN10" s="8">
        <f>+AN6*('Fabricación (9)'!$G$50+'Fabricación (9)'!$G$59)</f>
        <v>136265569.23827076</v>
      </c>
      <c r="AO10" s="8">
        <f>+AO6*('Fabricación (9)'!$G$50+'Fabricación (9)'!$G$59)</f>
        <v>138990880.62303618</v>
      </c>
      <c r="AP10" s="8">
        <f>+AP6*('Fabricación (9)'!$G$50+'Fabricación (9)'!$G$59)</f>
        <v>141770698.23549691</v>
      </c>
      <c r="AQ10" s="8">
        <f>+AQ6*('Fabricación (9)'!$G$50+'Fabricación (9)'!$G$59)</f>
        <v>144606112.20020685</v>
      </c>
      <c r="AR10" s="8">
        <f>+AR6*('Fabricación (9)'!$G$50+'Fabricación (9)'!$G$59)</f>
        <v>147498234.44421101</v>
      </c>
      <c r="AS10" s="8">
        <f>+AS6*('Fabricación (9)'!$G$50+'Fabricación (9)'!$G$59)</f>
        <v>150448199.1330952</v>
      </c>
      <c r="AT10" s="8">
        <f>+AT6*('Fabricación (9)'!$G$50+'Fabricación (9)'!$G$59)</f>
        <v>153457163.11575711</v>
      </c>
      <c r="AU10" s="8">
        <f>+AU6*('Fabricación (9)'!$G$50+'Fabricación (9)'!$G$59)</f>
        <v>156526306.37807226</v>
      </c>
      <c r="AV10" s="8">
        <f>+AV6*('Fabricación (9)'!$G$50+'Fabricación (9)'!$G$59)</f>
        <v>159656832.50563371</v>
      </c>
      <c r="AW10" s="8">
        <f>+AW6*('Fabricación (9)'!$G$50+'Fabricación (9)'!$G$59)</f>
        <v>162849969.1557464</v>
      </c>
      <c r="AX10" s="8">
        <f>+AX6*('Fabricación (9)'!$G$50+'Fabricación (9)'!$G$59)</f>
        <v>166106968.5388613</v>
      </c>
      <c r="AY10" s="8">
        <f>+AY6*('Fabricación (9)'!$G$50+'Fabricación (9)'!$G$59)</f>
        <v>169429107.90963852</v>
      </c>
      <c r="AZ10" s="8">
        <f>+AZ6*('Fabricación (9)'!$G$50+'Fabricación (9)'!$G$59)</f>
        <v>172817690.06783131</v>
      </c>
      <c r="BA10" s="8">
        <f>+BA6*('Fabricación (9)'!$G$50+'Fabricación (9)'!$G$59)</f>
        <v>176274043.86918792</v>
      </c>
      <c r="BB10" s="8">
        <f>+BB6*('Fabricación (9)'!$G$50+'Fabricación (9)'!$G$59)</f>
        <v>179799524.74657169</v>
      </c>
      <c r="BC10" s="8">
        <f>+BC6*('Fabricación (9)'!$G$50+'Fabricación (9)'!$G$59)</f>
        <v>183395515.24150312</v>
      </c>
      <c r="BD10" s="8">
        <f>+BD6*('Fabricación (9)'!$G$50+'Fabricación (9)'!$G$59)</f>
        <v>187063425.54633322</v>
      </c>
      <c r="BE10" s="8">
        <f>+BE6*('Fabricación (9)'!$G$50+'Fabricación (9)'!$G$59)</f>
        <v>190804694.05725989</v>
      </c>
      <c r="BF10" s="8">
        <f>+BF6*('Fabricación (9)'!$G$50+'Fabricación (9)'!$G$59)</f>
        <v>194620787.9384051</v>
      </c>
      <c r="BG10" s="8">
        <f>+BG6*('Fabricación (9)'!$G$50+'Fabricación (9)'!$G$59)</f>
        <v>198513203.69717321</v>
      </c>
      <c r="BH10" s="8">
        <f>+BH6*('Fabricación (9)'!$G$50+'Fabricación (9)'!$G$59)</f>
        <v>202483467.77111667</v>
      </c>
      <c r="BI10" s="8">
        <f>+BI6*('Fabricación (9)'!$G$50+'Fabricación (9)'!$G$59)</f>
        <v>206533137.12653899</v>
      </c>
      <c r="BJ10" s="8">
        <f>+BJ6*('Fabricación (9)'!$G$50+'Fabricación (9)'!$G$59)</f>
        <v>210663799.86906978</v>
      </c>
      <c r="BK10" s="8"/>
    </row>
    <row r="11" spans="1:63">
      <c r="A11" s="9" t="s">
        <v>59</v>
      </c>
      <c r="B11" s="5">
        <f>+B8-B9</f>
        <v>0</v>
      </c>
      <c r="C11" s="5">
        <f>+C8+B11-C9-C10</f>
        <v>-110182722.1926745</v>
      </c>
      <c r="D11" s="5">
        <f t="shared" ref="D11:BJ11" si="4">+D8+C11-D9-D10</f>
        <v>-221471258.82920253</v>
      </c>
      <c r="E11" s="5">
        <f t="shared" si="4"/>
        <v>-333887726.19846106</v>
      </c>
      <c r="F11" s="5">
        <f t="shared" si="4"/>
        <v>-447454682.91510475</v>
      </c>
      <c r="G11" s="5">
        <f t="shared" si="4"/>
        <v>-562195138.76608133</v>
      </c>
      <c r="H11" s="5">
        <f t="shared" si="4"/>
        <v>-678132563.73407757</v>
      </c>
      <c r="I11" s="5">
        <f t="shared" si="4"/>
        <v>-795290897.20143366</v>
      </c>
      <c r="J11" s="5">
        <f t="shared" si="4"/>
        <v>-913694557.33813679</v>
      </c>
      <c r="K11" s="5">
        <f t="shared" si="4"/>
        <v>-1033368450.677574</v>
      </c>
      <c r="L11" s="5">
        <f t="shared" si="4"/>
        <v>-1154337981.8837998</v>
      </c>
      <c r="M11" s="5">
        <f t="shared" si="4"/>
        <v>-1276629063.7141504</v>
      </c>
      <c r="N11" s="5">
        <f t="shared" si="4"/>
        <v>-1400268127.1811078</v>
      </c>
      <c r="O11" s="5">
        <f t="shared" si="4"/>
        <v>-1529124571.9174044</v>
      </c>
      <c r="P11" s="5">
        <f t="shared" si="4"/>
        <v>-1659383456.7484269</v>
      </c>
      <c r="Q11" s="5">
        <f t="shared" si="4"/>
        <v>-1791072830.4760699</v>
      </c>
      <c r="R11" s="5">
        <f t="shared" si="4"/>
        <v>-1924221302.8782659</v>
      </c>
      <c r="S11" s="5">
        <f t="shared" si="4"/>
        <v>-2058858055.9285057</v>
      </c>
      <c r="T11" s="5">
        <f t="shared" si="4"/>
        <v>-2195012855.2397504</v>
      </c>
      <c r="U11" s="5">
        <f t="shared" si="4"/>
        <v>-2332716061.7372198</v>
      </c>
      <c r="V11" s="5">
        <f t="shared" si="4"/>
        <v>-2471998643.5646386</v>
      </c>
      <c r="W11" s="5">
        <f t="shared" si="4"/>
        <v>-2612892188.2286062</v>
      </c>
      <c r="X11" s="5">
        <f t="shared" si="4"/>
        <v>-2755428914.9858527</v>
      </c>
      <c r="Y11" s="5">
        <f t="shared" si="4"/>
        <v>-2899641687.4782443</v>
      </c>
      <c r="Z11" s="5">
        <f t="shared" si="4"/>
        <v>-3045564026.6204834</v>
      </c>
      <c r="AA11" s="5">
        <f t="shared" si="4"/>
        <v>-3196166845.7455678</v>
      </c>
      <c r="AB11" s="5">
        <f t="shared" si="4"/>
        <v>-3348548298.0131536</v>
      </c>
      <c r="AC11" s="5">
        <f t="shared" si="4"/>
        <v>-3502743956.0860915</v>
      </c>
      <c r="AD11" s="5">
        <f t="shared" si="4"/>
        <v>-3658790104.0804877</v>
      </c>
      <c r="AE11" s="5">
        <f t="shared" si="4"/>
        <v>-3816723751.7947721</v>
      </c>
      <c r="AF11" s="5">
        <f t="shared" si="4"/>
        <v>-3976582649.2233424</v>
      </c>
      <c r="AG11" s="5">
        <f t="shared" si="4"/>
        <v>-4138405301.3604841</v>
      </c>
      <c r="AH11" s="5">
        <f t="shared" si="4"/>
        <v>-4302230983.3003683</v>
      </c>
      <c r="AI11" s="5">
        <f t="shared" si="4"/>
        <v>-4468099755.6390505</v>
      </c>
      <c r="AJ11" s="5">
        <f t="shared" si="4"/>
        <v>-4636052480.1845064</v>
      </c>
      <c r="AK11" s="5">
        <f t="shared" si="4"/>
        <v>-4806130835.9808712</v>
      </c>
      <c r="AL11" s="5">
        <f t="shared" si="4"/>
        <v>-4978377335.6531639</v>
      </c>
      <c r="AM11" s="5">
        <f t="shared" si="4"/>
        <v>-5154685476.9389019</v>
      </c>
      <c r="AN11" s="5">
        <f t="shared" si="4"/>
        <v>-5333249355.1131544</v>
      </c>
      <c r="AO11" s="5">
        <f t="shared" si="4"/>
        <v>-5514114084.9136915</v>
      </c>
      <c r="AP11" s="5">
        <f t="shared" si="4"/>
        <v>-5697325683.3730392</v>
      </c>
      <c r="AQ11" s="5">
        <f t="shared" si="4"/>
        <v>-5882931087.8643742</v>
      </c>
      <c r="AR11" s="5">
        <f t="shared" si="4"/>
        <v>-6070978174.5083361</v>
      </c>
      <c r="AS11" s="5">
        <f t="shared" si="4"/>
        <v>-6261515776.9479771</v>
      </c>
      <c r="AT11" s="5">
        <f t="shared" si="4"/>
        <v>-6454593705.4992104</v>
      </c>
      <c r="AU11" s="5">
        <f t="shared" si="4"/>
        <v>-6650262766.684269</v>
      </c>
      <c r="AV11" s="5">
        <f t="shared" si="4"/>
        <v>-6848574783.1558285</v>
      </c>
      <c r="AW11" s="5">
        <f t="shared" si="4"/>
        <v>-7049582614.019619</v>
      </c>
      <c r="AX11" s="5">
        <f t="shared" si="4"/>
        <v>-7253340175.5634851</v>
      </c>
      <c r="AY11" s="5">
        <f t="shared" si="4"/>
        <v>-7461808101.3068285</v>
      </c>
      <c r="AZ11" s="5">
        <f t="shared" si="4"/>
        <v>-7673136846.8497238</v>
      </c>
      <c r="BA11" s="5">
        <f t="shared" si="4"/>
        <v>-7887383628.5881615</v>
      </c>
      <c r="BB11" s="5">
        <f t="shared" si="4"/>
        <v>-8104606807.2460508</v>
      </c>
      <c r="BC11" s="5">
        <f t="shared" si="4"/>
        <v>-8324865910.7617817</v>
      </c>
      <c r="BD11" s="5">
        <f t="shared" si="4"/>
        <v>-8548221657.632513</v>
      </c>
      <c r="BE11" s="5">
        <f t="shared" si="4"/>
        <v>-8774735980.7253418</v>
      </c>
      <c r="BF11" s="5">
        <f t="shared" si="4"/>
        <v>-9004472051.5647125</v>
      </c>
      <c r="BG11" s="5">
        <f t="shared" si="4"/>
        <v>-9237494305.1055546</v>
      </c>
      <c r="BH11" s="5">
        <f t="shared" si="4"/>
        <v>-9473868465.0018959</v>
      </c>
      <c r="BI11" s="5">
        <f t="shared" si="4"/>
        <v>-9713661569.3808498</v>
      </c>
      <c r="BJ11" s="5">
        <f t="shared" si="4"/>
        <v>-9956941997.1320667</v>
      </c>
    </row>
    <row r="12" spans="1:63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3">
      <c r="A13" s="231"/>
      <c r="C13" s="1"/>
      <c r="D13" s="1"/>
      <c r="N13" s="76"/>
    </row>
    <row r="14" spans="1:63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57AF3-C0C5-439E-A2FF-F49D5FE2B4D6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(9)'!E7</f>
        <v>33592000</v>
      </c>
    </row>
    <row r="11" spans="2:3">
      <c r="B11" s="20" t="s">
        <v>61</v>
      </c>
      <c r="C11" s="21">
        <f>+'Gastos (9)'!E10</f>
        <v>3000000</v>
      </c>
    </row>
    <row r="12" spans="2:3">
      <c r="B12" s="20" t="s">
        <v>62</v>
      </c>
      <c r="C12" s="21">
        <f>+'Gastos (9)'!E11</f>
        <v>8000000</v>
      </c>
    </row>
    <row r="13" spans="2:3">
      <c r="B13" s="20" t="s">
        <v>90</v>
      </c>
      <c r="C13" s="21">
        <f>+'Gastos (9)'!E12</f>
        <v>2000000</v>
      </c>
    </row>
    <row r="14" spans="2:3">
      <c r="B14" s="20" t="s">
        <v>63</v>
      </c>
      <c r="C14" s="21">
        <f>+'Gastos (9)'!E13</f>
        <v>2000000</v>
      </c>
    </row>
    <row r="15" spans="2:3">
      <c r="B15" s="20" t="s">
        <v>64</v>
      </c>
      <c r="C15" s="21">
        <f>+'Gastos (9)'!E18</f>
        <v>5250000</v>
      </c>
    </row>
    <row r="16" spans="2:3">
      <c r="B16" s="106" t="s">
        <v>65</v>
      </c>
      <c r="C16" s="240">
        <f>+'Gastos (9)'!E17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416B4-27E5-46BE-89FB-E170BBF88516}">
  <sheetPr>
    <pageSetUpPr fitToPage="1"/>
  </sheetPr>
  <dimension ref="A2:L22"/>
  <sheetViews>
    <sheetView topLeftCell="A3"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E7F9A-EDBB-41DC-80F9-7C521816F783}">
  <sheetPr>
    <pageSetUpPr fitToPage="1"/>
  </sheetPr>
  <dimension ref="A2:I59"/>
  <sheetViews>
    <sheetView topLeftCell="A41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4500</v>
      </c>
      <c r="G5" s="243">
        <v>3900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0.8666666666666667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79.073076923076925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308385</v>
      </c>
      <c r="G15" s="201">
        <f>(F15*C15)*1.05</f>
        <v>420945.52500000002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439095.52500000002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889432.52500000002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53365.951500000003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942798.47649999999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168378.21000000002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75423.878119999994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70709.885737499993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26398.357341999999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341333.33119950001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C956D-D3FA-4AF5-B44A-723430FB37B5}">
  <sheetPr>
    <pageSetUpPr fitToPage="1"/>
  </sheetPr>
  <dimension ref="A1:P68"/>
  <sheetViews>
    <sheetView topLeftCell="A25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(10)'!C8:N8)</f>
        <v>1341208972.8127265</v>
      </c>
      <c r="F9" s="75">
        <f>SUM('Punto Equilibrio (10)'!O8:Z8)</f>
        <v>1700977274.5634012</v>
      </c>
      <c r="G9" s="75">
        <f>SUM('Punto Equilibrio (10)'!AA8:AL8)</f>
        <v>2157250471.2023954</v>
      </c>
      <c r="H9" s="75">
        <f>SUM('Punto Equilibrio (10)'!AM8:AX8)</f>
        <v>2735915208.9186234</v>
      </c>
      <c r="I9" s="75">
        <f>SUM('Punto Equilibrio (10)'!AY8:BJ8)</f>
        <v>3469802014.329916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(10)'!C9:N10)</f>
        <v>1519848551.380398</v>
      </c>
      <c r="F10" s="75">
        <f>SUM('Punto Equilibrio (10)'!O9:Z10)</f>
        <v>1796952791.2204347</v>
      </c>
      <c r="G10" s="75">
        <f>SUM('Punto Equilibrio (10)'!AA9:AL10)</f>
        <v>2125150917.6228652</v>
      </c>
      <c r="H10" s="75">
        <f>SUM('Punto Equilibrio (10)'!AM9:AX10)</f>
        <v>2518893433.7906137</v>
      </c>
      <c r="I10" s="75">
        <f>SUM('Punto Equilibrio (10)'!AY9:BJ10)</f>
        <v>3012964795.7000208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-178639578.56767154</v>
      </c>
      <c r="F11" s="77">
        <f>F9-F10</f>
        <v>-95975516.657033443</v>
      </c>
      <c r="G11" s="77">
        <f>G9-G10</f>
        <v>32099553.579530239</v>
      </c>
      <c r="H11" s="77">
        <f>H9-H10</f>
        <v>217021775.1280098</v>
      </c>
      <c r="I11" s="77">
        <f>I9-I10</f>
        <v>456837218.62989521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-178639578.56767154</v>
      </c>
      <c r="F13" s="77">
        <f>F11-F12</f>
        <v>-95975516.657033443</v>
      </c>
      <c r="G13" s="77">
        <f t="shared" ref="G13:I13" si="0">G11-G12</f>
        <v>32099553.579530239</v>
      </c>
      <c r="H13" s="77">
        <f t="shared" si="0"/>
        <v>217021775.1280098</v>
      </c>
      <c r="I13" s="77">
        <f t="shared" si="0"/>
        <v>456837218.62989521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-178639578.56767154</v>
      </c>
      <c r="F15" s="77">
        <f t="shared" ref="F15:H15" si="1">F13-F14</f>
        <v>-95975516.657033443</v>
      </c>
      <c r="G15" s="77">
        <f t="shared" si="1"/>
        <v>32099553.579530239</v>
      </c>
      <c r="H15" s="77">
        <f t="shared" si="1"/>
        <v>217021775.1280098</v>
      </c>
      <c r="I15" s="77">
        <f>I13-I14</f>
        <v>456837218.62989521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-53591873.570301458</v>
      </c>
      <c r="F16" s="79">
        <f>F15*$D$5</f>
        <v>-28792654.997110032</v>
      </c>
      <c r="G16" s="79">
        <f>G15*$D$5</f>
        <v>9629866.0738590714</v>
      </c>
      <c r="H16" s="79">
        <f>H15*$D$5</f>
        <v>65106532.538402937</v>
      </c>
      <c r="I16" s="79">
        <f>I15*$D$5</f>
        <v>137051165.58896855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-125047704.99737008</v>
      </c>
      <c r="F17" s="79">
        <f t="shared" ref="F17:H17" si="2">F15-F16</f>
        <v>-67182861.659923404</v>
      </c>
      <c r="G17" s="79">
        <f t="shared" si="2"/>
        <v>22469687.505671166</v>
      </c>
      <c r="H17" s="79">
        <f t="shared" si="2"/>
        <v>151915242.58960685</v>
      </c>
      <c r="I17" s="79">
        <f>I15-I16</f>
        <v>319786053.04092669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-125047704.99737008</v>
      </c>
      <c r="F27" s="82">
        <f t="shared" ref="F27:I27" si="4">F17+F18+F19-F20-F21-F22-F23-F24+F25+F26</f>
        <v>-67182861.659923404</v>
      </c>
      <c r="G27" s="82">
        <f t="shared" si="4"/>
        <v>22469687.505671166</v>
      </c>
      <c r="H27" s="83">
        <f t="shared" si="4"/>
        <v>151915242.58960685</v>
      </c>
      <c r="I27" s="84">
        <f t="shared" si="4"/>
        <v>319786053.04092669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-111649736.60479471</v>
      </c>
      <c r="F29" s="59">
        <f t="shared" si="6"/>
        <v>-53557765.991648115</v>
      </c>
      <c r="G29" s="59">
        <f t="shared" si="6"/>
        <v>15993479.741076525</v>
      </c>
      <c r="H29" s="59">
        <f t="shared" si="6"/>
        <v>96544883.050950721</v>
      </c>
      <c r="I29" s="59">
        <f t="shared" si="6"/>
        <v>181455194.57967421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-211649736.60479471</v>
      </c>
      <c r="F30" s="59">
        <f>SUM($D$29:E29,F29)</f>
        <v>-265207502.59644282</v>
      </c>
      <c r="G30" s="59">
        <f>SUM($D$29:F29,G29)</f>
        <v>-249214022.85536629</v>
      </c>
      <c r="H30" s="59">
        <f>SUM($D$29:G29,H29)</f>
        <v>-152669139.80441558</v>
      </c>
      <c r="I30" s="59">
        <f>SUM($D$29:H29,I29)</f>
        <v>28786054.775258631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-119093052.3784477</v>
      </c>
      <c r="F31" s="61">
        <f t="shared" si="7"/>
        <v>-60936835.97271964</v>
      </c>
      <c r="G31" s="61">
        <f t="shared" si="7"/>
        <v>19410160.894651692</v>
      </c>
      <c r="H31" s="61">
        <f t="shared" si="7"/>
        <v>124981046.03707866</v>
      </c>
      <c r="I31" s="61">
        <f t="shared" si="7"/>
        <v>250560740.22923657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28786054.775258616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>
        <f>IRR(D27:I27,D33)</f>
        <v>0.15128289323859412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0.12134811488937558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-7985531.7388448436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1.0037058175891203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5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>
        <f>IF(SUM($D$27:I27)&gt;=0,I8,"X")</f>
        <v>5</v>
      </c>
      <c r="J39" s="99"/>
    </row>
    <row r="40" spans="1:16">
      <c r="A40" s="99"/>
      <c r="B40" s="99"/>
      <c r="C40" s="65" t="s">
        <v>42</v>
      </c>
      <c r="D40" s="68">
        <f>MIN(E40:I40)</f>
        <v>5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>
        <f>IF(SUM($D$29:I29)&gt;=0,I8,"X")</f>
        <v>5</v>
      </c>
      <c r="J40" s="99"/>
    </row>
    <row r="41" spans="1:16">
      <c r="A41" s="99"/>
      <c r="B41" s="99"/>
      <c r="C41" s="65" t="s">
        <v>43</v>
      </c>
      <c r="D41" s="68">
        <f>INTERCEPT(E8:I8,E30:I30)</f>
        <v>4.7731370766067194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1341208972.8127265</v>
      </c>
      <c r="F44" s="55">
        <f>F9</f>
        <v>1700977274.5634012</v>
      </c>
      <c r="G44" s="55">
        <f>G9</f>
        <v>2157250471.2023954</v>
      </c>
      <c r="H44" s="55">
        <f>H9</f>
        <v>2735915208.9186234</v>
      </c>
      <c r="I44" s="55">
        <f>I9</f>
        <v>3469802014.329916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1341208972.8127265</v>
      </c>
      <c r="F48" s="71">
        <f t="shared" ref="F48:I48" si="9">SUM(F44:F47)</f>
        <v>1700977274.5634012</v>
      </c>
      <c r="G48" s="71">
        <f t="shared" si="9"/>
        <v>2157250471.2023954</v>
      </c>
      <c r="H48" s="71">
        <f t="shared" si="9"/>
        <v>2735915208.9186234</v>
      </c>
      <c r="I48" s="71">
        <f t="shared" si="9"/>
        <v>3469802014.329916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1519848551.380398</v>
      </c>
      <c r="F51" s="55">
        <f t="shared" ref="F51:I51" si="10">F10</f>
        <v>1796952791.2204347</v>
      </c>
      <c r="G51" s="55">
        <f t="shared" si="10"/>
        <v>2125150917.6228652</v>
      </c>
      <c r="H51" s="55">
        <f t="shared" si="10"/>
        <v>2518893433.7906137</v>
      </c>
      <c r="I51" s="55">
        <f t="shared" si="10"/>
        <v>3012964795.7000208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-53591873.570301458</v>
      </c>
      <c r="F53" s="55">
        <f t="shared" si="12"/>
        <v>-28792654.997110032</v>
      </c>
      <c r="G53" s="55">
        <f t="shared" si="12"/>
        <v>9629866.0738590714</v>
      </c>
      <c r="H53" s="55">
        <f t="shared" si="12"/>
        <v>65106532.538402937</v>
      </c>
      <c r="I53" s="55">
        <f t="shared" si="12"/>
        <v>137051165.58896855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1466256677.8100965</v>
      </c>
      <c r="F59" s="71">
        <f t="shared" si="15"/>
        <v>1768160136.2233245</v>
      </c>
      <c r="G59" s="71">
        <f t="shared" si="15"/>
        <v>2134780783.6967242</v>
      </c>
      <c r="H59" s="71">
        <f t="shared" si="15"/>
        <v>2583999966.3290167</v>
      </c>
      <c r="I59" s="71">
        <f t="shared" si="15"/>
        <v>3150015961.2889895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7796587378.7711372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7767801323.9958811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28786054.775256157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DEF70-BD8A-42B4-85E8-B0B0016E9F02}">
  <sheetPr>
    <pageSetUpPr fitToPage="1"/>
  </sheetPr>
  <dimension ref="A2:BK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3">
      <c r="B2" t="s">
        <v>53</v>
      </c>
      <c r="C2" s="1">
        <v>0.02</v>
      </c>
      <c r="D2" s="1"/>
    </row>
    <row r="3" spans="1:63">
      <c r="B3" t="s">
        <v>54</v>
      </c>
      <c r="C3" s="242">
        <v>2000000</v>
      </c>
    </row>
    <row r="4" spans="1:63">
      <c r="C4" s="3"/>
    </row>
    <row r="5" spans="1:63">
      <c r="A5" s="298" t="s">
        <v>55</v>
      </c>
      <c r="B5" s="298"/>
      <c r="C5" s="239" t="s">
        <v>165</v>
      </c>
      <c r="D5" s="245">
        <v>50</v>
      </c>
      <c r="AM5" s="4"/>
    </row>
    <row r="6" spans="1:63">
      <c r="A6" s="276" t="s">
        <v>55</v>
      </c>
      <c r="B6" s="276"/>
      <c r="C6" s="5">
        <f>+D5</f>
        <v>50</v>
      </c>
      <c r="D6" s="5">
        <f>+C6*(1+$C$2)</f>
        <v>51</v>
      </c>
      <c r="E6" s="5">
        <f t="shared" ref="E6:BJ6" si="0">+D6*(1+$C$2)</f>
        <v>52.02</v>
      </c>
      <c r="F6" s="5">
        <f t="shared" si="0"/>
        <v>53.060400000000001</v>
      </c>
      <c r="G6" s="5">
        <f t="shared" si="0"/>
        <v>54.121608000000002</v>
      </c>
      <c r="H6" s="5">
        <f t="shared" si="0"/>
        <v>55.204040160000005</v>
      </c>
      <c r="I6" s="5">
        <f t="shared" si="0"/>
        <v>56.308120963200004</v>
      </c>
      <c r="J6" s="5">
        <f t="shared" si="0"/>
        <v>57.434283382464002</v>
      </c>
      <c r="K6" s="5">
        <f t="shared" si="0"/>
        <v>58.582969050113284</v>
      </c>
      <c r="L6" s="5">
        <f t="shared" si="0"/>
        <v>59.754628431115549</v>
      </c>
      <c r="M6" s="5">
        <f t="shared" si="0"/>
        <v>60.949720999737863</v>
      </c>
      <c r="N6" s="5">
        <f t="shared" si="0"/>
        <v>62.168715419732621</v>
      </c>
      <c r="O6" s="5">
        <f t="shared" si="0"/>
        <v>63.412089728127278</v>
      </c>
      <c r="P6" s="5">
        <f t="shared" si="0"/>
        <v>64.680331522689826</v>
      </c>
      <c r="Q6" s="5">
        <f t="shared" si="0"/>
        <v>65.973938153143621</v>
      </c>
      <c r="R6" s="5">
        <f t="shared" si="0"/>
        <v>67.293416916206496</v>
      </c>
      <c r="S6" s="5">
        <f t="shared" si="0"/>
        <v>68.639285254530634</v>
      </c>
      <c r="T6" s="5">
        <f t="shared" si="0"/>
        <v>70.012070959621255</v>
      </c>
      <c r="U6" s="5">
        <f t="shared" si="0"/>
        <v>71.412312378813681</v>
      </c>
      <c r="V6" s="5">
        <f t="shared" si="0"/>
        <v>72.840558626389949</v>
      </c>
      <c r="W6" s="5">
        <f t="shared" si="0"/>
        <v>74.297369798917757</v>
      </c>
      <c r="X6" s="5">
        <f t="shared" si="0"/>
        <v>75.783317194896114</v>
      </c>
      <c r="Y6" s="5">
        <f t="shared" si="0"/>
        <v>77.298983538794033</v>
      </c>
      <c r="Z6" s="5">
        <f t="shared" si="0"/>
        <v>78.844963209569912</v>
      </c>
      <c r="AA6" s="5">
        <f t="shared" si="0"/>
        <v>80.421862473761308</v>
      </c>
      <c r="AB6" s="5">
        <f t="shared" si="0"/>
        <v>82.030299723236539</v>
      </c>
      <c r="AC6" s="5">
        <f t="shared" si="0"/>
        <v>83.670905717701274</v>
      </c>
      <c r="AD6" s="5">
        <f t="shared" si="0"/>
        <v>85.344323832055295</v>
      </c>
      <c r="AE6" s="5">
        <f t="shared" si="0"/>
        <v>87.051210308696398</v>
      </c>
      <c r="AF6" s="5">
        <f t="shared" si="0"/>
        <v>88.79223451487033</v>
      </c>
      <c r="AG6" s="5">
        <f t="shared" si="0"/>
        <v>90.568079205167734</v>
      </c>
      <c r="AH6" s="5">
        <f t="shared" si="0"/>
        <v>92.379440789271086</v>
      </c>
      <c r="AI6" s="5">
        <f t="shared" si="0"/>
        <v>94.227029605056515</v>
      </c>
      <c r="AJ6" s="5">
        <f t="shared" si="0"/>
        <v>96.111570197157647</v>
      </c>
      <c r="AK6" s="5">
        <f t="shared" si="0"/>
        <v>98.033801601100805</v>
      </c>
      <c r="AL6" s="5">
        <f t="shared" si="0"/>
        <v>99.994477633122827</v>
      </c>
      <c r="AM6" s="5">
        <f t="shared" si="0"/>
        <v>101.99436718578528</v>
      </c>
      <c r="AN6" s="5">
        <f t="shared" si="0"/>
        <v>104.03425452950098</v>
      </c>
      <c r="AO6" s="5">
        <f t="shared" si="0"/>
        <v>106.11493962009101</v>
      </c>
      <c r="AP6" s="5">
        <f t="shared" si="0"/>
        <v>108.23723841249283</v>
      </c>
      <c r="AQ6" s="5">
        <f t="shared" si="0"/>
        <v>110.40198318074269</v>
      </c>
      <c r="AR6" s="5">
        <f t="shared" si="0"/>
        <v>112.61002284435754</v>
      </c>
      <c r="AS6" s="5">
        <f t="shared" si="0"/>
        <v>114.8622233012447</v>
      </c>
      <c r="AT6" s="5">
        <f t="shared" si="0"/>
        <v>117.15946776726959</v>
      </c>
      <c r="AU6" s="5">
        <f t="shared" si="0"/>
        <v>119.50265712261498</v>
      </c>
      <c r="AV6" s="5">
        <f t="shared" si="0"/>
        <v>121.89271026506728</v>
      </c>
      <c r="AW6" s="5">
        <f t="shared" si="0"/>
        <v>124.33056447036863</v>
      </c>
      <c r="AX6" s="5">
        <f t="shared" si="0"/>
        <v>126.81717575977601</v>
      </c>
      <c r="AY6" s="5">
        <f t="shared" si="0"/>
        <v>129.35351927497152</v>
      </c>
      <c r="AZ6" s="5">
        <f t="shared" si="0"/>
        <v>131.94058966047095</v>
      </c>
      <c r="BA6" s="5">
        <f t="shared" si="0"/>
        <v>134.57940145368036</v>
      </c>
      <c r="BB6" s="5">
        <f t="shared" si="0"/>
        <v>137.27098948275398</v>
      </c>
      <c r="BC6" s="5">
        <f t="shared" si="0"/>
        <v>140.01640927240905</v>
      </c>
      <c r="BD6" s="5">
        <f t="shared" si="0"/>
        <v>142.81673745785724</v>
      </c>
      <c r="BE6" s="5">
        <f t="shared" si="0"/>
        <v>145.6730722070144</v>
      </c>
      <c r="BF6" s="5">
        <f t="shared" si="0"/>
        <v>148.5865336511547</v>
      </c>
      <c r="BG6" s="5">
        <f t="shared" si="0"/>
        <v>151.5582643241778</v>
      </c>
      <c r="BH6" s="5">
        <f t="shared" si="0"/>
        <v>154.58942961066137</v>
      </c>
      <c r="BI6" s="5">
        <f t="shared" si="0"/>
        <v>157.68121820287459</v>
      </c>
      <c r="BJ6" s="5">
        <f t="shared" si="0"/>
        <v>160.83484256693208</v>
      </c>
    </row>
    <row r="7" spans="1:63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3">
      <c r="A8" s="10" t="s">
        <v>57</v>
      </c>
      <c r="B8" s="43">
        <v>0</v>
      </c>
      <c r="C8" s="7">
        <f>+C6*$C$3</f>
        <v>100000000</v>
      </c>
      <c r="D8" s="7">
        <f>+D6*$C$3</f>
        <v>102000000</v>
      </c>
      <c r="E8" s="7">
        <f>+E6*$C$3</f>
        <v>104040000</v>
      </c>
      <c r="F8" s="7">
        <f t="shared" ref="F8:BJ8" si="2">+F6*$C$3</f>
        <v>106120800</v>
      </c>
      <c r="G8" s="7">
        <f t="shared" si="2"/>
        <v>108243216</v>
      </c>
      <c r="H8" s="7">
        <f t="shared" si="2"/>
        <v>110408080.32000001</v>
      </c>
      <c r="I8" s="7">
        <f t="shared" si="2"/>
        <v>112616241.92640001</v>
      </c>
      <c r="J8" s="7">
        <f t="shared" si="2"/>
        <v>114868566.764928</v>
      </c>
      <c r="K8" s="7">
        <f t="shared" si="2"/>
        <v>117165938.10022657</v>
      </c>
      <c r="L8" s="7">
        <f t="shared" si="2"/>
        <v>119509256.86223109</v>
      </c>
      <c r="M8" s="7">
        <f t="shared" si="2"/>
        <v>121899441.99947573</v>
      </c>
      <c r="N8" s="7">
        <f t="shared" si="2"/>
        <v>124337430.83946525</v>
      </c>
      <c r="O8" s="7">
        <f t="shared" si="2"/>
        <v>126824179.45625456</v>
      </c>
      <c r="P8" s="7">
        <f t="shared" si="2"/>
        <v>129360663.04537965</v>
      </c>
      <c r="Q8" s="7">
        <f t="shared" si="2"/>
        <v>131947876.30628724</v>
      </c>
      <c r="R8" s="7">
        <f t="shared" si="2"/>
        <v>134586833.83241299</v>
      </c>
      <c r="S8" s="7">
        <f t="shared" si="2"/>
        <v>137278570.50906128</v>
      </c>
      <c r="T8" s="7">
        <f t="shared" si="2"/>
        <v>140024141.9192425</v>
      </c>
      <c r="U8" s="7">
        <f t="shared" si="2"/>
        <v>142824624.75762737</v>
      </c>
      <c r="V8" s="7">
        <f t="shared" si="2"/>
        <v>145681117.2527799</v>
      </c>
      <c r="W8" s="7">
        <f t="shared" si="2"/>
        <v>148594739.59783551</v>
      </c>
      <c r="X8" s="7">
        <f t="shared" si="2"/>
        <v>151566634.38979223</v>
      </c>
      <c r="Y8" s="7">
        <f t="shared" si="2"/>
        <v>154597967.07758805</v>
      </c>
      <c r="Z8" s="7">
        <f t="shared" si="2"/>
        <v>157689926.41913983</v>
      </c>
      <c r="AA8" s="7">
        <f t="shared" si="2"/>
        <v>160843724.94752261</v>
      </c>
      <c r="AB8" s="7">
        <f t="shared" si="2"/>
        <v>164060599.44647309</v>
      </c>
      <c r="AC8" s="7">
        <f t="shared" si="2"/>
        <v>167341811.43540254</v>
      </c>
      <c r="AD8" s="7">
        <f t="shared" si="2"/>
        <v>170688647.6641106</v>
      </c>
      <c r="AE8" s="7">
        <f t="shared" si="2"/>
        <v>174102420.61739281</v>
      </c>
      <c r="AF8" s="7">
        <f t="shared" si="2"/>
        <v>177584469.02974066</v>
      </c>
      <c r="AG8" s="7">
        <f t="shared" si="2"/>
        <v>181136158.41033548</v>
      </c>
      <c r="AH8" s="7">
        <f t="shared" si="2"/>
        <v>184758881.57854217</v>
      </c>
      <c r="AI8" s="7">
        <f t="shared" si="2"/>
        <v>188454059.21011302</v>
      </c>
      <c r="AJ8" s="7">
        <f t="shared" si="2"/>
        <v>192223140.3943153</v>
      </c>
      <c r="AK8" s="7">
        <f t="shared" si="2"/>
        <v>196067603.2022016</v>
      </c>
      <c r="AL8" s="7">
        <f t="shared" si="2"/>
        <v>199988955.26624566</v>
      </c>
      <c r="AM8" s="7">
        <f t="shared" si="2"/>
        <v>203988734.37157056</v>
      </c>
      <c r="AN8" s="7">
        <f t="shared" si="2"/>
        <v>208068509.05900198</v>
      </c>
      <c r="AO8" s="7">
        <f t="shared" si="2"/>
        <v>212229879.24018201</v>
      </c>
      <c r="AP8" s="7">
        <f t="shared" si="2"/>
        <v>216474476.82498565</v>
      </c>
      <c r="AQ8" s="7">
        <f t="shared" si="2"/>
        <v>220803966.36148539</v>
      </c>
      <c r="AR8" s="7">
        <f t="shared" si="2"/>
        <v>225220045.6887151</v>
      </c>
      <c r="AS8" s="7">
        <f t="shared" si="2"/>
        <v>229724446.60248938</v>
      </c>
      <c r="AT8" s="7">
        <f t="shared" si="2"/>
        <v>234318935.53453919</v>
      </c>
      <c r="AU8" s="7">
        <f t="shared" si="2"/>
        <v>239005314.24522996</v>
      </c>
      <c r="AV8" s="7">
        <f t="shared" si="2"/>
        <v>243785420.53013456</v>
      </c>
      <c r="AW8" s="7">
        <f t="shared" si="2"/>
        <v>248661128.94073725</v>
      </c>
      <c r="AX8" s="7">
        <f t="shared" si="2"/>
        <v>253634351.51955202</v>
      </c>
      <c r="AY8" s="7">
        <f t="shared" si="2"/>
        <v>258707038.54994303</v>
      </c>
      <c r="AZ8" s="7">
        <f t="shared" si="2"/>
        <v>263881179.3209419</v>
      </c>
      <c r="BA8" s="7">
        <f t="shared" si="2"/>
        <v>269158802.90736073</v>
      </c>
      <c r="BB8" s="7">
        <f t="shared" si="2"/>
        <v>274541978.96550792</v>
      </c>
      <c r="BC8" s="7">
        <f t="shared" si="2"/>
        <v>280032818.5448181</v>
      </c>
      <c r="BD8" s="7">
        <f t="shared" si="2"/>
        <v>285633474.9157145</v>
      </c>
      <c r="BE8" s="7">
        <f t="shared" si="2"/>
        <v>291346144.41402882</v>
      </c>
      <c r="BF8" s="7">
        <f t="shared" si="2"/>
        <v>297173067.30230939</v>
      </c>
      <c r="BG8" s="7">
        <f t="shared" si="2"/>
        <v>303116528.6483556</v>
      </c>
      <c r="BH8" s="7">
        <f t="shared" si="2"/>
        <v>309178859.22132272</v>
      </c>
      <c r="BI8" s="7">
        <f t="shared" si="2"/>
        <v>315362436.4057492</v>
      </c>
      <c r="BJ8" s="7">
        <f t="shared" si="2"/>
        <v>321669685.13386416</v>
      </c>
    </row>
    <row r="9" spans="1:63">
      <c r="A9" s="9" t="s">
        <v>58</v>
      </c>
      <c r="B9" s="8">
        <f>+Costos!C7</f>
        <v>0</v>
      </c>
      <c r="C9" s="8">
        <f>+'Costos (10)'!C17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3">
      <c r="A10" s="9" t="s">
        <v>164</v>
      </c>
      <c r="B10" s="8">
        <v>0</v>
      </c>
      <c r="C10" s="8">
        <f>+C6*('Fabricación (10)'!$G$50+'Fabricación (10)'!$G$59)</f>
        <v>64206590.384975009</v>
      </c>
      <c r="D10" s="8">
        <f>+D6*('Fabricación (10)'!$G$50+'Fabricación (10)'!$G$59)</f>
        <v>65490722.192674503</v>
      </c>
      <c r="E10" s="8">
        <f>+E6*('Fabricación (10)'!$G$50+'Fabricación (10)'!$G$59)</f>
        <v>66800536.636528</v>
      </c>
      <c r="F10" s="8">
        <f>+F6*('Fabricación (10)'!$G$50+'Fabricación (10)'!$G$59)</f>
        <v>68136547.369258553</v>
      </c>
      <c r="G10" s="8">
        <f>+G6*('Fabricación (10)'!$G$50+'Fabricación (10)'!$G$59)</f>
        <v>69499278.31664373</v>
      </c>
      <c r="H10" s="8">
        <f>+H6*('Fabricación (10)'!$G$50+'Fabricación (10)'!$G$59)</f>
        <v>70889263.882976606</v>
      </c>
      <c r="I10" s="8">
        <f>+I6*('Fabricación (10)'!$G$50+'Fabricación (10)'!$G$59)</f>
        <v>72307049.160636142</v>
      </c>
      <c r="J10" s="8">
        <f>+J6*('Fabricación (10)'!$G$50+'Fabricación (10)'!$G$59)</f>
        <v>73753190.143848866</v>
      </c>
      <c r="K10" s="8">
        <f>+K6*('Fabricación (10)'!$G$50+'Fabricación (10)'!$G$59)</f>
        <v>75228253.946725845</v>
      </c>
      <c r="L10" s="8">
        <f>+L6*('Fabricación (10)'!$G$50+'Fabricación (10)'!$G$59)</f>
        <v>76732819.025660351</v>
      </c>
      <c r="M10" s="8">
        <f>+M6*('Fabricación (10)'!$G$50+'Fabricación (10)'!$G$59)</f>
        <v>78267475.406173572</v>
      </c>
      <c r="N10" s="8">
        <f>+N6*('Fabricación (10)'!$G$50+'Fabricación (10)'!$G$59)</f>
        <v>79832824.914297044</v>
      </c>
      <c r="O10" s="8">
        <f>+O6*('Fabricación (10)'!$G$50+'Fabricación (10)'!$G$59)</f>
        <v>81429481.412582979</v>
      </c>
      <c r="P10" s="8">
        <f>+P6*('Fabricación (10)'!$G$50+'Fabricación (10)'!$G$59)</f>
        <v>83058071.04083465</v>
      </c>
      <c r="Q10" s="8">
        <f>+Q6*('Fabricación (10)'!$G$50+'Fabricación (10)'!$G$59)</f>
        <v>84719232.46165134</v>
      </c>
      <c r="R10" s="8">
        <f>+R6*('Fabricación (10)'!$G$50+'Fabricación (10)'!$G$59)</f>
        <v>86413617.110884368</v>
      </c>
      <c r="S10" s="8">
        <f>+S6*('Fabricación (10)'!$G$50+'Fabricación (10)'!$G$59)</f>
        <v>88141889.453102067</v>
      </c>
      <c r="T10" s="8">
        <f>+T6*('Fabricación (10)'!$G$50+'Fabricación (10)'!$G$59)</f>
        <v>89904727.24216412</v>
      </c>
      <c r="U10" s="8">
        <f>+U6*('Fabricación (10)'!$G$50+'Fabricación (10)'!$G$59)</f>
        <v>91702821.787007406</v>
      </c>
      <c r="V10" s="8">
        <f>+V6*('Fabricación (10)'!$G$50+'Fabricación (10)'!$G$59)</f>
        <v>93536878.222747549</v>
      </c>
      <c r="W10" s="8">
        <f>+W6*('Fabricación (10)'!$G$50+'Fabricación (10)'!$G$59)</f>
        <v>95407615.787202507</v>
      </c>
      <c r="X10" s="8">
        <f>+X6*('Fabricación (10)'!$G$50+'Fabricación (10)'!$G$59)</f>
        <v>97315768.10294655</v>
      </c>
      <c r="Y10" s="8">
        <f>+Y6*('Fabricación (10)'!$G$50+'Fabricación (10)'!$G$59)</f>
        <v>99262083.465005487</v>
      </c>
      <c r="Z10" s="8">
        <f>+Z6*('Fabricación (10)'!$G$50+'Fabricación (10)'!$G$59)</f>
        <v>101247325.1343056</v>
      </c>
      <c r="AA10" s="8">
        <f>+AA6*('Fabricación (10)'!$G$50+'Fabricación (10)'!$G$59)</f>
        <v>103272271.63699169</v>
      </c>
      <c r="AB10" s="8">
        <f>+AB6*('Fabricación (10)'!$G$50+'Fabricación (10)'!$G$59)</f>
        <v>105337717.06973153</v>
      </c>
      <c r="AC10" s="8">
        <f>+AC6*('Fabricación (10)'!$G$50+'Fabricación (10)'!$G$59)</f>
        <v>107444471.41112618</v>
      </c>
      <c r="AD10" s="8">
        <f>+AD6*('Fabricación (10)'!$G$50+'Fabricación (10)'!$G$59)</f>
        <v>109593360.83934869</v>
      </c>
      <c r="AE10" s="8">
        <f>+AE6*('Fabricación (10)'!$G$50+'Fabricación (10)'!$G$59)</f>
        <v>111785228.05613567</v>
      </c>
      <c r="AF10" s="8">
        <f>+AF6*('Fabricación (10)'!$G$50+'Fabricación (10)'!$G$59)</f>
        <v>114020932.61725838</v>
      </c>
      <c r="AG10" s="8">
        <f>+AG6*('Fabricación (10)'!$G$50+'Fabricación (10)'!$G$59)</f>
        <v>116301351.26960355</v>
      </c>
      <c r="AH10" s="8">
        <f>+AH6*('Fabricación (10)'!$G$50+'Fabricación (10)'!$G$59)</f>
        <v>118627378.29499562</v>
      </c>
      <c r="AI10" s="8">
        <f>+AI6*('Fabricación (10)'!$G$50+'Fabricación (10)'!$G$59)</f>
        <v>120999925.86089554</v>
      </c>
      <c r="AJ10" s="8">
        <f>+AJ6*('Fabricación (10)'!$G$50+'Fabricación (10)'!$G$59)</f>
        <v>123419924.37811345</v>
      </c>
      <c r="AK10" s="8">
        <f>+AK6*('Fabricación (10)'!$G$50+'Fabricación (10)'!$G$59)</f>
        <v>125888322.86567573</v>
      </c>
      <c r="AL10" s="8">
        <f>+AL6*('Fabricación (10)'!$G$50+'Fabricación (10)'!$G$59)</f>
        <v>128406089.32298924</v>
      </c>
      <c r="AM10" s="8">
        <f>+AM6*('Fabricación (10)'!$G$50+'Fabricación (10)'!$G$59)</f>
        <v>130974211.10944903</v>
      </c>
      <c r="AN10" s="8">
        <f>+AN6*('Fabricación (10)'!$G$50+'Fabricación (10)'!$G$59)</f>
        <v>133593695.33163801</v>
      </c>
      <c r="AO10" s="8">
        <f>+AO6*('Fabricación (10)'!$G$50+'Fabricación (10)'!$G$59)</f>
        <v>136265569.23827076</v>
      </c>
      <c r="AP10" s="8">
        <f>+AP6*('Fabricación (10)'!$G$50+'Fabricación (10)'!$G$59)</f>
        <v>138990880.62303618</v>
      </c>
      <c r="AQ10" s="8">
        <f>+AQ6*('Fabricación (10)'!$G$50+'Fabricación (10)'!$G$59)</f>
        <v>141770698.23549691</v>
      </c>
      <c r="AR10" s="8">
        <f>+AR6*('Fabricación (10)'!$G$50+'Fabricación (10)'!$G$59)</f>
        <v>144606112.20020685</v>
      </c>
      <c r="AS10" s="8">
        <f>+AS6*('Fabricación (10)'!$G$50+'Fabricación (10)'!$G$59)</f>
        <v>147498234.44421101</v>
      </c>
      <c r="AT10" s="8">
        <f>+AT6*('Fabricación (10)'!$G$50+'Fabricación (10)'!$G$59)</f>
        <v>150448199.1330952</v>
      </c>
      <c r="AU10" s="8">
        <f>+AU6*('Fabricación (10)'!$G$50+'Fabricación (10)'!$G$59)</f>
        <v>153457163.11575711</v>
      </c>
      <c r="AV10" s="8">
        <f>+AV6*('Fabricación (10)'!$G$50+'Fabricación (10)'!$G$59)</f>
        <v>156526306.37807226</v>
      </c>
      <c r="AW10" s="8">
        <f>+AW6*('Fabricación (10)'!$G$50+'Fabricación (10)'!$G$59)</f>
        <v>159656832.50563371</v>
      </c>
      <c r="AX10" s="8">
        <f>+AX6*('Fabricación (10)'!$G$50+'Fabricación (10)'!$G$59)</f>
        <v>162849969.1557464</v>
      </c>
      <c r="AY10" s="8">
        <f>+AY6*('Fabricación (10)'!$G$50+'Fabricación (10)'!$G$59)</f>
        <v>166106968.5388613</v>
      </c>
      <c r="AZ10" s="8">
        <f>+AZ6*('Fabricación (10)'!$G$50+'Fabricación (10)'!$G$59)</f>
        <v>169429107.90963852</v>
      </c>
      <c r="BA10" s="8">
        <f>+BA6*('Fabricación (10)'!$G$50+'Fabricación (10)'!$G$59)</f>
        <v>172817690.06783131</v>
      </c>
      <c r="BB10" s="8">
        <f>+BB6*('Fabricación (10)'!$G$50+'Fabricación (10)'!$G$59)</f>
        <v>176274043.86918792</v>
      </c>
      <c r="BC10" s="8">
        <f>+BC6*('Fabricación (10)'!$G$50+'Fabricación (10)'!$G$59)</f>
        <v>179799524.74657169</v>
      </c>
      <c r="BD10" s="8">
        <f>+BD6*('Fabricación (10)'!$G$50+'Fabricación (10)'!$G$59)</f>
        <v>183395515.24150312</v>
      </c>
      <c r="BE10" s="8">
        <f>+BE6*('Fabricación (10)'!$G$50+'Fabricación (10)'!$G$59)</f>
        <v>187063425.54633322</v>
      </c>
      <c r="BF10" s="8">
        <f>+BF6*('Fabricación (10)'!$G$50+'Fabricación (10)'!$G$59)</f>
        <v>190804694.05725989</v>
      </c>
      <c r="BG10" s="8">
        <f>+BG6*('Fabricación (10)'!$G$50+'Fabricación (10)'!$G$59)</f>
        <v>194620787.9384051</v>
      </c>
      <c r="BH10" s="8">
        <f>+BH6*('Fabricación (10)'!$G$50+'Fabricación (10)'!$G$59)</f>
        <v>198513203.69717321</v>
      </c>
      <c r="BI10" s="8">
        <f>+BI6*('Fabricación (10)'!$G$50+'Fabricación (10)'!$G$59)</f>
        <v>202483467.77111667</v>
      </c>
      <c r="BJ10" s="8">
        <f>+BJ6*('Fabricación (10)'!$G$50+'Fabricación (10)'!$G$59)</f>
        <v>206533137.12653899</v>
      </c>
      <c r="BK10" s="8"/>
    </row>
    <row r="11" spans="1:63">
      <c r="A11" s="9" t="s">
        <v>59</v>
      </c>
      <c r="B11" s="5">
        <f>+B8-B9</f>
        <v>0</v>
      </c>
      <c r="C11" s="5">
        <f>+C8+B11-C9-C10</f>
        <v>-19098590.384975009</v>
      </c>
      <c r="D11" s="5">
        <f t="shared" ref="D11:BJ11" si="4">+D8+C11-D9-D10</f>
        <v>-37481312.577649519</v>
      </c>
      <c r="E11" s="5">
        <f t="shared" si="4"/>
        <v>-55133849.214177519</v>
      </c>
      <c r="F11" s="5">
        <f t="shared" si="4"/>
        <v>-72041596.583436072</v>
      </c>
      <c r="G11" s="5">
        <f t="shared" si="4"/>
        <v>-88189658.900079802</v>
      </c>
      <c r="H11" s="5">
        <f t="shared" si="4"/>
        <v>-103562842.4630564</v>
      </c>
      <c r="I11" s="5">
        <f t="shared" si="4"/>
        <v>-118145649.69729254</v>
      </c>
      <c r="J11" s="5">
        <f t="shared" si="4"/>
        <v>-131922273.0762134</v>
      </c>
      <c r="K11" s="5">
        <f t="shared" si="4"/>
        <v>-144876588.92271268</v>
      </c>
      <c r="L11" s="5">
        <f t="shared" si="4"/>
        <v>-156992151.08614194</v>
      </c>
      <c r="M11" s="5">
        <f t="shared" si="4"/>
        <v>-168252184.49283978</v>
      </c>
      <c r="N11" s="5">
        <f t="shared" si="4"/>
        <v>-178639578.5676716</v>
      </c>
      <c r="O11" s="5">
        <f t="shared" si="4"/>
        <v>-191979320.52400002</v>
      </c>
      <c r="P11" s="5">
        <f t="shared" si="4"/>
        <v>-204411168.51945502</v>
      </c>
      <c r="Q11" s="5">
        <f t="shared" si="4"/>
        <v>-215916964.67481911</v>
      </c>
      <c r="R11" s="5">
        <f t="shared" si="4"/>
        <v>-226478187.95329049</v>
      </c>
      <c r="S11" s="5">
        <f t="shared" si="4"/>
        <v>-236075946.8973313</v>
      </c>
      <c r="T11" s="5">
        <f t="shared" si="4"/>
        <v>-244690972.22025293</v>
      </c>
      <c r="U11" s="5">
        <f t="shared" si="4"/>
        <v>-252303609.24963295</v>
      </c>
      <c r="V11" s="5">
        <f t="shared" si="4"/>
        <v>-258893810.21960062</v>
      </c>
      <c r="W11" s="5">
        <f t="shared" si="4"/>
        <v>-264441126.40896761</v>
      </c>
      <c r="X11" s="5">
        <f t="shared" si="4"/>
        <v>-268924700.12212193</v>
      </c>
      <c r="Y11" s="5">
        <f t="shared" si="4"/>
        <v>-272323256.50953937</v>
      </c>
      <c r="Z11" s="5">
        <f t="shared" si="4"/>
        <v>-274615095.2247051</v>
      </c>
      <c r="AA11" s="5">
        <f t="shared" si="4"/>
        <v>-278714803.9141742</v>
      </c>
      <c r="AB11" s="5">
        <f t="shared" si="4"/>
        <v>-281663083.53743267</v>
      </c>
      <c r="AC11" s="5">
        <f t="shared" si="4"/>
        <v>-283436905.51315629</v>
      </c>
      <c r="AD11" s="5">
        <f t="shared" si="4"/>
        <v>-284012780.68839437</v>
      </c>
      <c r="AE11" s="5">
        <f t="shared" si="4"/>
        <v>-283366750.12713724</v>
      </c>
      <c r="AF11" s="5">
        <f t="shared" si="4"/>
        <v>-281474375.71465498</v>
      </c>
      <c r="AG11" s="5">
        <f t="shared" si="4"/>
        <v>-278310730.57392305</v>
      </c>
      <c r="AH11" s="5">
        <f t="shared" si="4"/>
        <v>-273850389.29037648</v>
      </c>
      <c r="AI11" s="5">
        <f t="shared" si="4"/>
        <v>-268067417.94115901</v>
      </c>
      <c r="AJ11" s="5">
        <f t="shared" si="4"/>
        <v>-260935363.92495716</v>
      </c>
      <c r="AK11" s="5">
        <f t="shared" si="4"/>
        <v>-252427245.5884313</v>
      </c>
      <c r="AL11" s="5">
        <f t="shared" si="4"/>
        <v>-242515541.64517486</v>
      </c>
      <c r="AM11" s="5">
        <f t="shared" si="4"/>
        <v>-233022315.24305332</v>
      </c>
      <c r="AN11" s="5">
        <f t="shared" si="4"/>
        <v>-222068798.37568933</v>
      </c>
      <c r="AO11" s="5">
        <f t="shared" si="4"/>
        <v>-209625785.23377806</v>
      </c>
      <c r="AP11" s="5">
        <f t="shared" si="4"/>
        <v>-195663485.8918286</v>
      </c>
      <c r="AQ11" s="5">
        <f t="shared" si="4"/>
        <v>-180151514.62584013</v>
      </c>
      <c r="AR11" s="5">
        <f t="shared" si="4"/>
        <v>-163058877.99733186</v>
      </c>
      <c r="AS11" s="5">
        <f t="shared" si="4"/>
        <v>-144353962.69905347</v>
      </c>
      <c r="AT11" s="5">
        <f t="shared" si="4"/>
        <v>-124004523.15760948</v>
      </c>
      <c r="AU11" s="5">
        <f t="shared" si="4"/>
        <v>-101977668.88813663</v>
      </c>
      <c r="AV11" s="5">
        <f t="shared" si="4"/>
        <v>-78239851.596074328</v>
      </c>
      <c r="AW11" s="5">
        <f t="shared" si="4"/>
        <v>-52756852.020970806</v>
      </c>
      <c r="AX11" s="5">
        <f t="shared" si="4"/>
        <v>-25493766.517165184</v>
      </c>
      <c r="AY11" s="5">
        <f t="shared" si="4"/>
        <v>1679367.7281165421</v>
      </c>
      <c r="AZ11" s="5">
        <f t="shared" si="4"/>
        <v>30704503.373619914</v>
      </c>
      <c r="BA11" s="5">
        <f t="shared" si="4"/>
        <v>61618680.44734934</v>
      </c>
      <c r="BB11" s="5">
        <f t="shared" si="4"/>
        <v>94459679.777869374</v>
      </c>
      <c r="BC11" s="5">
        <f t="shared" si="4"/>
        <v>129266037.81031582</v>
      </c>
      <c r="BD11" s="5">
        <f t="shared" si="4"/>
        <v>166077061.71872723</v>
      </c>
      <c r="BE11" s="5">
        <f t="shared" si="4"/>
        <v>204932844.82062283</v>
      </c>
      <c r="BF11" s="5">
        <f t="shared" si="4"/>
        <v>245874282.29987231</v>
      </c>
      <c r="BG11" s="5">
        <f t="shared" si="4"/>
        <v>288943087.24402279</v>
      </c>
      <c r="BH11" s="5">
        <f t="shared" si="4"/>
        <v>334181807.00237226</v>
      </c>
      <c r="BI11" s="5">
        <f t="shared" si="4"/>
        <v>381633839.87120479</v>
      </c>
      <c r="BJ11" s="5">
        <f t="shared" si="4"/>
        <v>431343452.11273003</v>
      </c>
    </row>
    <row r="12" spans="1:63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3">
      <c r="A13" s="231"/>
      <c r="C13" s="1"/>
      <c r="D13" s="1"/>
      <c r="N13" s="76"/>
    </row>
    <row r="14" spans="1:63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15A2D-1CFC-4107-8083-B87F5819A344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(10)'!E7</f>
        <v>33592000</v>
      </c>
    </row>
    <row r="11" spans="2:3">
      <c r="B11" s="20" t="s">
        <v>61</v>
      </c>
      <c r="C11" s="21">
        <f>+'Gastos (10)'!E10</f>
        <v>3000000</v>
      </c>
    </row>
    <row r="12" spans="2:3">
      <c r="B12" s="20" t="s">
        <v>62</v>
      </c>
      <c r="C12" s="21">
        <f>+'Gastos (10)'!E11</f>
        <v>8000000</v>
      </c>
    </row>
    <row r="13" spans="2:3">
      <c r="B13" s="20" t="s">
        <v>90</v>
      </c>
      <c r="C13" s="21">
        <f>+'Gastos (10)'!E12</f>
        <v>2000000</v>
      </c>
    </row>
    <row r="14" spans="2:3">
      <c r="B14" s="20" t="s">
        <v>63</v>
      </c>
      <c r="C14" s="21">
        <f>+'Gastos (10)'!E13</f>
        <v>2000000</v>
      </c>
    </row>
    <row r="15" spans="2:3">
      <c r="B15" s="20" t="s">
        <v>64</v>
      </c>
      <c r="C15" s="21">
        <f>+'Gastos (10)'!E18</f>
        <v>5250000</v>
      </c>
    </row>
    <row r="16" spans="2:3">
      <c r="B16" s="106" t="s">
        <v>65</v>
      </c>
      <c r="C16" s="240">
        <f>+'Gastos (10)'!E17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3BB23-2C95-5841-B5DE-7BB9F04E07A1}">
  <dimension ref="A2:L22"/>
  <sheetViews>
    <sheetView workbookViewId="0">
      <selection activeCell="G4" sqref="G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G3" t="s">
        <v>178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603DF-2AE4-4B05-AF6B-629601AFC15D}">
  <sheetPr>
    <pageSetUpPr fitToPage="1"/>
  </sheetPr>
  <dimension ref="A2:L22"/>
  <sheetViews>
    <sheetView topLeftCell="A3"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9657D-9FEE-4C41-9B62-879A988157B1}">
  <sheetPr>
    <pageSetUpPr fitToPage="1"/>
  </sheetPr>
  <dimension ref="A2:I59"/>
  <sheetViews>
    <sheetView topLeftCell="A50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4500</v>
      </c>
      <c r="G5" s="243">
        <v>3900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0.8666666666666667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79.073076923076925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</f>
        <v>308385</v>
      </c>
      <c r="G15" s="201">
        <f>(F15*C15)*1.05</f>
        <v>420945.52500000002</v>
      </c>
      <c r="H15" s="116"/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439095.52500000002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889432.52500000002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53365.951500000003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942798.47649999999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168378.21000000002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75423.878119999994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70709.885737499993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26398.357341999999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341333.33119950001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3E0FF-3155-4193-BE4D-2AEFE992E71E}">
  <sheetPr>
    <pageSetUpPr fitToPage="1"/>
  </sheetPr>
  <dimension ref="A1:P68"/>
  <sheetViews>
    <sheetView topLeftCell="A18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6" width="18.88671875" customWidth="1"/>
    <col min="7" max="7" width="19" customWidth="1"/>
    <col min="8" max="8" width="19.109375" customWidth="1"/>
    <col min="9" max="9" width="21.88671875" customWidth="1"/>
    <col min="10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(11)'!C8:N8)</f>
        <v>40236269184.381805</v>
      </c>
      <c r="F9" s="75">
        <f>SUM('Punto Equilibrio (11)'!O8:Z8)</f>
        <v>51029318236.902031</v>
      </c>
      <c r="G9" s="75">
        <f>SUM('Punto Equilibrio (11)'!AA8:AL8)</f>
        <v>64717514136.071869</v>
      </c>
      <c r="H9" s="75">
        <f>SUM('Punto Equilibrio (11)'!AM8:AX8)</f>
        <v>82077456267.558701</v>
      </c>
      <c r="I9" s="75">
        <f>SUM('Punto Equilibrio (11)'!AY8:BJ8)</f>
        <v>104094060429.89749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(11)'!C9:N10)</f>
        <v>33236891510.786263</v>
      </c>
      <c r="F10" s="75">
        <f>SUM('Punto Equilibrio (11)'!O9:Z10)</f>
        <v>42021832272.274689</v>
      </c>
      <c r="G10" s="75">
        <f>SUM('Punto Equilibrio (11)'!AA9:AL10)</f>
        <v>53140024256.737228</v>
      </c>
      <c r="H10" s="75">
        <f>SUM('Punto Equilibrio (11)'!AM9:AX10)</f>
        <v>67218087946.769989</v>
      </c>
      <c r="I10" s="75">
        <f>SUM('Punto Equilibrio (11)'!AY9:BJ10)</f>
        <v>85067187351.592194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6999377673.5955429</v>
      </c>
      <c r="F11" s="77">
        <f>F9-F10</f>
        <v>9007485964.6273422</v>
      </c>
      <c r="G11" s="77">
        <f>G9-G10</f>
        <v>11577489879.334641</v>
      </c>
      <c r="H11" s="77">
        <f>H9-H10</f>
        <v>14859368320.788712</v>
      </c>
      <c r="I11" s="77">
        <f>I9-I10</f>
        <v>19026873078.305298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6999377673.5955429</v>
      </c>
      <c r="F13" s="77">
        <f>F11-F12</f>
        <v>9007485964.6273422</v>
      </c>
      <c r="G13" s="77">
        <f t="shared" ref="G13:I13" si="0">G11-G12</f>
        <v>11577489879.334641</v>
      </c>
      <c r="H13" s="77">
        <f t="shared" si="0"/>
        <v>14859368320.788712</v>
      </c>
      <c r="I13" s="77">
        <f t="shared" si="0"/>
        <v>19026873078.305298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6999377673.5955429</v>
      </c>
      <c r="F15" s="77">
        <f t="shared" ref="F15:H15" si="1">F13-F14</f>
        <v>9007485964.6273422</v>
      </c>
      <c r="G15" s="77">
        <f t="shared" si="1"/>
        <v>11577489879.334641</v>
      </c>
      <c r="H15" s="77">
        <f t="shared" si="1"/>
        <v>14859368320.788712</v>
      </c>
      <c r="I15" s="77">
        <f>I13-I14</f>
        <v>19026873078.305298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2099813302.0786629</v>
      </c>
      <c r="F16" s="79">
        <f>F15*$D$5</f>
        <v>2702245789.3882027</v>
      </c>
      <c r="G16" s="79">
        <f>G15*$D$5</f>
        <v>3473246963.8003922</v>
      </c>
      <c r="H16" s="79">
        <f>H15*$D$5</f>
        <v>4457810496.2366133</v>
      </c>
      <c r="I16" s="79">
        <f>I15*$D$5</f>
        <v>5708061923.4915895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4899564371.51688</v>
      </c>
      <c r="F17" s="79">
        <f t="shared" ref="F17:H17" si="2">F15-F16</f>
        <v>6305240175.2391396</v>
      </c>
      <c r="G17" s="79">
        <f t="shared" si="2"/>
        <v>8104242915.5342484</v>
      </c>
      <c r="H17" s="79">
        <f t="shared" si="2"/>
        <v>10401557824.552097</v>
      </c>
      <c r="I17" s="79">
        <f>I15-I16</f>
        <v>13318811154.813709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4899564371.51688</v>
      </c>
      <c r="F27" s="82">
        <f t="shared" ref="F27:I27" si="4">F17+F18+F19-F20-F21-F22-F23-F24+F25+F26</f>
        <v>6305240175.2391396</v>
      </c>
      <c r="G27" s="82">
        <f t="shared" si="4"/>
        <v>8104242915.5342484</v>
      </c>
      <c r="H27" s="83">
        <f t="shared" si="4"/>
        <v>10401557824.552097</v>
      </c>
      <c r="I27" s="84">
        <f t="shared" si="4"/>
        <v>13318811154.813709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4374611045.9972143</v>
      </c>
      <c r="F29" s="59">
        <f t="shared" si="6"/>
        <v>5026498864.1893644</v>
      </c>
      <c r="G29" s="59">
        <f t="shared" si="6"/>
        <v>5768440030.7590466</v>
      </c>
      <c r="H29" s="59">
        <f t="shared" si="6"/>
        <v>6610378041.0760851</v>
      </c>
      <c r="I29" s="59">
        <f t="shared" si="6"/>
        <v>7557451135.4857483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4274611045.9972143</v>
      </c>
      <c r="F30" s="59">
        <f>SUM($D$29:E29,F29)</f>
        <v>9301109910.1865788</v>
      </c>
      <c r="G30" s="59">
        <f>SUM($D$29:F29,G29)</f>
        <v>15069549940.945625</v>
      </c>
      <c r="H30" s="59">
        <f>SUM($D$29:G29,H29)</f>
        <v>21679927982.021709</v>
      </c>
      <c r="I30" s="59">
        <f>SUM($D$29:H29,I29)</f>
        <v>29237379117.507458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4666251782.397028</v>
      </c>
      <c r="F31" s="61">
        <f t="shared" si="7"/>
        <v>5719038707.6998997</v>
      </c>
      <c r="G31" s="61">
        <f t="shared" si="7"/>
        <v>7000749738.0708323</v>
      </c>
      <c r="H31" s="61">
        <f t="shared" si="7"/>
        <v>8557387363.9498749</v>
      </c>
      <c r="I31" s="61">
        <f t="shared" si="7"/>
        <v>10435637046.048534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29237379117.507454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>
        <f>IRR(D27:I27,D33)</f>
        <v>49.282499622739543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2.4890105711736559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-8110733503.6465635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1.1428581281674515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1</v>
      </c>
      <c r="E39" s="51">
        <f>IF(SUM($D$27:E27)&gt;=0,E8,"X")</f>
        <v>1</v>
      </c>
      <c r="F39" s="51">
        <f>IF(SUM($D$27:F27)&gt;=0,F8,"X")</f>
        <v>2</v>
      </c>
      <c r="G39" s="51">
        <f>IF(SUM($D$27:G27)&gt;=0,G8,"X")</f>
        <v>3</v>
      </c>
      <c r="H39" s="51">
        <f>IF(SUM($D$27:H27)&gt;=0,H8,"X")</f>
        <v>4</v>
      </c>
      <c r="I39" s="51">
        <f>IF(SUM($D$27:I27)&gt;=0,I8,"X")</f>
        <v>5</v>
      </c>
      <c r="J39" s="99"/>
    </row>
    <row r="40" spans="1:16">
      <c r="A40" s="99"/>
      <c r="B40" s="99"/>
      <c r="C40" s="65" t="s">
        <v>42</v>
      </c>
      <c r="D40" s="68">
        <f>MIN(E40:I40)</f>
        <v>1</v>
      </c>
      <c r="E40" s="51">
        <f>IF(SUM($D$29:E29)&gt;=0,E8,"X")</f>
        <v>1</v>
      </c>
      <c r="F40" s="51">
        <f>IF(SUM($D$29:F29)&gt;=0,F8,"X")</f>
        <v>2</v>
      </c>
      <c r="G40" s="51">
        <f>IF(SUM($D$29:G29)&gt;=0,G8,"X")</f>
        <v>3</v>
      </c>
      <c r="H40" s="51">
        <f>IF(SUM($D$29:H29)&gt;=0,H8,"X")</f>
        <v>4</v>
      </c>
      <c r="I40" s="51">
        <f>IF(SUM($D$29:I29)&gt;=0,I8,"X")</f>
        <v>5</v>
      </c>
      <c r="J40" s="99"/>
    </row>
    <row r="41" spans="1:16">
      <c r="A41" s="99"/>
      <c r="B41" s="99"/>
      <c r="C41" s="65" t="s">
        <v>43</v>
      </c>
      <c r="D41" s="68">
        <f>INTERCEPT(E8:I8,E30:I30)</f>
        <v>0.46230601431072049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40236269184.381805</v>
      </c>
      <c r="F44" s="55">
        <f>F9</f>
        <v>51029318236.902031</v>
      </c>
      <c r="G44" s="55">
        <f>G9</f>
        <v>64717514136.071869</v>
      </c>
      <c r="H44" s="55">
        <f>H9</f>
        <v>82077456267.558701</v>
      </c>
      <c r="I44" s="55">
        <f>I9</f>
        <v>104094060429.89749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40236269184.381805</v>
      </c>
      <c r="F48" s="71">
        <f t="shared" ref="F48:I48" si="9">SUM(F44:F47)</f>
        <v>51029318236.902031</v>
      </c>
      <c r="G48" s="71">
        <f t="shared" si="9"/>
        <v>64717514136.071869</v>
      </c>
      <c r="H48" s="71">
        <f t="shared" si="9"/>
        <v>82077456267.558701</v>
      </c>
      <c r="I48" s="71">
        <f t="shared" si="9"/>
        <v>104094060429.89749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33236891510.786263</v>
      </c>
      <c r="F51" s="55">
        <f t="shared" ref="F51:I51" si="10">F10</f>
        <v>42021832272.274689</v>
      </c>
      <c r="G51" s="55">
        <f t="shared" si="10"/>
        <v>53140024256.737228</v>
      </c>
      <c r="H51" s="55">
        <f t="shared" si="10"/>
        <v>67218087946.769989</v>
      </c>
      <c r="I51" s="55">
        <f t="shared" si="10"/>
        <v>85067187351.592194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2099813302.0786629</v>
      </c>
      <c r="F53" s="55">
        <f t="shared" si="12"/>
        <v>2702245789.3882027</v>
      </c>
      <c r="G53" s="55">
        <f t="shared" si="12"/>
        <v>3473246963.8003922</v>
      </c>
      <c r="H53" s="55">
        <f t="shared" si="12"/>
        <v>4457810496.2366133</v>
      </c>
      <c r="I53" s="55">
        <f t="shared" si="12"/>
        <v>5708061923.4915895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35336704812.864929</v>
      </c>
      <c r="F59" s="71">
        <f t="shared" si="15"/>
        <v>44724078061.662888</v>
      </c>
      <c r="G59" s="71">
        <f t="shared" si="15"/>
        <v>56613271220.537621</v>
      </c>
      <c r="H59" s="71">
        <f t="shared" si="15"/>
        <v>71675898443.006607</v>
      </c>
      <c r="I59" s="71">
        <f t="shared" si="15"/>
        <v>90775249275.083786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233897621363.13416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204660242245.62674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29237379117.507416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56D57-E268-455A-BD4C-53109F520681}">
  <sheetPr>
    <pageSetUpPr fitToPage="1"/>
  </sheetPr>
  <dimension ref="A2:BK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3">
      <c r="B2" t="s">
        <v>53</v>
      </c>
      <c r="C2" s="1">
        <v>0.02</v>
      </c>
      <c r="D2" s="1"/>
    </row>
    <row r="3" spans="1:63">
      <c r="B3" t="s">
        <v>54</v>
      </c>
      <c r="C3" s="242">
        <v>1500000</v>
      </c>
    </row>
    <row r="4" spans="1:63">
      <c r="C4" s="3"/>
    </row>
    <row r="5" spans="1:63">
      <c r="A5" s="298" t="s">
        <v>55</v>
      </c>
      <c r="B5" s="298"/>
      <c r="C5" s="239" t="s">
        <v>165</v>
      </c>
      <c r="D5" s="245">
        <v>2000</v>
      </c>
      <c r="AM5" s="4"/>
    </row>
    <row r="6" spans="1:63">
      <c r="A6" s="276" t="s">
        <v>55</v>
      </c>
      <c r="B6" s="276"/>
      <c r="C6" s="5">
        <f>+D5</f>
        <v>2000</v>
      </c>
      <c r="D6" s="5">
        <f>+C6*(1+$C$2)</f>
        <v>2040</v>
      </c>
      <c r="E6" s="5">
        <f t="shared" ref="E6:BJ6" si="0">+D6*(1+$C$2)</f>
        <v>2080.8000000000002</v>
      </c>
      <c r="F6" s="5">
        <f t="shared" si="0"/>
        <v>2122.4160000000002</v>
      </c>
      <c r="G6" s="5">
        <f t="shared" si="0"/>
        <v>2164.8643200000001</v>
      </c>
      <c r="H6" s="5">
        <f t="shared" si="0"/>
        <v>2208.1616064</v>
      </c>
      <c r="I6" s="5">
        <f t="shared" si="0"/>
        <v>2252.3248385279999</v>
      </c>
      <c r="J6" s="5">
        <f t="shared" si="0"/>
        <v>2297.3713352985601</v>
      </c>
      <c r="K6" s="5">
        <f t="shared" si="0"/>
        <v>2343.3187620045314</v>
      </c>
      <c r="L6" s="5">
        <f t="shared" si="0"/>
        <v>2390.1851372446222</v>
      </c>
      <c r="M6" s="5">
        <f t="shared" si="0"/>
        <v>2437.9888399895149</v>
      </c>
      <c r="N6" s="5">
        <f t="shared" si="0"/>
        <v>2486.7486167893053</v>
      </c>
      <c r="O6" s="5">
        <f t="shared" si="0"/>
        <v>2536.4835891250914</v>
      </c>
      <c r="P6" s="5">
        <f t="shared" si="0"/>
        <v>2587.2132609075934</v>
      </c>
      <c r="Q6" s="5">
        <f t="shared" si="0"/>
        <v>2638.9575261257455</v>
      </c>
      <c r="R6" s="5">
        <f t="shared" si="0"/>
        <v>2691.7366766482605</v>
      </c>
      <c r="S6" s="5">
        <f t="shared" si="0"/>
        <v>2745.5714101812259</v>
      </c>
      <c r="T6" s="5">
        <f t="shared" si="0"/>
        <v>2800.4828383848503</v>
      </c>
      <c r="U6" s="5">
        <f t="shared" si="0"/>
        <v>2856.4924951525472</v>
      </c>
      <c r="V6" s="5">
        <f t="shared" si="0"/>
        <v>2913.6223450555981</v>
      </c>
      <c r="W6" s="5">
        <f t="shared" si="0"/>
        <v>2971.8947919567099</v>
      </c>
      <c r="X6" s="5">
        <f t="shared" si="0"/>
        <v>3031.3326877958443</v>
      </c>
      <c r="Y6" s="5">
        <f t="shared" si="0"/>
        <v>3091.9593415517611</v>
      </c>
      <c r="Z6" s="5">
        <f t="shared" si="0"/>
        <v>3153.7985283827966</v>
      </c>
      <c r="AA6" s="5">
        <f t="shared" si="0"/>
        <v>3216.8744989504526</v>
      </c>
      <c r="AB6" s="5">
        <f t="shared" si="0"/>
        <v>3281.2119889294618</v>
      </c>
      <c r="AC6" s="5">
        <f t="shared" si="0"/>
        <v>3346.8362287080508</v>
      </c>
      <c r="AD6" s="5">
        <f t="shared" si="0"/>
        <v>3413.7729532822118</v>
      </c>
      <c r="AE6" s="5">
        <f t="shared" si="0"/>
        <v>3482.0484123478559</v>
      </c>
      <c r="AF6" s="5">
        <f t="shared" si="0"/>
        <v>3551.689380594813</v>
      </c>
      <c r="AG6" s="5">
        <f t="shared" si="0"/>
        <v>3622.7231682067095</v>
      </c>
      <c r="AH6" s="5">
        <f t="shared" si="0"/>
        <v>3695.1776315708439</v>
      </c>
      <c r="AI6" s="5">
        <f t="shared" si="0"/>
        <v>3769.0811842022608</v>
      </c>
      <c r="AJ6" s="5">
        <f t="shared" si="0"/>
        <v>3844.4628078863061</v>
      </c>
      <c r="AK6" s="5">
        <f t="shared" si="0"/>
        <v>3921.3520640440324</v>
      </c>
      <c r="AL6" s="5">
        <f t="shared" si="0"/>
        <v>3999.779105324913</v>
      </c>
      <c r="AM6" s="5">
        <f t="shared" si="0"/>
        <v>4079.7746874314112</v>
      </c>
      <c r="AN6" s="5">
        <f t="shared" si="0"/>
        <v>4161.3701811800393</v>
      </c>
      <c r="AO6" s="5">
        <f t="shared" si="0"/>
        <v>4244.5975848036405</v>
      </c>
      <c r="AP6" s="5">
        <f t="shared" si="0"/>
        <v>4329.4895364997137</v>
      </c>
      <c r="AQ6" s="5">
        <f t="shared" si="0"/>
        <v>4416.0793272297078</v>
      </c>
      <c r="AR6" s="5">
        <f t="shared" si="0"/>
        <v>4504.4009137743024</v>
      </c>
      <c r="AS6" s="5">
        <f t="shared" si="0"/>
        <v>4594.4889320497887</v>
      </c>
      <c r="AT6" s="5">
        <f t="shared" si="0"/>
        <v>4686.3787106907848</v>
      </c>
      <c r="AU6" s="5">
        <f t="shared" si="0"/>
        <v>4780.1062849046002</v>
      </c>
      <c r="AV6" s="5">
        <f t="shared" si="0"/>
        <v>4875.7084106026923</v>
      </c>
      <c r="AW6" s="5">
        <f t="shared" si="0"/>
        <v>4973.2225788147462</v>
      </c>
      <c r="AX6" s="5">
        <f t="shared" si="0"/>
        <v>5072.6870303910409</v>
      </c>
      <c r="AY6" s="5">
        <f t="shared" si="0"/>
        <v>5174.1407709988616</v>
      </c>
      <c r="AZ6" s="5">
        <f t="shared" si="0"/>
        <v>5277.6235864188393</v>
      </c>
      <c r="BA6" s="5">
        <f t="shared" si="0"/>
        <v>5383.1760581472163</v>
      </c>
      <c r="BB6" s="5">
        <f t="shared" si="0"/>
        <v>5490.8395793101608</v>
      </c>
      <c r="BC6" s="5">
        <f t="shared" si="0"/>
        <v>5600.656370896364</v>
      </c>
      <c r="BD6" s="5">
        <f t="shared" si="0"/>
        <v>5712.6694983142916</v>
      </c>
      <c r="BE6" s="5">
        <f t="shared" si="0"/>
        <v>5826.9228882805774</v>
      </c>
      <c r="BF6" s="5">
        <f t="shared" si="0"/>
        <v>5943.4613460461887</v>
      </c>
      <c r="BG6" s="5">
        <f t="shared" si="0"/>
        <v>6062.3305729671129</v>
      </c>
      <c r="BH6" s="5">
        <f t="shared" si="0"/>
        <v>6183.5771844264555</v>
      </c>
      <c r="BI6" s="5">
        <f t="shared" si="0"/>
        <v>6307.2487281149843</v>
      </c>
      <c r="BJ6" s="5">
        <f t="shared" si="0"/>
        <v>6433.3937026772837</v>
      </c>
    </row>
    <row r="7" spans="1:63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3">
      <c r="A8" s="10" t="s">
        <v>57</v>
      </c>
      <c r="B8" s="43">
        <v>0</v>
      </c>
      <c r="C8" s="7">
        <f>+C6*$C$3</f>
        <v>3000000000</v>
      </c>
      <c r="D8" s="7">
        <f>+D6*$C$3</f>
        <v>3060000000</v>
      </c>
      <c r="E8" s="7">
        <f>+E6*$C$3</f>
        <v>3121200000.0000005</v>
      </c>
      <c r="F8" s="7">
        <f t="shared" ref="F8:BJ8" si="2">+F6*$C$3</f>
        <v>3183624000.0000005</v>
      </c>
      <c r="G8" s="7">
        <f t="shared" si="2"/>
        <v>3247296480</v>
      </c>
      <c r="H8" s="7">
        <f t="shared" si="2"/>
        <v>3312242409.5999999</v>
      </c>
      <c r="I8" s="7">
        <f t="shared" si="2"/>
        <v>3378487257.7919998</v>
      </c>
      <c r="J8" s="7">
        <f t="shared" si="2"/>
        <v>3446057002.9478402</v>
      </c>
      <c r="K8" s="7">
        <f t="shared" si="2"/>
        <v>3514978143.0067973</v>
      </c>
      <c r="L8" s="7">
        <f t="shared" si="2"/>
        <v>3585277705.8669333</v>
      </c>
      <c r="M8" s="7">
        <f t="shared" si="2"/>
        <v>3656983259.9842725</v>
      </c>
      <c r="N8" s="7">
        <f t="shared" si="2"/>
        <v>3730122925.1839581</v>
      </c>
      <c r="O8" s="7">
        <f t="shared" si="2"/>
        <v>3804725383.6876369</v>
      </c>
      <c r="P8" s="7">
        <f t="shared" si="2"/>
        <v>3880819891.3613901</v>
      </c>
      <c r="Q8" s="7">
        <f t="shared" si="2"/>
        <v>3958436289.1886182</v>
      </c>
      <c r="R8" s="7">
        <f t="shared" si="2"/>
        <v>4037605014.9723907</v>
      </c>
      <c r="S8" s="7">
        <f t="shared" si="2"/>
        <v>4118357115.2718387</v>
      </c>
      <c r="T8" s="7">
        <f t="shared" si="2"/>
        <v>4200724257.5772753</v>
      </c>
      <c r="U8" s="7">
        <f t="shared" si="2"/>
        <v>4284738742.7288208</v>
      </c>
      <c r="V8" s="7">
        <f t="shared" si="2"/>
        <v>4370433517.5833969</v>
      </c>
      <c r="W8" s="7">
        <f t="shared" si="2"/>
        <v>4457842187.9350653</v>
      </c>
      <c r="X8" s="7">
        <f t="shared" si="2"/>
        <v>4546999031.6937666</v>
      </c>
      <c r="Y8" s="7">
        <f t="shared" si="2"/>
        <v>4637939012.3276415</v>
      </c>
      <c r="Z8" s="7">
        <f t="shared" si="2"/>
        <v>4730697792.5741949</v>
      </c>
      <c r="AA8" s="7">
        <f t="shared" si="2"/>
        <v>4825311748.4256792</v>
      </c>
      <c r="AB8" s="7">
        <f t="shared" si="2"/>
        <v>4921817983.3941927</v>
      </c>
      <c r="AC8" s="7">
        <f t="shared" si="2"/>
        <v>5020254343.0620766</v>
      </c>
      <c r="AD8" s="7">
        <f t="shared" si="2"/>
        <v>5120659429.9233179</v>
      </c>
      <c r="AE8" s="7">
        <f t="shared" si="2"/>
        <v>5223072618.5217838</v>
      </c>
      <c r="AF8" s="7">
        <f t="shared" si="2"/>
        <v>5327534070.8922195</v>
      </c>
      <c r="AG8" s="7">
        <f t="shared" si="2"/>
        <v>5434084752.3100643</v>
      </c>
      <c r="AH8" s="7">
        <f t="shared" si="2"/>
        <v>5542766447.356266</v>
      </c>
      <c r="AI8" s="7">
        <f t="shared" si="2"/>
        <v>5653621776.3033915</v>
      </c>
      <c r="AJ8" s="7">
        <f t="shared" si="2"/>
        <v>5766694211.8294592</v>
      </c>
      <c r="AK8" s="7">
        <f t="shared" si="2"/>
        <v>5882028096.0660486</v>
      </c>
      <c r="AL8" s="7">
        <f t="shared" si="2"/>
        <v>5999668657.9873695</v>
      </c>
      <c r="AM8" s="7">
        <f t="shared" si="2"/>
        <v>6119662031.1471167</v>
      </c>
      <c r="AN8" s="7">
        <f t="shared" si="2"/>
        <v>6242055271.7700586</v>
      </c>
      <c r="AO8" s="7">
        <f t="shared" si="2"/>
        <v>6366896377.2054605</v>
      </c>
      <c r="AP8" s="7">
        <f t="shared" si="2"/>
        <v>6494234304.7495708</v>
      </c>
      <c r="AQ8" s="7">
        <f t="shared" si="2"/>
        <v>6624118990.8445616</v>
      </c>
      <c r="AR8" s="7">
        <f t="shared" si="2"/>
        <v>6756601370.6614532</v>
      </c>
      <c r="AS8" s="7">
        <f t="shared" si="2"/>
        <v>6891733398.0746832</v>
      </c>
      <c r="AT8" s="7">
        <f t="shared" si="2"/>
        <v>7029568066.0361776</v>
      </c>
      <c r="AU8" s="7">
        <f t="shared" si="2"/>
        <v>7170159427.3569002</v>
      </c>
      <c r="AV8" s="7">
        <f t="shared" si="2"/>
        <v>7313562615.9040384</v>
      </c>
      <c r="AW8" s="7">
        <f t="shared" si="2"/>
        <v>7459833868.2221193</v>
      </c>
      <c r="AX8" s="7">
        <f t="shared" si="2"/>
        <v>7609030545.5865612</v>
      </c>
      <c r="AY8" s="7">
        <f t="shared" si="2"/>
        <v>7761211156.498292</v>
      </c>
      <c r="AZ8" s="7">
        <f t="shared" si="2"/>
        <v>7916435379.6282587</v>
      </c>
      <c r="BA8" s="7">
        <f t="shared" si="2"/>
        <v>8074764087.2208242</v>
      </c>
      <c r="BB8" s="7">
        <f t="shared" si="2"/>
        <v>8236259368.9652414</v>
      </c>
      <c r="BC8" s="7">
        <f t="shared" si="2"/>
        <v>8400984556.3445463</v>
      </c>
      <c r="BD8" s="7">
        <f t="shared" si="2"/>
        <v>8569004247.4714375</v>
      </c>
      <c r="BE8" s="7">
        <f t="shared" si="2"/>
        <v>8740384332.420866</v>
      </c>
      <c r="BF8" s="7">
        <f t="shared" si="2"/>
        <v>8915192019.0692825</v>
      </c>
      <c r="BG8" s="7">
        <f t="shared" si="2"/>
        <v>9093495859.4506683</v>
      </c>
      <c r="BH8" s="7">
        <f t="shared" si="2"/>
        <v>9275365776.6396828</v>
      </c>
      <c r="BI8" s="7">
        <f t="shared" si="2"/>
        <v>9460873092.1724758</v>
      </c>
      <c r="BJ8" s="7">
        <f t="shared" si="2"/>
        <v>9650090554.0159264</v>
      </c>
    </row>
    <row r="9" spans="1:63">
      <c r="A9" s="9" t="s">
        <v>58</v>
      </c>
      <c r="B9" s="8">
        <f>+Costos!C7</f>
        <v>0</v>
      </c>
      <c r="C9" s="8">
        <f>+'Costos (11)'!C17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3">
      <c r="A10" s="9" t="s">
        <v>164</v>
      </c>
      <c r="B10" s="8">
        <v>0</v>
      </c>
      <c r="C10" s="8">
        <f>+C6*('Fabricación (11)'!$G$50+'Fabricación (11)'!$G$59)</f>
        <v>2429016519.5110998</v>
      </c>
      <c r="D10" s="8">
        <f>+D6*('Fabricación (11)'!$G$50+'Fabricación (11)'!$G$59)</f>
        <v>2477596849.9013219</v>
      </c>
      <c r="E10" s="8">
        <f>+E6*('Fabricación (11)'!$G$50+'Fabricación (11)'!$G$59)</f>
        <v>2527148786.8993487</v>
      </c>
      <c r="F10" s="8">
        <f>+F6*('Fabricación (11)'!$G$50+'Fabricación (11)'!$G$59)</f>
        <v>2577691762.6373353</v>
      </c>
      <c r="G10" s="8">
        <f>+G6*('Fabricación (11)'!$G$50+'Fabricación (11)'!$G$59)</f>
        <v>2629245597.8900824</v>
      </c>
      <c r="H10" s="8">
        <f>+H6*('Fabricación (11)'!$G$50+'Fabricación (11)'!$G$59)</f>
        <v>2681830509.8478837</v>
      </c>
      <c r="I10" s="8">
        <f>+I6*('Fabricación (11)'!$G$50+'Fabricación (11)'!$G$59)</f>
        <v>2735467120.0448413</v>
      </c>
      <c r="J10" s="8">
        <f>+J6*('Fabricación (11)'!$G$50+'Fabricación (11)'!$G$59)</f>
        <v>2790176462.4457383</v>
      </c>
      <c r="K10" s="8">
        <f>+K6*('Fabricación (11)'!$G$50+'Fabricación (11)'!$G$59)</f>
        <v>2845979991.694653</v>
      </c>
      <c r="L10" s="8">
        <f>+L6*('Fabricación (11)'!$G$50+'Fabricación (11)'!$G$59)</f>
        <v>2902899591.5285463</v>
      </c>
      <c r="M10" s="8">
        <f>+M6*('Fabricación (11)'!$G$50+'Fabricación (11)'!$G$59)</f>
        <v>2960957583.3591175</v>
      </c>
      <c r="N10" s="8">
        <f>+N6*('Fabricación (11)'!$G$50+'Fabricación (11)'!$G$59)</f>
        <v>3020176735.0263</v>
      </c>
      <c r="O10" s="8">
        <f>+O6*('Fabricación (11)'!$G$50+'Fabricación (11)'!$G$59)</f>
        <v>3080580269.7268262</v>
      </c>
      <c r="P10" s="8">
        <f>+P6*('Fabricación (11)'!$G$50+'Fabricación (11)'!$G$59)</f>
        <v>3142191875.1213627</v>
      </c>
      <c r="Q10" s="8">
        <f>+Q6*('Fabricación (11)'!$G$50+'Fabricación (11)'!$G$59)</f>
        <v>3205035712.6237903</v>
      </c>
      <c r="R10" s="8">
        <f>+R6*('Fabricación (11)'!$G$50+'Fabricación (11)'!$G$59)</f>
        <v>3269136426.8762665</v>
      </c>
      <c r="S10" s="8">
        <f>+S6*('Fabricación (11)'!$G$50+'Fabricación (11)'!$G$59)</f>
        <v>3334519155.4137921</v>
      </c>
      <c r="T10" s="8">
        <f>+T6*('Fabricación (11)'!$G$50+'Fabricación (11)'!$G$59)</f>
        <v>3401209538.5220675</v>
      </c>
      <c r="U10" s="8">
        <f>+U6*('Fabricación (11)'!$G$50+'Fabricación (11)'!$G$59)</f>
        <v>3469233729.2925091</v>
      </c>
      <c r="V10" s="8">
        <f>+V6*('Fabricación (11)'!$G$50+'Fabricación (11)'!$G$59)</f>
        <v>3538618403.8783588</v>
      </c>
      <c r="W10" s="8">
        <f>+W6*('Fabricación (11)'!$G$50+'Fabricación (11)'!$G$59)</f>
        <v>3609390771.9559259</v>
      </c>
      <c r="X10" s="8">
        <f>+X6*('Fabricación (11)'!$G$50+'Fabricación (11)'!$G$59)</f>
        <v>3681578587.3950448</v>
      </c>
      <c r="Y10" s="8">
        <f>+Y6*('Fabricación (11)'!$G$50+'Fabricación (11)'!$G$59)</f>
        <v>3755210159.1429453</v>
      </c>
      <c r="Z10" s="8">
        <f>+Z6*('Fabricación (11)'!$G$50+'Fabricación (11)'!$G$59)</f>
        <v>3830314362.3258047</v>
      </c>
      <c r="AA10" s="8">
        <f>+AA6*('Fabricación (11)'!$G$50+'Fabricación (11)'!$G$59)</f>
        <v>3906920649.5723209</v>
      </c>
      <c r="AB10" s="8">
        <f>+AB6*('Fabricación (11)'!$G$50+'Fabricación (11)'!$G$59)</f>
        <v>3985059062.5637674</v>
      </c>
      <c r="AC10" s="8">
        <f>+AC6*('Fabricación (11)'!$G$50+'Fabricación (11)'!$G$59)</f>
        <v>4064760243.8150425</v>
      </c>
      <c r="AD10" s="8">
        <f>+AD6*('Fabricación (11)'!$G$50+'Fabricación (11)'!$G$59)</f>
        <v>4146055448.6913433</v>
      </c>
      <c r="AE10" s="8">
        <f>+AE6*('Fabricación (11)'!$G$50+'Fabricación (11)'!$G$59)</f>
        <v>4228976557.6651702</v>
      </c>
      <c r="AF10" s="8">
        <f>+AF6*('Fabricación (11)'!$G$50+'Fabricación (11)'!$G$59)</f>
        <v>4313556088.8184738</v>
      </c>
      <c r="AG10" s="8">
        <f>+AG6*('Fabricación (11)'!$G$50+'Fabricación (11)'!$G$59)</f>
        <v>4399827210.5948429</v>
      </c>
      <c r="AH10" s="8">
        <f>+AH6*('Fabricación (11)'!$G$50+'Fabricación (11)'!$G$59)</f>
        <v>4487823754.8067408</v>
      </c>
      <c r="AI10" s="8">
        <f>+AI6*('Fabricación (11)'!$G$50+'Fabricación (11)'!$G$59)</f>
        <v>4577580229.9028749</v>
      </c>
      <c r="AJ10" s="8">
        <f>+AJ6*('Fabricación (11)'!$G$50+'Fabricación (11)'!$G$59)</f>
        <v>4669131834.5009327</v>
      </c>
      <c r="AK10" s="8">
        <f>+AK6*('Fabricación (11)'!$G$50+'Fabricación (11)'!$G$59)</f>
        <v>4762514471.1909513</v>
      </c>
      <c r="AL10" s="8">
        <f>+AL6*('Fabricación (11)'!$G$50+'Fabricación (11)'!$G$59)</f>
        <v>4857764760.6147709</v>
      </c>
      <c r="AM10" s="8">
        <f>+AM6*('Fabricación (11)'!$G$50+'Fabricación (11)'!$G$59)</f>
        <v>4954920055.8270655</v>
      </c>
      <c r="AN10" s="8">
        <f>+AN6*('Fabricación (11)'!$G$50+'Fabricación (11)'!$G$59)</f>
        <v>5054018456.9436073</v>
      </c>
      <c r="AO10" s="8">
        <f>+AO6*('Fabricación (11)'!$G$50+'Fabricación (11)'!$G$59)</f>
        <v>5155098826.0824795</v>
      </c>
      <c r="AP10" s="8">
        <f>+AP6*('Fabricación (11)'!$G$50+'Fabricación (11)'!$G$59)</f>
        <v>5258200802.6041298</v>
      </c>
      <c r="AQ10" s="8">
        <f>+AQ6*('Fabricación (11)'!$G$50+'Fabricación (11)'!$G$59)</f>
        <v>5363364818.6562119</v>
      </c>
      <c r="AR10" s="8">
        <f>+AR6*('Fabricación (11)'!$G$50+'Fabricación (11)'!$G$59)</f>
        <v>5470632115.0293369</v>
      </c>
      <c r="AS10" s="8">
        <f>+AS6*('Fabricación (11)'!$G$50+'Fabricación (11)'!$G$59)</f>
        <v>5580044757.3299236</v>
      </c>
      <c r="AT10" s="8">
        <f>+AT6*('Fabricación (11)'!$G$50+'Fabricación (11)'!$G$59)</f>
        <v>5691645652.4765234</v>
      </c>
      <c r="AU10" s="8">
        <f>+AU6*('Fabricación (11)'!$G$50+'Fabricación (11)'!$G$59)</f>
        <v>5805478565.5260534</v>
      </c>
      <c r="AV10" s="8">
        <f>+AV6*('Fabricación (11)'!$G$50+'Fabricación (11)'!$G$59)</f>
        <v>5921588136.8365746</v>
      </c>
      <c r="AW10" s="8">
        <f>+AW6*('Fabricación (11)'!$G$50+'Fabricación (11)'!$G$59)</f>
        <v>6040019899.5733061</v>
      </c>
      <c r="AX10" s="8">
        <f>+AX6*('Fabricación (11)'!$G$50+'Fabricación (11)'!$G$59)</f>
        <v>6160820297.5647717</v>
      </c>
      <c r="AY10" s="8">
        <f>+AY6*('Fabricación (11)'!$G$50+'Fabricación (11)'!$G$59)</f>
        <v>6284036703.5160666</v>
      </c>
      <c r="AZ10" s="8">
        <f>+AZ6*('Fabricación (11)'!$G$50+'Fabricación (11)'!$G$59)</f>
        <v>6409717437.5863886</v>
      </c>
      <c r="BA10" s="8">
        <f>+BA6*('Fabricación (11)'!$G$50+'Fabricación (11)'!$G$59)</f>
        <v>6537911786.3381166</v>
      </c>
      <c r="BB10" s="8">
        <f>+BB6*('Fabricación (11)'!$G$50+'Fabricación (11)'!$G$59)</f>
        <v>6668670022.0648794</v>
      </c>
      <c r="BC10" s="8">
        <f>+BC6*('Fabricación (11)'!$G$50+'Fabricación (11)'!$G$59)</f>
        <v>6802043422.5061769</v>
      </c>
      <c r="BD10" s="8">
        <f>+BD6*('Fabricación (11)'!$G$50+'Fabricación (11)'!$G$59)</f>
        <v>6938084290.9563007</v>
      </c>
      <c r="BE10" s="8">
        <f>+BE6*('Fabricación (11)'!$G$50+'Fabricación (11)'!$G$59)</f>
        <v>7076845976.7754269</v>
      </c>
      <c r="BF10" s="8">
        <f>+BF6*('Fabricación (11)'!$G$50+'Fabricación (11)'!$G$59)</f>
        <v>7218382896.310935</v>
      </c>
      <c r="BG10" s="8">
        <f>+BG6*('Fabricación (11)'!$G$50+'Fabricación (11)'!$G$59)</f>
        <v>7362750554.237154</v>
      </c>
      <c r="BH10" s="8">
        <f>+BH6*('Fabricación (11)'!$G$50+'Fabricación (11)'!$G$59)</f>
        <v>7510005565.3218975</v>
      </c>
      <c r="BI10" s="8">
        <f>+BI6*('Fabricación (11)'!$G$50+'Fabricación (11)'!$G$59)</f>
        <v>7660205676.628335</v>
      </c>
      <c r="BJ10" s="8">
        <f>+BJ6*('Fabricación (11)'!$G$50+'Fabricación (11)'!$G$59)</f>
        <v>7813409790.160902</v>
      </c>
      <c r="BK10" s="8"/>
    </row>
    <row r="11" spans="1:63">
      <c r="A11" s="9" t="s">
        <v>59</v>
      </c>
      <c r="B11" s="5">
        <f>+B8-B9</f>
        <v>0</v>
      </c>
      <c r="C11" s="5">
        <f>+C8+B11-C9-C10</f>
        <v>516091480.48890018</v>
      </c>
      <c r="D11" s="5">
        <f t="shared" ref="D11:BJ11" si="4">+D8+C11-D9-D10</f>
        <v>1043602630.5875783</v>
      </c>
      <c r="E11" s="5">
        <f t="shared" si="4"/>
        <v>1582761843.68823</v>
      </c>
      <c r="F11" s="5">
        <f t="shared" si="4"/>
        <v>2133802081.0508952</v>
      </c>
      <c r="G11" s="5">
        <f t="shared" si="4"/>
        <v>2696960963.1608133</v>
      </c>
      <c r="H11" s="5">
        <f t="shared" si="4"/>
        <v>3272480862.9129291</v>
      </c>
      <c r="I11" s="5">
        <f t="shared" si="4"/>
        <v>3860609000.6600881</v>
      </c>
      <c r="J11" s="5">
        <f t="shared" si="4"/>
        <v>4461597541.1621895</v>
      </c>
      <c r="K11" s="5">
        <f t="shared" si="4"/>
        <v>5075703692.4743347</v>
      </c>
      <c r="L11" s="5">
        <f t="shared" si="4"/>
        <v>5703189806.8127222</v>
      </c>
      <c r="M11" s="5">
        <f t="shared" si="4"/>
        <v>6344323483.4378777</v>
      </c>
      <c r="N11" s="5">
        <f t="shared" si="4"/>
        <v>6999377673.5955353</v>
      </c>
      <c r="O11" s="5">
        <f t="shared" si="4"/>
        <v>7664788347.5563469</v>
      </c>
      <c r="P11" s="5">
        <f t="shared" si="4"/>
        <v>8344681923.7963734</v>
      </c>
      <c r="Q11" s="5">
        <f t="shared" si="4"/>
        <v>9039348060.3612003</v>
      </c>
      <c r="R11" s="5">
        <f t="shared" si="4"/>
        <v>9749082208.457325</v>
      </c>
      <c r="S11" s="5">
        <f t="shared" si="4"/>
        <v>10474185728.315372</v>
      </c>
      <c r="T11" s="5">
        <f t="shared" si="4"/>
        <v>11214966007.370579</v>
      </c>
      <c r="U11" s="5">
        <f t="shared" si="4"/>
        <v>11971736580.80689</v>
      </c>
      <c r="V11" s="5">
        <f t="shared" si="4"/>
        <v>12744817254.511929</v>
      </c>
      <c r="W11" s="5">
        <f t="shared" si="4"/>
        <v>13534534230.49107</v>
      </c>
      <c r="X11" s="5">
        <f t="shared" si="4"/>
        <v>14341220234.789793</v>
      </c>
      <c r="Y11" s="5">
        <f t="shared" si="4"/>
        <v>15165214647.974491</v>
      </c>
      <c r="Z11" s="5">
        <f t="shared" si="4"/>
        <v>16006863638.222881</v>
      </c>
      <c r="AA11" s="5">
        <f t="shared" si="4"/>
        <v>16863583575.076239</v>
      </c>
      <c r="AB11" s="5">
        <f t="shared" si="4"/>
        <v>17738671333.906666</v>
      </c>
      <c r="AC11" s="5">
        <f t="shared" si="4"/>
        <v>18632494271.153702</v>
      </c>
      <c r="AD11" s="5">
        <f t="shared" si="4"/>
        <v>19545427090.385674</v>
      </c>
      <c r="AE11" s="5">
        <f t="shared" si="4"/>
        <v>20477851989.242287</v>
      </c>
      <c r="AF11" s="5">
        <f t="shared" si="4"/>
        <v>21430158809.316032</v>
      </c>
      <c r="AG11" s="5">
        <f t="shared" si="4"/>
        <v>22402745189.031258</v>
      </c>
      <c r="AH11" s="5">
        <f t="shared" si="4"/>
        <v>23396016719.580784</v>
      </c>
      <c r="AI11" s="5">
        <f t="shared" si="4"/>
        <v>24410387103.9813</v>
      </c>
      <c r="AJ11" s="5">
        <f t="shared" si="4"/>
        <v>25446278319.30983</v>
      </c>
      <c r="AK11" s="5">
        <f t="shared" si="4"/>
        <v>26504120782.184925</v>
      </c>
      <c r="AL11" s="5">
        <f t="shared" si="4"/>
        <v>27584353517.557526</v>
      </c>
      <c r="AM11" s="5">
        <f t="shared" si="4"/>
        <v>28685574196.017578</v>
      </c>
      <c r="AN11" s="5">
        <f t="shared" si="4"/>
        <v>29810089713.984028</v>
      </c>
      <c r="AO11" s="5">
        <f t="shared" si="4"/>
        <v>30958365968.247009</v>
      </c>
      <c r="AP11" s="5">
        <f t="shared" si="4"/>
        <v>32130878173.532452</v>
      </c>
      <c r="AQ11" s="5">
        <f t="shared" si="4"/>
        <v>33328111048.860802</v>
      </c>
      <c r="AR11" s="5">
        <f t="shared" si="4"/>
        <v>34550559007.632919</v>
      </c>
      <c r="AS11" s="5">
        <f t="shared" si="4"/>
        <v>35798726351.517677</v>
      </c>
      <c r="AT11" s="5">
        <f t="shared" si="4"/>
        <v>37073127468.217331</v>
      </c>
      <c r="AU11" s="5">
        <f t="shared" si="4"/>
        <v>38374287033.188179</v>
      </c>
      <c r="AV11" s="5">
        <f t="shared" si="4"/>
        <v>39702740215.395645</v>
      </c>
      <c r="AW11" s="5">
        <f t="shared" si="4"/>
        <v>41059032887.184464</v>
      </c>
      <c r="AX11" s="5">
        <f t="shared" si="4"/>
        <v>42443721838.346252</v>
      </c>
      <c r="AY11" s="5">
        <f t="shared" si="4"/>
        <v>43855469355.562675</v>
      </c>
      <c r="AZ11" s="5">
        <f t="shared" si="4"/>
        <v>45296760361.838745</v>
      </c>
      <c r="BA11" s="5">
        <f t="shared" si="4"/>
        <v>46768185726.95565</v>
      </c>
      <c r="BB11" s="5">
        <f t="shared" si="4"/>
        <v>48270348138.09021</v>
      </c>
      <c r="BC11" s="5">
        <f t="shared" si="4"/>
        <v>49803862336.162773</v>
      </c>
      <c r="BD11" s="5">
        <f t="shared" si="4"/>
        <v>51369355356.912109</v>
      </c>
      <c r="BE11" s="5">
        <f t="shared" si="4"/>
        <v>52967466776.791748</v>
      </c>
      <c r="BF11" s="5">
        <f t="shared" si="4"/>
        <v>54598848963.784294</v>
      </c>
      <c r="BG11" s="5">
        <f t="shared" si="4"/>
        <v>56264167333.23201</v>
      </c>
      <c r="BH11" s="5">
        <f t="shared" si="4"/>
        <v>57964100608.783989</v>
      </c>
      <c r="BI11" s="5">
        <f t="shared" si="4"/>
        <v>59699341088.562332</v>
      </c>
      <c r="BJ11" s="5">
        <f t="shared" si="4"/>
        <v>61470594916.651566</v>
      </c>
    </row>
    <row r="12" spans="1:63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3">
      <c r="A13" s="231"/>
      <c r="C13" s="1"/>
      <c r="D13" s="1"/>
      <c r="N13" s="76"/>
    </row>
    <row r="14" spans="1:63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58EF7-821A-4378-91AC-05697186E0DA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(11)'!E7</f>
        <v>33592000</v>
      </c>
    </row>
    <row r="11" spans="2:3">
      <c r="B11" s="20" t="s">
        <v>61</v>
      </c>
      <c r="C11" s="21">
        <f>+'Gastos (11)'!E10</f>
        <v>3000000</v>
      </c>
    </row>
    <row r="12" spans="2:3">
      <c r="B12" s="20" t="s">
        <v>62</v>
      </c>
      <c r="C12" s="21">
        <f>+'Gastos (11)'!E11</f>
        <v>8000000</v>
      </c>
    </row>
    <row r="13" spans="2:3">
      <c r="B13" s="20" t="s">
        <v>90</v>
      </c>
      <c r="C13" s="21">
        <f>+'Gastos (11)'!E12</f>
        <v>2000000</v>
      </c>
    </row>
    <row r="14" spans="2:3">
      <c r="B14" s="20" t="s">
        <v>63</v>
      </c>
      <c r="C14" s="21">
        <f>+'Gastos (11)'!E13</f>
        <v>2000000</v>
      </c>
    </row>
    <row r="15" spans="2:3">
      <c r="B15" s="20" t="s">
        <v>64</v>
      </c>
      <c r="C15" s="21">
        <f>+'Gastos (11)'!E18</f>
        <v>5250000</v>
      </c>
    </row>
    <row r="16" spans="2:3">
      <c r="B16" s="106" t="s">
        <v>65</v>
      </c>
      <c r="C16" s="240">
        <f>+'Gastos (11)'!E17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48A9B-C4CB-4AFA-9D0B-176D08BDA10C}">
  <sheetPr>
    <pageSetUpPr fitToPage="1"/>
  </sheetPr>
  <dimension ref="A2:L22"/>
  <sheetViews>
    <sheetView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A7497-A894-4E70-968C-A6959222B4EF}">
  <sheetPr>
    <pageSetUpPr fitToPage="1"/>
  </sheetPr>
  <dimension ref="A2:I59"/>
  <sheetViews>
    <sheetView topLeftCell="A2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4500</v>
      </c>
      <c r="G5" s="243">
        <v>3900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0.8666666666666667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79.073076923076925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247"/>
      <c r="H11" s="248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+G7*G5-((G7*G5)*10%)</f>
        <v>277546.5</v>
      </c>
      <c r="G15" s="201">
        <f>(F15*C15)*1.05</f>
        <v>378850.97250000003</v>
      </c>
      <c r="H15" s="249" t="s">
        <v>182</v>
      </c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397000.97250000003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847337.97250000003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50840.278350000001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898178.25085000007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151540.38900000002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71854.260068000003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67363.368813749999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25148.991023800001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316330.00890555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686C4-B997-4067-AA28-B2DDF2A08F72}">
  <sheetPr>
    <pageSetUpPr fitToPage="1"/>
  </sheetPr>
  <dimension ref="A1:P68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7" width="19.44140625" bestFit="1" customWidth="1"/>
    <col min="8" max="8" width="19.109375" customWidth="1"/>
    <col min="9" max="9" width="21.88671875" customWidth="1"/>
    <col min="10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(12)'!C8:N8)</f>
        <v>80472538368.763611</v>
      </c>
      <c r="F9" s="75">
        <f>SUM('Punto Equilibrio (12)'!O8:Z8)</f>
        <v>102058636473.80406</v>
      </c>
      <c r="G9" s="75">
        <f>SUM('Punto Equilibrio (12)'!AA8:AL8)</f>
        <v>129435028272.14374</v>
      </c>
      <c r="H9" s="75">
        <f>SUM('Punto Equilibrio (12)'!AM8:AX8)</f>
        <v>164154912535.1174</v>
      </c>
      <c r="I9" s="75">
        <f>SUM('Punto Equilibrio (12)'!AY8:BJ8)</f>
        <v>208188120859.79498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(12)'!C9:N10)</f>
        <v>65815079021.572525</v>
      </c>
      <c r="F10" s="75">
        <f>SUM('Punto Equilibrio (12)'!O9:Z10)</f>
        <v>83338851264.549393</v>
      </c>
      <c r="G10" s="75">
        <f>SUM('Punto Equilibrio (12)'!AA9:AL10)</f>
        <v>105539994569.47446</v>
      </c>
      <c r="H10" s="75">
        <f>SUM('Punto Equilibrio (12)'!AM9:AX10)</f>
        <v>133673920331.21997</v>
      </c>
      <c r="I10" s="75">
        <f>SUM('Punto Equilibrio (12)'!AY9:BJ10)</f>
        <v>169349251473.99478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14657459347.191086</v>
      </c>
      <c r="F11" s="77">
        <f>F9-F10</f>
        <v>18719785209.254669</v>
      </c>
      <c r="G11" s="77">
        <f>G9-G10</f>
        <v>23895033702.669281</v>
      </c>
      <c r="H11" s="77">
        <f>H9-H10</f>
        <v>30480992203.89743</v>
      </c>
      <c r="I11" s="77">
        <f>I9-I10</f>
        <v>38838869385.800201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14657459347.191086</v>
      </c>
      <c r="F13" s="77">
        <f>F11-F12</f>
        <v>18719785209.254669</v>
      </c>
      <c r="G13" s="77">
        <f t="shared" ref="G13:I13" si="0">G11-G12</f>
        <v>23895033702.669281</v>
      </c>
      <c r="H13" s="77">
        <f t="shared" si="0"/>
        <v>30480992203.89743</v>
      </c>
      <c r="I13" s="77">
        <f t="shared" si="0"/>
        <v>38838869385.800201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14657459347.191086</v>
      </c>
      <c r="F15" s="77">
        <f t="shared" ref="F15:H15" si="1">F13-F14</f>
        <v>18719785209.254669</v>
      </c>
      <c r="G15" s="77">
        <f t="shared" si="1"/>
        <v>23895033702.669281</v>
      </c>
      <c r="H15" s="77">
        <f t="shared" si="1"/>
        <v>30480992203.89743</v>
      </c>
      <c r="I15" s="77">
        <f>I13-I14</f>
        <v>38838869385.800201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4397237804.1573257</v>
      </c>
      <c r="F16" s="79">
        <f>F15*$D$5</f>
        <v>5615935562.7764006</v>
      </c>
      <c r="G16" s="79">
        <f>G15*$D$5</f>
        <v>7168510110.8007841</v>
      </c>
      <c r="H16" s="79">
        <f>H15*$D$5</f>
        <v>9144297661.1692295</v>
      </c>
      <c r="I16" s="79">
        <f>I15*$D$5</f>
        <v>11651660815.740061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10260221543.03376</v>
      </c>
      <c r="F17" s="79">
        <f t="shared" ref="F17:H17" si="2">F15-F16</f>
        <v>13103849646.478268</v>
      </c>
      <c r="G17" s="79">
        <f t="shared" si="2"/>
        <v>16726523591.868496</v>
      </c>
      <c r="H17" s="79">
        <f t="shared" si="2"/>
        <v>21336694542.728203</v>
      </c>
      <c r="I17" s="79">
        <f>I15-I16</f>
        <v>27187208570.060143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10260221543.03376</v>
      </c>
      <c r="F27" s="82">
        <f t="shared" ref="F27:I27" si="4">F17+F18+F19-F20-F21-F22-F23-F24+F25+F26</f>
        <v>13103849646.478268</v>
      </c>
      <c r="G27" s="82">
        <f t="shared" si="4"/>
        <v>16726523591.868496</v>
      </c>
      <c r="H27" s="83">
        <f t="shared" si="4"/>
        <v>21336694542.728203</v>
      </c>
      <c r="I27" s="84">
        <f t="shared" si="4"/>
        <v>27187208570.060143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9160912091.9944286</v>
      </c>
      <c r="F29" s="59">
        <f t="shared" si="6"/>
        <v>10446308710.521578</v>
      </c>
      <c r="G29" s="59">
        <f t="shared" si="6"/>
        <v>11905609107.277021</v>
      </c>
      <c r="H29" s="59">
        <f t="shared" si="6"/>
        <v>13559855115.305477</v>
      </c>
      <c r="I29" s="59">
        <f t="shared" si="6"/>
        <v>15426752274.67498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9060912091.9944286</v>
      </c>
      <c r="F30" s="59">
        <f>SUM($D$29:E29,F29)</f>
        <v>19507220802.516006</v>
      </c>
      <c r="G30" s="59">
        <f>SUM($D$29:F29,G29)</f>
        <v>31412829909.79303</v>
      </c>
      <c r="H30" s="59">
        <f>SUM($D$29:G29,H29)</f>
        <v>44972685025.098511</v>
      </c>
      <c r="I30" s="59">
        <f>SUM($D$29:H29,I29)</f>
        <v>60399437299.773491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9771639564.7940559</v>
      </c>
      <c r="F31" s="61">
        <f t="shared" si="7"/>
        <v>11885577910.637884</v>
      </c>
      <c r="G31" s="61">
        <f t="shared" si="7"/>
        <v>14448999971.379759</v>
      </c>
      <c r="H31" s="61">
        <f t="shared" si="7"/>
        <v>17553751404.180935</v>
      </c>
      <c r="I31" s="61">
        <f t="shared" si="7"/>
        <v>21301889307.877659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60399437299.773476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>
        <f>IRR(D27:I27,D33)</f>
        <v>102.87935751541684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3.0324434878169546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-16755391710.72035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1.1482573862942511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1</v>
      </c>
      <c r="E39" s="51">
        <f>IF(SUM($D$27:E27)&gt;=0,E8,"X")</f>
        <v>1</v>
      </c>
      <c r="F39" s="51">
        <f>IF(SUM($D$27:F27)&gt;=0,F8,"X")</f>
        <v>2</v>
      </c>
      <c r="G39" s="51">
        <f>IF(SUM($D$27:G27)&gt;=0,G8,"X")</f>
        <v>3</v>
      </c>
      <c r="H39" s="51">
        <f>IF(SUM($D$27:H27)&gt;=0,H8,"X")</f>
        <v>4</v>
      </c>
      <c r="I39" s="51">
        <f>IF(SUM($D$27:I27)&gt;=0,I8,"X")</f>
        <v>5</v>
      </c>
      <c r="J39" s="99"/>
    </row>
    <row r="40" spans="1:16">
      <c r="A40" s="99"/>
      <c r="B40" s="99"/>
      <c r="C40" s="65" t="s">
        <v>42</v>
      </c>
      <c r="D40" s="68">
        <f>MIN(E40:I40)</f>
        <v>1</v>
      </c>
      <c r="E40" s="51">
        <f>IF(SUM($D$29:E29)&gt;=0,E8,"X")</f>
        <v>1</v>
      </c>
      <c r="F40" s="51">
        <f>IF(SUM($D$29:F29)&gt;=0,F8,"X")</f>
        <v>2</v>
      </c>
      <c r="G40" s="51">
        <f>IF(SUM($D$29:G29)&gt;=0,G8,"X")</f>
        <v>3</v>
      </c>
      <c r="H40" s="51">
        <f>IF(SUM($D$29:H29)&gt;=0,H8,"X")</f>
        <v>4</v>
      </c>
      <c r="I40" s="51">
        <f>IF(SUM($D$29:I29)&gt;=0,I8,"X")</f>
        <v>5</v>
      </c>
      <c r="J40" s="99"/>
    </row>
    <row r="41" spans="1:16">
      <c r="A41" s="99"/>
      <c r="B41" s="99"/>
      <c r="C41" s="65" t="s">
        <v>43</v>
      </c>
      <c r="D41" s="68">
        <f>INTERCEPT(E8:I8,E30:I30)</f>
        <v>0.43431438687088342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80472538368.763611</v>
      </c>
      <c r="F44" s="55">
        <f>F9</f>
        <v>102058636473.80406</v>
      </c>
      <c r="G44" s="55">
        <f>G9</f>
        <v>129435028272.14374</v>
      </c>
      <c r="H44" s="55">
        <f>H9</f>
        <v>164154912535.1174</v>
      </c>
      <c r="I44" s="55">
        <f>I9</f>
        <v>208188120859.79498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80472538368.763611</v>
      </c>
      <c r="F48" s="71">
        <f t="shared" ref="F48:I48" si="9">SUM(F44:F47)</f>
        <v>102058636473.80406</v>
      </c>
      <c r="G48" s="71">
        <f t="shared" si="9"/>
        <v>129435028272.14374</v>
      </c>
      <c r="H48" s="71">
        <f t="shared" si="9"/>
        <v>164154912535.1174</v>
      </c>
      <c r="I48" s="71">
        <f t="shared" si="9"/>
        <v>208188120859.79498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65815079021.572525</v>
      </c>
      <c r="F51" s="55">
        <f t="shared" ref="F51:I51" si="10">F10</f>
        <v>83338851264.549393</v>
      </c>
      <c r="G51" s="55">
        <f t="shared" si="10"/>
        <v>105539994569.47446</v>
      </c>
      <c r="H51" s="55">
        <f t="shared" si="10"/>
        <v>133673920331.21997</v>
      </c>
      <c r="I51" s="55">
        <f t="shared" si="10"/>
        <v>169349251473.99478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4397237804.1573257</v>
      </c>
      <c r="F53" s="55">
        <f t="shared" si="12"/>
        <v>5615935562.7764006</v>
      </c>
      <c r="G53" s="55">
        <f t="shared" si="12"/>
        <v>7168510110.8007841</v>
      </c>
      <c r="H53" s="55">
        <f t="shared" si="12"/>
        <v>9144297661.1692295</v>
      </c>
      <c r="I53" s="55">
        <f t="shared" si="12"/>
        <v>11651660815.740061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70212316825.729858</v>
      </c>
      <c r="F59" s="71">
        <f t="shared" si="15"/>
        <v>88954786827.32579</v>
      </c>
      <c r="G59" s="71">
        <f t="shared" si="15"/>
        <v>112708504680.27524</v>
      </c>
      <c r="H59" s="71">
        <f t="shared" si="15"/>
        <v>142818217992.38919</v>
      </c>
      <c r="I59" s="71">
        <f t="shared" si="15"/>
        <v>181000912289.73483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467795242726.26831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407395805426.49487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60399437299.773438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C9A04-E071-40BD-BE42-558680797910}">
  <sheetPr>
    <pageSetUpPr fitToPage="1"/>
  </sheetPr>
  <dimension ref="A2:BK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3">
      <c r="B2" t="s">
        <v>53</v>
      </c>
      <c r="C2" s="1">
        <v>0.02</v>
      </c>
      <c r="D2" s="1"/>
    </row>
    <row r="3" spans="1:63">
      <c r="B3" t="s">
        <v>54</v>
      </c>
      <c r="C3" s="242">
        <v>1500000</v>
      </c>
    </row>
    <row r="4" spans="1:63">
      <c r="C4" s="3"/>
    </row>
    <row r="5" spans="1:63">
      <c r="A5" s="298" t="s">
        <v>55</v>
      </c>
      <c r="B5" s="298"/>
      <c r="C5" s="239" t="s">
        <v>165</v>
      </c>
      <c r="D5" s="245">
        <v>4000</v>
      </c>
      <c r="AM5" s="4"/>
    </row>
    <row r="6" spans="1:63">
      <c r="A6" s="276" t="s">
        <v>55</v>
      </c>
      <c r="B6" s="276"/>
      <c r="C6" s="5">
        <f>+D5</f>
        <v>4000</v>
      </c>
      <c r="D6" s="5">
        <f>+C6*(1+$C$2)</f>
        <v>4080</v>
      </c>
      <c r="E6" s="5">
        <f t="shared" ref="E6:BJ6" si="0">+D6*(1+$C$2)</f>
        <v>4161.6000000000004</v>
      </c>
      <c r="F6" s="5">
        <f t="shared" si="0"/>
        <v>4244.8320000000003</v>
      </c>
      <c r="G6" s="5">
        <f t="shared" si="0"/>
        <v>4329.7286400000003</v>
      </c>
      <c r="H6" s="5">
        <f t="shared" si="0"/>
        <v>4416.3232128</v>
      </c>
      <c r="I6" s="5">
        <f t="shared" si="0"/>
        <v>4504.6496770559997</v>
      </c>
      <c r="J6" s="5">
        <f t="shared" si="0"/>
        <v>4594.7426705971202</v>
      </c>
      <c r="K6" s="5">
        <f t="shared" si="0"/>
        <v>4686.6375240090629</v>
      </c>
      <c r="L6" s="5">
        <f t="shared" si="0"/>
        <v>4780.3702744892444</v>
      </c>
      <c r="M6" s="5">
        <f t="shared" si="0"/>
        <v>4875.9776799790297</v>
      </c>
      <c r="N6" s="5">
        <f t="shared" si="0"/>
        <v>4973.4972335786106</v>
      </c>
      <c r="O6" s="5">
        <f t="shared" si="0"/>
        <v>5072.9671782501828</v>
      </c>
      <c r="P6" s="5">
        <f t="shared" si="0"/>
        <v>5174.4265218151868</v>
      </c>
      <c r="Q6" s="5">
        <f t="shared" si="0"/>
        <v>5277.915052251491</v>
      </c>
      <c r="R6" s="5">
        <f t="shared" si="0"/>
        <v>5383.4733532965211</v>
      </c>
      <c r="S6" s="5">
        <f t="shared" si="0"/>
        <v>5491.1428203624519</v>
      </c>
      <c r="T6" s="5">
        <f t="shared" si="0"/>
        <v>5600.9656767697006</v>
      </c>
      <c r="U6" s="5">
        <f t="shared" si="0"/>
        <v>5712.9849903050945</v>
      </c>
      <c r="V6" s="5">
        <f t="shared" si="0"/>
        <v>5827.2446901111962</v>
      </c>
      <c r="W6" s="5">
        <f t="shared" si="0"/>
        <v>5943.7895839134198</v>
      </c>
      <c r="X6" s="5">
        <f t="shared" si="0"/>
        <v>6062.6653755916886</v>
      </c>
      <c r="Y6" s="5">
        <f t="shared" si="0"/>
        <v>6183.9186831035222</v>
      </c>
      <c r="Z6" s="5">
        <f t="shared" si="0"/>
        <v>6307.5970567655932</v>
      </c>
      <c r="AA6" s="5">
        <f t="shared" si="0"/>
        <v>6433.7489979009051</v>
      </c>
      <c r="AB6" s="5">
        <f t="shared" si="0"/>
        <v>6562.4239778589235</v>
      </c>
      <c r="AC6" s="5">
        <f t="shared" si="0"/>
        <v>6693.6724574161017</v>
      </c>
      <c r="AD6" s="5">
        <f t="shared" si="0"/>
        <v>6827.5459065644236</v>
      </c>
      <c r="AE6" s="5">
        <f t="shared" si="0"/>
        <v>6964.0968246957118</v>
      </c>
      <c r="AF6" s="5">
        <f t="shared" si="0"/>
        <v>7103.3787611896259</v>
      </c>
      <c r="AG6" s="5">
        <f t="shared" si="0"/>
        <v>7245.446336413419</v>
      </c>
      <c r="AH6" s="5">
        <f t="shared" si="0"/>
        <v>7390.3552631416878</v>
      </c>
      <c r="AI6" s="5">
        <f t="shared" si="0"/>
        <v>7538.1623684045217</v>
      </c>
      <c r="AJ6" s="5">
        <f t="shared" si="0"/>
        <v>7688.9256157726122</v>
      </c>
      <c r="AK6" s="5">
        <f t="shared" si="0"/>
        <v>7842.7041280880649</v>
      </c>
      <c r="AL6" s="5">
        <f t="shared" si="0"/>
        <v>7999.5582106498259</v>
      </c>
      <c r="AM6" s="5">
        <f t="shared" si="0"/>
        <v>8159.5493748628223</v>
      </c>
      <c r="AN6" s="5">
        <f t="shared" si="0"/>
        <v>8322.7403623600785</v>
      </c>
      <c r="AO6" s="5">
        <f t="shared" si="0"/>
        <v>8489.1951696072811</v>
      </c>
      <c r="AP6" s="5">
        <f t="shared" si="0"/>
        <v>8658.9790729994274</v>
      </c>
      <c r="AQ6" s="5">
        <f t="shared" si="0"/>
        <v>8832.1586544594156</v>
      </c>
      <c r="AR6" s="5">
        <f t="shared" si="0"/>
        <v>9008.8018275486047</v>
      </c>
      <c r="AS6" s="5">
        <f t="shared" si="0"/>
        <v>9188.9778640995773</v>
      </c>
      <c r="AT6" s="5">
        <f t="shared" si="0"/>
        <v>9372.7574213815697</v>
      </c>
      <c r="AU6" s="5">
        <f t="shared" si="0"/>
        <v>9560.2125698092004</v>
      </c>
      <c r="AV6" s="5">
        <f t="shared" si="0"/>
        <v>9751.4168212053846</v>
      </c>
      <c r="AW6" s="5">
        <f t="shared" si="0"/>
        <v>9946.4451576294923</v>
      </c>
      <c r="AX6" s="5">
        <f t="shared" si="0"/>
        <v>10145.374060782082</v>
      </c>
      <c r="AY6" s="5">
        <f t="shared" si="0"/>
        <v>10348.281541997723</v>
      </c>
      <c r="AZ6" s="5">
        <f t="shared" si="0"/>
        <v>10555.247172837679</v>
      </c>
      <c r="BA6" s="5">
        <f t="shared" si="0"/>
        <v>10766.352116294433</v>
      </c>
      <c r="BB6" s="5">
        <f t="shared" si="0"/>
        <v>10981.679158620322</v>
      </c>
      <c r="BC6" s="5">
        <f t="shared" si="0"/>
        <v>11201.312741792728</v>
      </c>
      <c r="BD6" s="5">
        <f t="shared" si="0"/>
        <v>11425.338996628583</v>
      </c>
      <c r="BE6" s="5">
        <f t="shared" si="0"/>
        <v>11653.845776561155</v>
      </c>
      <c r="BF6" s="5">
        <f t="shared" si="0"/>
        <v>11886.922692092377</v>
      </c>
      <c r="BG6" s="5">
        <f t="shared" si="0"/>
        <v>12124.661145934226</v>
      </c>
      <c r="BH6" s="5">
        <f t="shared" si="0"/>
        <v>12367.154368852911</v>
      </c>
      <c r="BI6" s="5">
        <f t="shared" si="0"/>
        <v>12614.497456229969</v>
      </c>
      <c r="BJ6" s="5">
        <f t="shared" si="0"/>
        <v>12866.787405354567</v>
      </c>
    </row>
    <row r="7" spans="1:63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3">
      <c r="A8" s="10" t="s">
        <v>57</v>
      </c>
      <c r="B8" s="43">
        <v>0</v>
      </c>
      <c r="C8" s="7">
        <f>+C6*$C$3</f>
        <v>6000000000</v>
      </c>
      <c r="D8" s="7">
        <f>+D6*$C$3</f>
        <v>6120000000</v>
      </c>
      <c r="E8" s="7">
        <f>+E6*$C$3</f>
        <v>6242400000.000001</v>
      </c>
      <c r="F8" s="7">
        <f t="shared" ref="F8:BJ8" si="2">+F6*$C$3</f>
        <v>6367248000.000001</v>
      </c>
      <c r="G8" s="7">
        <f t="shared" si="2"/>
        <v>6494592960</v>
      </c>
      <c r="H8" s="7">
        <f t="shared" si="2"/>
        <v>6624484819.1999998</v>
      </c>
      <c r="I8" s="7">
        <f t="shared" si="2"/>
        <v>6756974515.5839996</v>
      </c>
      <c r="J8" s="7">
        <f t="shared" si="2"/>
        <v>6892114005.8956804</v>
      </c>
      <c r="K8" s="7">
        <f t="shared" si="2"/>
        <v>7029956286.0135946</v>
      </c>
      <c r="L8" s="7">
        <f t="shared" si="2"/>
        <v>7170555411.7338667</v>
      </c>
      <c r="M8" s="7">
        <f t="shared" si="2"/>
        <v>7313966519.968545</v>
      </c>
      <c r="N8" s="7">
        <f t="shared" si="2"/>
        <v>7460245850.3679161</v>
      </c>
      <c r="O8" s="7">
        <f t="shared" si="2"/>
        <v>7609450767.3752737</v>
      </c>
      <c r="P8" s="7">
        <f t="shared" si="2"/>
        <v>7761639782.7227802</v>
      </c>
      <c r="Q8" s="7">
        <f t="shared" si="2"/>
        <v>7916872578.3772364</v>
      </c>
      <c r="R8" s="7">
        <f t="shared" si="2"/>
        <v>8075210029.9447813</v>
      </c>
      <c r="S8" s="7">
        <f t="shared" si="2"/>
        <v>8236714230.5436773</v>
      </c>
      <c r="T8" s="7">
        <f t="shared" si="2"/>
        <v>8401448515.1545506</v>
      </c>
      <c r="U8" s="7">
        <f t="shared" si="2"/>
        <v>8569477485.4576416</v>
      </c>
      <c r="V8" s="7">
        <f t="shared" si="2"/>
        <v>8740867035.1667938</v>
      </c>
      <c r="W8" s="7">
        <f t="shared" si="2"/>
        <v>8915684375.8701305</v>
      </c>
      <c r="X8" s="7">
        <f t="shared" si="2"/>
        <v>9093998063.3875332</v>
      </c>
      <c r="Y8" s="7">
        <f t="shared" si="2"/>
        <v>9275878024.655283</v>
      </c>
      <c r="Z8" s="7">
        <f t="shared" si="2"/>
        <v>9461395585.1483898</v>
      </c>
      <c r="AA8" s="7">
        <f t="shared" si="2"/>
        <v>9650623496.8513584</v>
      </c>
      <c r="AB8" s="7">
        <f t="shared" si="2"/>
        <v>9843635966.7883854</v>
      </c>
      <c r="AC8" s="7">
        <f t="shared" si="2"/>
        <v>10040508686.124153</v>
      </c>
      <c r="AD8" s="7">
        <f t="shared" si="2"/>
        <v>10241318859.846636</v>
      </c>
      <c r="AE8" s="7">
        <f t="shared" si="2"/>
        <v>10446145237.043568</v>
      </c>
      <c r="AF8" s="7">
        <f t="shared" si="2"/>
        <v>10655068141.784439</v>
      </c>
      <c r="AG8" s="7">
        <f t="shared" si="2"/>
        <v>10868169504.620129</v>
      </c>
      <c r="AH8" s="7">
        <f t="shared" si="2"/>
        <v>11085532894.712532</v>
      </c>
      <c r="AI8" s="7">
        <f t="shared" si="2"/>
        <v>11307243552.606783</v>
      </c>
      <c r="AJ8" s="7">
        <f t="shared" si="2"/>
        <v>11533388423.658918</v>
      </c>
      <c r="AK8" s="7">
        <f t="shared" si="2"/>
        <v>11764056192.132097</v>
      </c>
      <c r="AL8" s="7">
        <f t="shared" si="2"/>
        <v>11999337315.974739</v>
      </c>
      <c r="AM8" s="7">
        <f t="shared" si="2"/>
        <v>12239324062.294233</v>
      </c>
      <c r="AN8" s="7">
        <f t="shared" si="2"/>
        <v>12484110543.540117</v>
      </c>
      <c r="AO8" s="7">
        <f t="shared" si="2"/>
        <v>12733792754.410921</v>
      </c>
      <c r="AP8" s="7">
        <f t="shared" si="2"/>
        <v>12988468609.499142</v>
      </c>
      <c r="AQ8" s="7">
        <f t="shared" si="2"/>
        <v>13248237981.689123</v>
      </c>
      <c r="AR8" s="7">
        <f t="shared" si="2"/>
        <v>13513202741.322906</v>
      </c>
      <c r="AS8" s="7">
        <f t="shared" si="2"/>
        <v>13783466796.149366</v>
      </c>
      <c r="AT8" s="7">
        <f t="shared" si="2"/>
        <v>14059136132.072355</v>
      </c>
      <c r="AU8" s="7">
        <f t="shared" si="2"/>
        <v>14340318854.7138</v>
      </c>
      <c r="AV8" s="7">
        <f t="shared" si="2"/>
        <v>14627125231.808077</v>
      </c>
      <c r="AW8" s="7">
        <f t="shared" si="2"/>
        <v>14919667736.444239</v>
      </c>
      <c r="AX8" s="7">
        <f t="shared" si="2"/>
        <v>15218061091.173122</v>
      </c>
      <c r="AY8" s="7">
        <f t="shared" si="2"/>
        <v>15522422312.996584</v>
      </c>
      <c r="AZ8" s="7">
        <f t="shared" si="2"/>
        <v>15832870759.256517</v>
      </c>
      <c r="BA8" s="7">
        <f t="shared" si="2"/>
        <v>16149528174.441648</v>
      </c>
      <c r="BB8" s="7">
        <f t="shared" si="2"/>
        <v>16472518737.930483</v>
      </c>
      <c r="BC8" s="7">
        <f t="shared" si="2"/>
        <v>16801969112.689093</v>
      </c>
      <c r="BD8" s="7">
        <f t="shared" si="2"/>
        <v>17138008494.942875</v>
      </c>
      <c r="BE8" s="7">
        <f t="shared" si="2"/>
        <v>17480768664.841732</v>
      </c>
      <c r="BF8" s="7">
        <f t="shared" si="2"/>
        <v>17830384038.138565</v>
      </c>
      <c r="BG8" s="7">
        <f t="shared" si="2"/>
        <v>18186991718.901337</v>
      </c>
      <c r="BH8" s="7">
        <f t="shared" si="2"/>
        <v>18550731553.279366</v>
      </c>
      <c r="BI8" s="7">
        <f t="shared" si="2"/>
        <v>18921746184.344952</v>
      </c>
      <c r="BJ8" s="7">
        <f t="shared" si="2"/>
        <v>19300181108.031853</v>
      </c>
    </row>
    <row r="9" spans="1:63">
      <c r="A9" s="9" t="s">
        <v>58</v>
      </c>
      <c r="B9" s="8">
        <f>+Costos!C7</f>
        <v>0</v>
      </c>
      <c r="C9" s="8">
        <f>+'Costos (12)'!C17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3">
      <c r="A10" s="9" t="s">
        <v>164</v>
      </c>
      <c r="B10" s="8">
        <v>0</v>
      </c>
      <c r="C10" s="8">
        <f>+C6*('Fabricación (12)'!$G$50+'Fabricación (12)'!$G$59)</f>
        <v>4858033039.0221996</v>
      </c>
      <c r="D10" s="8">
        <f>+D6*('Fabricación (11)'!$G$50+'Fabricación (11)'!$G$59)</f>
        <v>4955193699.8026438</v>
      </c>
      <c r="E10" s="8">
        <f>+E6*('Fabricación (11)'!$G$50+'Fabricación (11)'!$G$59)</f>
        <v>5054297573.7986975</v>
      </c>
      <c r="F10" s="8">
        <f>+F6*('Fabricación (11)'!$G$50+'Fabricación (11)'!$G$59)</f>
        <v>5155383525.2746706</v>
      </c>
      <c r="G10" s="8">
        <f>+G6*('Fabricación (11)'!$G$50+'Fabricación (11)'!$G$59)</f>
        <v>5258491195.7801647</v>
      </c>
      <c r="H10" s="8">
        <f>+H6*('Fabricación (11)'!$G$50+'Fabricación (11)'!$G$59)</f>
        <v>5363661019.6957674</v>
      </c>
      <c r="I10" s="8">
        <f>+I6*('Fabricación (11)'!$G$50+'Fabricación (11)'!$G$59)</f>
        <v>5470934240.0896826</v>
      </c>
      <c r="J10" s="8">
        <f>+J6*('Fabricación (11)'!$G$50+'Fabricación (11)'!$G$59)</f>
        <v>5580352924.8914766</v>
      </c>
      <c r="K10" s="8">
        <f>+K6*('Fabricación (11)'!$G$50+'Fabricación (11)'!$G$59)</f>
        <v>5691959983.3893061</v>
      </c>
      <c r="L10" s="8">
        <f>+L6*('Fabricación (11)'!$G$50+'Fabricación (11)'!$G$59)</f>
        <v>5805799183.0570927</v>
      </c>
      <c r="M10" s="8">
        <f>+M6*('Fabricación (11)'!$G$50+'Fabricación (11)'!$G$59)</f>
        <v>5921915166.718235</v>
      </c>
      <c r="N10" s="8">
        <f>+N6*('Fabricación (11)'!$G$50+'Fabricación (11)'!$G$59)</f>
        <v>6040353470.0525999</v>
      </c>
      <c r="O10" s="8">
        <f>+O6*('Fabricación (11)'!$G$50+'Fabricación (11)'!$G$59)</f>
        <v>6161160539.4536524</v>
      </c>
      <c r="P10" s="8">
        <f>+P6*('Fabricación (11)'!$G$50+'Fabricación (11)'!$G$59)</f>
        <v>6284383750.2427254</v>
      </c>
      <c r="Q10" s="8">
        <f>+Q6*('Fabricación (11)'!$G$50+'Fabricación (11)'!$G$59)</f>
        <v>6410071425.2475805</v>
      </c>
      <c r="R10" s="8">
        <f>+R6*('Fabricación (11)'!$G$50+'Fabricación (11)'!$G$59)</f>
        <v>6538272853.752533</v>
      </c>
      <c r="S10" s="8">
        <f>+S6*('Fabricación (11)'!$G$50+'Fabricación (11)'!$G$59)</f>
        <v>6669038310.8275843</v>
      </c>
      <c r="T10" s="8">
        <f>+T6*('Fabricación (11)'!$G$50+'Fabricación (11)'!$G$59)</f>
        <v>6802419077.0441351</v>
      </c>
      <c r="U10" s="8">
        <f>+U6*('Fabricación (11)'!$G$50+'Fabricación (11)'!$G$59)</f>
        <v>6938467458.5850182</v>
      </c>
      <c r="V10" s="8">
        <f>+V6*('Fabricación (11)'!$G$50+'Fabricación (11)'!$G$59)</f>
        <v>7077236807.7567177</v>
      </c>
      <c r="W10" s="8">
        <f>+W6*('Fabricación (11)'!$G$50+'Fabricación (11)'!$G$59)</f>
        <v>7218781543.9118519</v>
      </c>
      <c r="X10" s="8">
        <f>+X6*('Fabricación (11)'!$G$50+'Fabricación (11)'!$G$59)</f>
        <v>7363157174.7900896</v>
      </c>
      <c r="Y10" s="8">
        <f>+Y6*('Fabricación (11)'!$G$50+'Fabricación (11)'!$G$59)</f>
        <v>7510420318.2858906</v>
      </c>
      <c r="Z10" s="8">
        <f>+Z6*('Fabricación (11)'!$G$50+'Fabricación (11)'!$G$59)</f>
        <v>7660628724.6516094</v>
      </c>
      <c r="AA10" s="8">
        <f>+AA6*('Fabricación (11)'!$G$50+'Fabricación (11)'!$G$59)</f>
        <v>7813841299.1446419</v>
      </c>
      <c r="AB10" s="8">
        <f>+AB6*('Fabricación (11)'!$G$50+'Fabricación (11)'!$G$59)</f>
        <v>7970118125.1275349</v>
      </c>
      <c r="AC10" s="8">
        <f>+AC6*('Fabricación (11)'!$G$50+'Fabricación (11)'!$G$59)</f>
        <v>8129520487.630085</v>
      </c>
      <c r="AD10" s="8">
        <f>+AD6*('Fabricación (11)'!$G$50+'Fabricación (11)'!$G$59)</f>
        <v>8292110897.3826866</v>
      </c>
      <c r="AE10" s="8">
        <f>+AE6*('Fabricación (11)'!$G$50+'Fabricación (11)'!$G$59)</f>
        <v>8457953115.3303404</v>
      </c>
      <c r="AF10" s="8">
        <f>+AF6*('Fabricación (11)'!$G$50+'Fabricación (11)'!$G$59)</f>
        <v>8627112177.6369476</v>
      </c>
      <c r="AG10" s="8">
        <f>+AG6*('Fabricación (11)'!$G$50+'Fabricación (11)'!$G$59)</f>
        <v>8799654421.1896858</v>
      </c>
      <c r="AH10" s="8">
        <f>+AH6*('Fabricación (11)'!$G$50+'Fabricación (11)'!$G$59)</f>
        <v>8975647509.6134815</v>
      </c>
      <c r="AI10" s="8">
        <f>+AI6*('Fabricación (11)'!$G$50+'Fabricación (11)'!$G$59)</f>
        <v>9155160459.8057499</v>
      </c>
      <c r="AJ10" s="8">
        <f>+AJ6*('Fabricación (11)'!$G$50+'Fabricación (11)'!$G$59)</f>
        <v>9338263669.0018654</v>
      </c>
      <c r="AK10" s="8">
        <f>+AK6*('Fabricación (11)'!$G$50+'Fabricación (11)'!$G$59)</f>
        <v>9525028942.3819027</v>
      </c>
      <c r="AL10" s="8">
        <f>+AL6*('Fabricación (11)'!$G$50+'Fabricación (11)'!$G$59)</f>
        <v>9715529521.2295418</v>
      </c>
      <c r="AM10" s="8">
        <f>+AM6*('Fabricación (11)'!$G$50+'Fabricación (11)'!$G$59)</f>
        <v>9909840111.6541309</v>
      </c>
      <c r="AN10" s="8">
        <f>+AN6*('Fabricación (11)'!$G$50+'Fabricación (11)'!$G$59)</f>
        <v>10108036913.887215</v>
      </c>
      <c r="AO10" s="8">
        <f>+AO6*('Fabricación (11)'!$G$50+'Fabricación (11)'!$G$59)</f>
        <v>10310197652.164959</v>
      </c>
      <c r="AP10" s="8">
        <f>+AP6*('Fabricación (11)'!$G$50+'Fabricación (11)'!$G$59)</f>
        <v>10516401605.20826</v>
      </c>
      <c r="AQ10" s="8">
        <f>+AQ6*('Fabricación (11)'!$G$50+'Fabricación (11)'!$G$59)</f>
        <v>10726729637.312424</v>
      </c>
      <c r="AR10" s="8">
        <f>+AR6*('Fabricación (11)'!$G$50+'Fabricación (11)'!$G$59)</f>
        <v>10941264230.058674</v>
      </c>
      <c r="AS10" s="8">
        <f>+AS6*('Fabricación (11)'!$G$50+'Fabricación (11)'!$G$59)</f>
        <v>11160089514.659847</v>
      </c>
      <c r="AT10" s="8">
        <f>+AT6*('Fabricación (11)'!$G$50+'Fabricación (11)'!$G$59)</f>
        <v>11383291304.953047</v>
      </c>
      <c r="AU10" s="8">
        <f>+AU6*('Fabricación (11)'!$G$50+'Fabricación (11)'!$G$59)</f>
        <v>11610957131.052107</v>
      </c>
      <c r="AV10" s="8">
        <f>+AV6*('Fabricación (11)'!$G$50+'Fabricación (11)'!$G$59)</f>
        <v>11843176273.673149</v>
      </c>
      <c r="AW10" s="8">
        <f>+AW6*('Fabricación (11)'!$G$50+'Fabricación (11)'!$G$59)</f>
        <v>12080039799.146612</v>
      </c>
      <c r="AX10" s="8">
        <f>+AX6*('Fabricación (11)'!$G$50+'Fabricación (11)'!$G$59)</f>
        <v>12321640595.129543</v>
      </c>
      <c r="AY10" s="8">
        <f>+AY6*('Fabricación (11)'!$G$50+'Fabricación (11)'!$G$59)</f>
        <v>12568073407.032133</v>
      </c>
      <c r="AZ10" s="8">
        <f>+AZ6*('Fabricación (11)'!$G$50+'Fabricación (11)'!$G$59)</f>
        <v>12819434875.172777</v>
      </c>
      <c r="BA10" s="8">
        <f>+BA6*('Fabricación (11)'!$G$50+'Fabricación (11)'!$G$59)</f>
        <v>13075823572.676233</v>
      </c>
      <c r="BB10" s="8">
        <f>+BB6*('Fabricación (11)'!$G$50+'Fabricación (11)'!$G$59)</f>
        <v>13337340044.129759</v>
      </c>
      <c r="BC10" s="8">
        <f>+BC6*('Fabricación (11)'!$G$50+'Fabricación (11)'!$G$59)</f>
        <v>13604086845.012354</v>
      </c>
      <c r="BD10" s="8">
        <f>+BD6*('Fabricación (11)'!$G$50+'Fabricación (11)'!$G$59)</f>
        <v>13876168581.912601</v>
      </c>
      <c r="BE10" s="8">
        <f>+BE6*('Fabricación (11)'!$G$50+'Fabricación (11)'!$G$59)</f>
        <v>14153691953.550854</v>
      </c>
      <c r="BF10" s="8">
        <f>+BF6*('Fabricación (11)'!$G$50+'Fabricación (11)'!$G$59)</f>
        <v>14436765792.62187</v>
      </c>
      <c r="BG10" s="8">
        <f>+BG6*('Fabricación (11)'!$G$50+'Fabricación (11)'!$G$59)</f>
        <v>14725501108.474308</v>
      </c>
      <c r="BH10" s="8">
        <f>+BH6*('Fabricación (11)'!$G$50+'Fabricación (11)'!$G$59)</f>
        <v>15020011130.643795</v>
      </c>
      <c r="BI10" s="8">
        <f>+BI6*('Fabricación (11)'!$G$50+'Fabricación (11)'!$G$59)</f>
        <v>15320411353.25667</v>
      </c>
      <c r="BJ10" s="8">
        <f>+BJ6*('Fabricación (11)'!$G$50+'Fabricación (11)'!$G$59)</f>
        <v>15626819580.321804</v>
      </c>
      <c r="BK10" s="8"/>
    </row>
    <row r="11" spans="1:63">
      <c r="A11" s="9" t="s">
        <v>59</v>
      </c>
      <c r="B11" s="5">
        <f>+B8-B9</f>
        <v>0</v>
      </c>
      <c r="C11" s="5">
        <f>+C8+B11-C9-C10</f>
        <v>1087074960.9778004</v>
      </c>
      <c r="D11" s="5">
        <f t="shared" ref="D11:BJ11" si="4">+D8+C11-D9-D10</f>
        <v>2196989261.1751566</v>
      </c>
      <c r="E11" s="5">
        <f t="shared" si="4"/>
        <v>3330199687.3764601</v>
      </c>
      <c r="F11" s="5">
        <f t="shared" si="4"/>
        <v>4487172162.1017904</v>
      </c>
      <c r="G11" s="5">
        <f t="shared" si="4"/>
        <v>5668381926.3216267</v>
      </c>
      <c r="H11" s="5">
        <f t="shared" si="4"/>
        <v>6874313725.8258581</v>
      </c>
      <c r="I11" s="5">
        <f t="shared" si="4"/>
        <v>8105462001.3201761</v>
      </c>
      <c r="J11" s="5">
        <f t="shared" si="4"/>
        <v>9362331082.324379</v>
      </c>
      <c r="K11" s="5">
        <f t="shared" si="4"/>
        <v>10645435384.948669</v>
      </c>
      <c r="L11" s="5">
        <f t="shared" si="4"/>
        <v>11955299613.625444</v>
      </c>
      <c r="M11" s="5">
        <f t="shared" si="4"/>
        <v>13292458966.875755</v>
      </c>
      <c r="N11" s="5">
        <f t="shared" si="4"/>
        <v>14657459347.191071</v>
      </c>
      <c r="O11" s="5">
        <f t="shared" si="4"/>
        <v>16047015135.112694</v>
      </c>
      <c r="P11" s="5">
        <f t="shared" si="4"/>
        <v>17465536727.592747</v>
      </c>
      <c r="Q11" s="5">
        <f t="shared" si="4"/>
        <v>18913603440.722401</v>
      </c>
      <c r="R11" s="5">
        <f t="shared" si="4"/>
        <v>20391806176.91465</v>
      </c>
      <c r="S11" s="5">
        <f t="shared" si="4"/>
        <v>21900747656.630745</v>
      </c>
      <c r="T11" s="5">
        <f t="shared" si="4"/>
        <v>23441042654.741158</v>
      </c>
      <c r="U11" s="5">
        <f t="shared" si="4"/>
        <v>25013318241.613781</v>
      </c>
      <c r="V11" s="5">
        <f t="shared" si="4"/>
        <v>26618214029.023857</v>
      </c>
      <c r="W11" s="5">
        <f t="shared" si="4"/>
        <v>28256382420.98214</v>
      </c>
      <c r="X11" s="5">
        <f t="shared" si="4"/>
        <v>29928488869.579586</v>
      </c>
      <c r="Y11" s="5">
        <f t="shared" si="4"/>
        <v>31635212135.948982</v>
      </c>
      <c r="Z11" s="5">
        <f t="shared" si="4"/>
        <v>33377244556.445763</v>
      </c>
      <c r="AA11" s="5">
        <f t="shared" si="4"/>
        <v>35152355592.152481</v>
      </c>
      <c r="AB11" s="5">
        <f t="shared" si="4"/>
        <v>36964202271.813332</v>
      </c>
      <c r="AC11" s="5">
        <f t="shared" si="4"/>
        <v>38813519308.307404</v>
      </c>
      <c r="AD11" s="5">
        <f t="shared" si="4"/>
        <v>40701056108.771347</v>
      </c>
      <c r="AE11" s="5">
        <f t="shared" si="4"/>
        <v>42627577068.484573</v>
      </c>
      <c r="AF11" s="5">
        <f t="shared" si="4"/>
        <v>44593861870.632065</v>
      </c>
      <c r="AG11" s="5">
        <f t="shared" si="4"/>
        <v>46600705792.062515</v>
      </c>
      <c r="AH11" s="5">
        <f t="shared" si="4"/>
        <v>48648920015.161568</v>
      </c>
      <c r="AI11" s="5">
        <f t="shared" si="4"/>
        <v>50739331945.962601</v>
      </c>
      <c r="AJ11" s="5">
        <f t="shared" si="4"/>
        <v>52872785538.619659</v>
      </c>
      <c r="AK11" s="5">
        <f t="shared" si="4"/>
        <v>55050141626.36985</v>
      </c>
      <c r="AL11" s="5">
        <f t="shared" si="4"/>
        <v>57272278259.115051</v>
      </c>
      <c r="AM11" s="5">
        <f t="shared" si="4"/>
        <v>59538240912.895157</v>
      </c>
      <c r="AN11" s="5">
        <f t="shared" si="4"/>
        <v>61850793245.688057</v>
      </c>
      <c r="AO11" s="5">
        <f t="shared" si="4"/>
        <v>64210867051.07402</v>
      </c>
      <c r="AP11" s="5">
        <f t="shared" si="4"/>
        <v>66619412758.504906</v>
      </c>
      <c r="AQ11" s="5">
        <f t="shared" si="4"/>
        <v>69077399806.021606</v>
      </c>
      <c r="AR11" s="5">
        <f t="shared" si="4"/>
        <v>71585817020.425842</v>
      </c>
      <c r="AS11" s="5">
        <f t="shared" si="4"/>
        <v>74145673005.055359</v>
      </c>
      <c r="AT11" s="5">
        <f t="shared" si="4"/>
        <v>76757996535.314667</v>
      </c>
      <c r="AU11" s="5">
        <f t="shared" si="4"/>
        <v>79423836962.116364</v>
      </c>
      <c r="AV11" s="5">
        <f t="shared" si="4"/>
        <v>82144264623.391296</v>
      </c>
      <c r="AW11" s="5">
        <f t="shared" si="4"/>
        <v>84920371263.828934</v>
      </c>
      <c r="AX11" s="5">
        <f t="shared" si="4"/>
        <v>87753270463.012512</v>
      </c>
      <c r="AY11" s="5">
        <f t="shared" si="4"/>
        <v>90642192433.211166</v>
      </c>
      <c r="AZ11" s="5">
        <f t="shared" si="4"/>
        <v>93590201381.529114</v>
      </c>
      <c r="BA11" s="5">
        <f t="shared" si="4"/>
        <v>96598479047.528732</v>
      </c>
      <c r="BB11" s="5">
        <f t="shared" si="4"/>
        <v>99668230805.56366</v>
      </c>
      <c r="BC11" s="5">
        <f t="shared" si="4"/>
        <v>102800686137.47459</v>
      </c>
      <c r="BD11" s="5">
        <f t="shared" si="4"/>
        <v>105997099114.73907</v>
      </c>
      <c r="BE11" s="5">
        <f t="shared" si="4"/>
        <v>109258748890.26416</v>
      </c>
      <c r="BF11" s="5">
        <f t="shared" si="4"/>
        <v>112586940200.01506</v>
      </c>
      <c r="BG11" s="5">
        <f t="shared" si="4"/>
        <v>115983003874.6763</v>
      </c>
      <c r="BH11" s="5">
        <f t="shared" si="4"/>
        <v>119448297361.54607</v>
      </c>
      <c r="BI11" s="5">
        <f t="shared" si="4"/>
        <v>122984205256.86855</v>
      </c>
      <c r="BJ11" s="5">
        <f t="shared" si="4"/>
        <v>126592139848.81277</v>
      </c>
    </row>
    <row r="12" spans="1:63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3">
      <c r="A13" s="231"/>
      <c r="C13" s="1"/>
      <c r="D13" s="1"/>
      <c r="N13" s="76"/>
    </row>
    <row r="14" spans="1:63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CD573-33C4-4465-80BA-8DCDA39747C8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(12)'!E7</f>
        <v>33592000</v>
      </c>
    </row>
    <row r="11" spans="2:3">
      <c r="B11" s="20" t="s">
        <v>61</v>
      </c>
      <c r="C11" s="21">
        <f>+'Gastos (12)'!E10</f>
        <v>3000000</v>
      </c>
    </row>
    <row r="12" spans="2:3">
      <c r="B12" s="20" t="s">
        <v>62</v>
      </c>
      <c r="C12" s="21">
        <f>+'Gastos (12)'!E11</f>
        <v>8000000</v>
      </c>
    </row>
    <row r="13" spans="2:3">
      <c r="B13" s="20" t="s">
        <v>90</v>
      </c>
      <c r="C13" s="21">
        <f>+'Gastos (12)'!E12</f>
        <v>2000000</v>
      </c>
    </row>
    <row r="14" spans="2:3">
      <c r="B14" s="20" t="s">
        <v>63</v>
      </c>
      <c r="C14" s="21">
        <f>+'Gastos (12)'!E13</f>
        <v>2000000</v>
      </c>
    </row>
    <row r="15" spans="2:3">
      <c r="B15" s="20" t="s">
        <v>64</v>
      </c>
      <c r="C15" s="21">
        <f>+'Gastos (12)'!E18</f>
        <v>5250000</v>
      </c>
    </row>
    <row r="16" spans="2:3">
      <c r="B16" s="106" t="s">
        <v>65</v>
      </c>
      <c r="C16" s="240">
        <f>+'Gastos (12)'!E17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6F075-284E-4CBE-9729-913A5B4321FB}">
  <dimension ref="A2:I59"/>
  <sheetViews>
    <sheetView workbookViewId="0">
      <selection activeCell="A10" sqref="A10:G10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111"/>
    </row>
    <row r="5" spans="1:9">
      <c r="A5" s="224" t="s">
        <v>160</v>
      </c>
      <c r="B5" s="223"/>
      <c r="D5" s="222"/>
      <c r="E5" s="218"/>
    </row>
    <row r="6" spans="1:9" ht="13.8" thickBot="1">
      <c r="A6" s="221" t="s">
        <v>159</v>
      </c>
      <c r="B6" s="220"/>
      <c r="D6" s="219"/>
      <c r="E6" s="218"/>
      <c r="F6" s="111" t="s">
        <v>158</v>
      </c>
      <c r="G6" s="232" t="s">
        <v>180</v>
      </c>
    </row>
    <row r="7" spans="1:9">
      <c r="A7" s="215"/>
      <c r="B7" s="216"/>
      <c r="D7" s="111"/>
      <c r="E7" s="111"/>
      <c r="F7" s="111">
        <v>4229.6000000000004</v>
      </c>
      <c r="G7" s="109">
        <v>3700</v>
      </c>
    </row>
    <row r="8" spans="1:9">
      <c r="A8" s="215"/>
      <c r="B8" s="216"/>
      <c r="D8" s="111"/>
      <c r="E8" s="111" t="s">
        <v>157</v>
      </c>
      <c r="F8" s="111">
        <v>0.94</v>
      </c>
      <c r="G8" s="109">
        <v>1</v>
      </c>
    </row>
    <row r="9" spans="1:9">
      <c r="A9" s="215"/>
      <c r="B9" s="216"/>
      <c r="D9" s="111"/>
      <c r="E9" s="111"/>
      <c r="F9" s="109">
        <v>68.53</v>
      </c>
      <c r="G9" s="109">
        <v>72.900000000000006</v>
      </c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68.53*F7</f>
        <v>289854.48800000001</v>
      </c>
      <c r="G15" s="201">
        <f>(F15*C15)*1.05</f>
        <v>395651.37612000009</v>
      </c>
      <c r="H15" s="116"/>
      <c r="I15" s="230" t="s">
        <v>176</v>
      </c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413801.37612000009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864138.37612000015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51848.302567200008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915986.67868720018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158260.55044800005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73278.934294976018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68699.000901540014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25647.627003241607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326309.11264775769</v>
      </c>
      <c r="H59" s="121"/>
      <c r="I59" s="120">
        <f>SUM(I56:I58)</f>
        <v>0.183</v>
      </c>
    </row>
  </sheetData>
  <mergeCells count="11">
    <mergeCell ref="A2:G2"/>
    <mergeCell ref="A10:G10"/>
    <mergeCell ref="A13:G13"/>
    <mergeCell ref="A19:G19"/>
    <mergeCell ref="A31:G31"/>
    <mergeCell ref="A59:F59"/>
    <mergeCell ref="A42:G42"/>
    <mergeCell ref="A47:F47"/>
    <mergeCell ref="A49:F49"/>
    <mergeCell ref="A50:F50"/>
    <mergeCell ref="A52:F52"/>
  </mergeCells>
  <pageMargins left="0.7" right="0.7" top="0.75" bottom="0.75" header="0.3" footer="0.3"/>
  <pageSetup orientation="portrait" r:id="rId1"/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AC512-3740-4A6F-9229-D7F30840D2BB}">
  <sheetPr>
    <pageSetUpPr fitToPage="1"/>
  </sheetPr>
  <dimension ref="A2:L22"/>
  <sheetViews>
    <sheetView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D3CE9-2312-48B7-83E3-C4070B201A97}">
  <sheetPr>
    <pageSetUpPr fitToPage="1"/>
  </sheetPr>
  <dimension ref="A2:I59"/>
  <sheetViews>
    <sheetView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4500</v>
      </c>
      <c r="G5" s="243">
        <v>3900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0.8666666666666667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79.073076923076925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+G7*G5-((G7*G5)*10%)</f>
        <v>277546.5</v>
      </c>
      <c r="G15" s="201">
        <f>(F15*C15)*1.05</f>
        <v>378850.97250000003</v>
      </c>
      <c r="H15" s="249" t="s">
        <v>182</v>
      </c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397000.97250000003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847337.97250000003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50840.278350000001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898178.25085000007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151540.38900000002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71854.260068000003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67363.368813749999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25148.991023800001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316330.00890555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0BDC3-16E1-4C6F-B3D5-113AEE926930}">
  <sheetPr>
    <pageSetUpPr fitToPage="1"/>
  </sheetPr>
  <dimension ref="A1:P68"/>
  <sheetViews>
    <sheetView topLeftCell="A4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7" width="19.44140625" bestFit="1" customWidth="1"/>
    <col min="8" max="8" width="19.109375" customWidth="1"/>
    <col min="9" max="9" width="21.88671875" customWidth="1"/>
    <col min="10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(13)'!C8:N8)</f>
        <v>201181345921.909</v>
      </c>
      <c r="F9" s="75">
        <f>SUM('Punto Equilibrio (13)'!O8:Z8)</f>
        <v>255146591184.51007</v>
      </c>
      <c r="G9" s="75">
        <f>SUM('Punto Equilibrio (13)'!AA8:AL8)</f>
        <v>323587570680.35913</v>
      </c>
      <c r="H9" s="75">
        <f>SUM('Punto Equilibrio (13)'!AM8:AX8)</f>
        <v>410387281337.79321</v>
      </c>
      <c r="I9" s="75">
        <f>SUM('Punto Equilibrio (13)'!AY8:BJ8)</f>
        <v>520470302149.48712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(13)'!C9:N10)</f>
        <v>163549641553.93134</v>
      </c>
      <c r="F10" s="75">
        <f>SUM('Punto Equilibrio (13)'!O9:Z10)</f>
        <v>207289908241.37341</v>
      </c>
      <c r="G10" s="75">
        <f>SUM('Punto Equilibrio (13)'!AA9:AL10)</f>
        <v>262739905507.68604</v>
      </c>
      <c r="H10" s="75">
        <f>SUM('Punto Equilibrio (13)'!AM9:AX10)</f>
        <v>333041417484.5697</v>
      </c>
      <c r="I10" s="75">
        <f>SUM('Punto Equilibrio (13)'!AY9:BJ10)</f>
        <v>422195443841.20221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37631704367.977661</v>
      </c>
      <c r="F11" s="77">
        <f>F9-F10</f>
        <v>47856682943.136658</v>
      </c>
      <c r="G11" s="77">
        <f>G9-G10</f>
        <v>60847665172.673096</v>
      </c>
      <c r="H11" s="77">
        <f>H9-H10</f>
        <v>77345863853.223511</v>
      </c>
      <c r="I11" s="77">
        <f>I9-I10</f>
        <v>98274858308.284912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37631704367.977661</v>
      </c>
      <c r="F13" s="77">
        <f>F11-F12</f>
        <v>47856682943.136658</v>
      </c>
      <c r="G13" s="77">
        <f t="shared" ref="G13:I13" si="0">G11-G12</f>
        <v>60847665172.673096</v>
      </c>
      <c r="H13" s="77">
        <f t="shared" si="0"/>
        <v>77345863853.223511</v>
      </c>
      <c r="I13" s="77">
        <f t="shared" si="0"/>
        <v>98274858308.284912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37631704367.977661</v>
      </c>
      <c r="F15" s="77">
        <f t="shared" ref="F15:H15" si="1">F13-F14</f>
        <v>47856682943.136658</v>
      </c>
      <c r="G15" s="77">
        <f t="shared" si="1"/>
        <v>60847665172.673096</v>
      </c>
      <c r="H15" s="77">
        <f t="shared" si="1"/>
        <v>77345863853.223511</v>
      </c>
      <c r="I15" s="77">
        <f>I13-I14</f>
        <v>98274858308.284912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11289511310.393297</v>
      </c>
      <c r="F16" s="79">
        <f>F15*$D$5</f>
        <v>14357004882.940996</v>
      </c>
      <c r="G16" s="79">
        <f>G15*$D$5</f>
        <v>18254299551.801929</v>
      </c>
      <c r="H16" s="79">
        <f>H15*$D$5</f>
        <v>23203759155.967052</v>
      </c>
      <c r="I16" s="79">
        <f>I15*$D$5</f>
        <v>29482457492.485474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26342193057.584366</v>
      </c>
      <c r="F17" s="79">
        <f t="shared" ref="F17:H17" si="2">F15-F16</f>
        <v>33499678060.195663</v>
      </c>
      <c r="G17" s="79">
        <f t="shared" si="2"/>
        <v>42593365620.87117</v>
      </c>
      <c r="H17" s="79">
        <f t="shared" si="2"/>
        <v>54142104697.256454</v>
      </c>
      <c r="I17" s="79">
        <f>I15-I16</f>
        <v>68792400815.799438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26342193057.584366</v>
      </c>
      <c r="F27" s="82">
        <f t="shared" ref="F27:I27" si="4">F17+F18+F19-F20-F21-F22-F23-F24+F25+F26</f>
        <v>33499678060.195663</v>
      </c>
      <c r="G27" s="82">
        <f t="shared" si="4"/>
        <v>42593365620.87117</v>
      </c>
      <c r="H27" s="83">
        <f t="shared" si="4"/>
        <v>54142104697.256454</v>
      </c>
      <c r="I27" s="84">
        <f t="shared" si="4"/>
        <v>68792400815.799438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23519815229.986038</v>
      </c>
      <c r="F29" s="59">
        <f t="shared" si="6"/>
        <v>26705738249.518223</v>
      </c>
      <c r="G29" s="59">
        <f t="shared" si="6"/>
        <v>30317116336.830898</v>
      </c>
      <c r="H29" s="59">
        <f t="shared" si="6"/>
        <v>34408286337.993607</v>
      </c>
      <c r="I29" s="59">
        <f t="shared" si="6"/>
        <v>39034655692.242676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23419815229.986038</v>
      </c>
      <c r="F30" s="59">
        <f>SUM($D$29:E29,F29)</f>
        <v>50125553479.504257</v>
      </c>
      <c r="G30" s="59">
        <f>SUM($D$29:F29,G29)</f>
        <v>80442669816.335159</v>
      </c>
      <c r="H30" s="59">
        <f>SUM($D$29:G29,H29)</f>
        <v>114850956154.32877</v>
      </c>
      <c r="I30" s="59">
        <f>SUM($D$29:H29,I29)</f>
        <v>153885611846.57144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25087802911.985107</v>
      </c>
      <c r="F31" s="61">
        <f t="shared" si="7"/>
        <v>30385195519.451847</v>
      </c>
      <c r="G31" s="61">
        <f t="shared" si="7"/>
        <v>36793750671.30648</v>
      </c>
      <c r="H31" s="61">
        <f t="shared" si="7"/>
        <v>44542843524.874062</v>
      </c>
      <c r="I31" s="61">
        <f t="shared" si="7"/>
        <v>53900646093.365021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153885611846.57141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>
        <f>IRR(D27:I27,D33)</f>
        <v>263.69364115042083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3.8608705024426309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-42689366331.941673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1.1515214984296132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1</v>
      </c>
      <c r="E39" s="51">
        <f>IF(SUM($D$27:E27)&gt;=0,E8,"X")</f>
        <v>1</v>
      </c>
      <c r="F39" s="51">
        <f>IF(SUM($D$27:F27)&gt;=0,F8,"X")</f>
        <v>2</v>
      </c>
      <c r="G39" s="51">
        <f>IF(SUM($D$27:G27)&gt;=0,G8,"X")</f>
        <v>3</v>
      </c>
      <c r="H39" s="51">
        <f>IF(SUM($D$27:H27)&gt;=0,H8,"X")</f>
        <v>4</v>
      </c>
      <c r="I39" s="51">
        <f>IF(SUM($D$27:I27)&gt;=0,I8,"X")</f>
        <v>5</v>
      </c>
      <c r="J39" s="99"/>
    </row>
    <row r="40" spans="1:16">
      <c r="A40" s="99"/>
      <c r="B40" s="99"/>
      <c r="C40" s="65" t="s">
        <v>42</v>
      </c>
      <c r="D40" s="68">
        <f>MIN(E40:I40)</f>
        <v>1</v>
      </c>
      <c r="E40" s="51">
        <f>IF(SUM($D$29:E29)&gt;=0,E8,"X")</f>
        <v>1</v>
      </c>
      <c r="F40" s="51">
        <f>IF(SUM($D$29:F29)&gt;=0,F8,"X")</f>
        <v>2</v>
      </c>
      <c r="G40" s="51">
        <f>IF(SUM($D$29:G29)&gt;=0,G8,"X")</f>
        <v>3</v>
      </c>
      <c r="H40" s="51">
        <f>IF(SUM($D$29:H29)&gt;=0,H8,"X")</f>
        <v>4</v>
      </c>
      <c r="I40" s="51">
        <f>IF(SUM($D$29:I29)&gt;=0,I8,"X")</f>
        <v>5</v>
      </c>
      <c r="J40" s="99"/>
    </row>
    <row r="41" spans="1:16">
      <c r="A41" s="99"/>
      <c r="B41" s="99"/>
      <c r="C41" s="65" t="s">
        <v>43</v>
      </c>
      <c r="D41" s="68">
        <f>INTERCEPT(E8:I8,E30:I30)</f>
        <v>0.41826277021075908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201181345921.909</v>
      </c>
      <c r="F44" s="55">
        <f>F9</f>
        <v>255146591184.51007</v>
      </c>
      <c r="G44" s="55">
        <f>G9</f>
        <v>323587570680.35913</v>
      </c>
      <c r="H44" s="55">
        <f>H9</f>
        <v>410387281337.79321</v>
      </c>
      <c r="I44" s="55">
        <f>I9</f>
        <v>520470302149.48712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201181345921.909</v>
      </c>
      <c r="F48" s="71">
        <f t="shared" ref="F48:I48" si="9">SUM(F44:F47)</f>
        <v>255146591184.51007</v>
      </c>
      <c r="G48" s="71">
        <f t="shared" si="9"/>
        <v>323587570680.35913</v>
      </c>
      <c r="H48" s="71">
        <f t="shared" si="9"/>
        <v>410387281337.79321</v>
      </c>
      <c r="I48" s="71">
        <f t="shared" si="9"/>
        <v>520470302149.48712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163549641553.93134</v>
      </c>
      <c r="F51" s="55">
        <f t="shared" ref="F51:I51" si="10">F10</f>
        <v>207289908241.37341</v>
      </c>
      <c r="G51" s="55">
        <f t="shared" si="10"/>
        <v>262739905507.68604</v>
      </c>
      <c r="H51" s="55">
        <f t="shared" si="10"/>
        <v>333041417484.5697</v>
      </c>
      <c r="I51" s="55">
        <f t="shared" si="10"/>
        <v>422195443841.20221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11289511310.393297</v>
      </c>
      <c r="F53" s="55">
        <f t="shared" si="12"/>
        <v>14357004882.940996</v>
      </c>
      <c r="G53" s="55">
        <f t="shared" si="12"/>
        <v>18254299551.801929</v>
      </c>
      <c r="H53" s="55">
        <f t="shared" si="12"/>
        <v>23203759155.967052</v>
      </c>
      <c r="I53" s="55">
        <f t="shared" si="12"/>
        <v>29482457492.485474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174839152864.32465</v>
      </c>
      <c r="F59" s="71">
        <f t="shared" si="15"/>
        <v>221646913124.31442</v>
      </c>
      <c r="G59" s="71">
        <f t="shared" si="15"/>
        <v>280994205059.48798</v>
      </c>
      <c r="H59" s="71">
        <f t="shared" si="15"/>
        <v>356245176640.53674</v>
      </c>
      <c r="I59" s="71">
        <f t="shared" si="15"/>
        <v>451677901333.68768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1169488106815.6702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1015602494969.0986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153885611846.57153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D7CDC-368A-40B9-B70C-0610E4041826}">
  <sheetPr>
    <pageSetUpPr fitToPage="1"/>
  </sheetPr>
  <dimension ref="A2:BK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3">
      <c r="B2" t="s">
        <v>53</v>
      </c>
      <c r="C2" s="1">
        <v>0.02</v>
      </c>
      <c r="D2" s="1"/>
      <c r="E2" s="246"/>
      <c r="F2" s="246"/>
    </row>
    <row r="3" spans="1:63">
      <c r="B3" t="s">
        <v>54</v>
      </c>
      <c r="C3" s="242">
        <v>1500000</v>
      </c>
    </row>
    <row r="4" spans="1:63">
      <c r="C4" s="3"/>
    </row>
    <row r="5" spans="1:63">
      <c r="A5" s="298" t="s">
        <v>55</v>
      </c>
      <c r="B5" s="298"/>
      <c r="C5" s="239" t="s">
        <v>165</v>
      </c>
      <c r="D5" s="245">
        <v>10000</v>
      </c>
      <c r="AM5" s="4"/>
    </row>
    <row r="6" spans="1:63">
      <c r="A6" s="276" t="s">
        <v>55</v>
      </c>
      <c r="B6" s="276"/>
      <c r="C6" s="5">
        <f>+D5</f>
        <v>10000</v>
      </c>
      <c r="D6" s="5">
        <f>+C6*(1+$C$2)</f>
        <v>10200</v>
      </c>
      <c r="E6" s="5">
        <f t="shared" ref="E6:BJ6" si="0">+D6*(1+$C$2)</f>
        <v>10404</v>
      </c>
      <c r="F6" s="5">
        <f t="shared" si="0"/>
        <v>10612.08</v>
      </c>
      <c r="G6" s="5">
        <f t="shared" si="0"/>
        <v>10824.321599999999</v>
      </c>
      <c r="H6" s="5">
        <f t="shared" si="0"/>
        <v>11040.808031999999</v>
      </c>
      <c r="I6" s="5">
        <f t="shared" si="0"/>
        <v>11261.62419264</v>
      </c>
      <c r="J6" s="5">
        <f t="shared" si="0"/>
        <v>11486.8566764928</v>
      </c>
      <c r="K6" s="5">
        <f t="shared" si="0"/>
        <v>11716.593810022656</v>
      </c>
      <c r="L6" s="5">
        <f t="shared" si="0"/>
        <v>11950.925686223109</v>
      </c>
      <c r="M6" s="5">
        <f t="shared" si="0"/>
        <v>12189.944199947571</v>
      </c>
      <c r="N6" s="5">
        <f t="shared" si="0"/>
        <v>12433.743083946523</v>
      </c>
      <c r="O6" s="5">
        <f t="shared" si="0"/>
        <v>12682.417945625453</v>
      </c>
      <c r="P6" s="5">
        <f t="shared" si="0"/>
        <v>12936.066304537962</v>
      </c>
      <c r="Q6" s="5">
        <f t="shared" si="0"/>
        <v>13194.787630628722</v>
      </c>
      <c r="R6" s="5">
        <f t="shared" si="0"/>
        <v>13458.683383241296</v>
      </c>
      <c r="S6" s="5">
        <f t="shared" si="0"/>
        <v>13727.857050906123</v>
      </c>
      <c r="T6" s="5">
        <f t="shared" si="0"/>
        <v>14002.414191924245</v>
      </c>
      <c r="U6" s="5">
        <f t="shared" si="0"/>
        <v>14282.46247576273</v>
      </c>
      <c r="V6" s="5">
        <f t="shared" si="0"/>
        <v>14568.111725277984</v>
      </c>
      <c r="W6" s="5">
        <f t="shared" si="0"/>
        <v>14859.473959783543</v>
      </c>
      <c r="X6" s="5">
        <f t="shared" si="0"/>
        <v>15156.663438979214</v>
      </c>
      <c r="Y6" s="5">
        <f t="shared" si="0"/>
        <v>15459.796707758798</v>
      </c>
      <c r="Z6" s="5">
        <f t="shared" si="0"/>
        <v>15768.992641913974</v>
      </c>
      <c r="AA6" s="5">
        <f t="shared" si="0"/>
        <v>16084.372494752253</v>
      </c>
      <c r="AB6" s="5">
        <f t="shared" si="0"/>
        <v>16406.059944647299</v>
      </c>
      <c r="AC6" s="5">
        <f t="shared" si="0"/>
        <v>16734.181143540245</v>
      </c>
      <c r="AD6" s="5">
        <f t="shared" si="0"/>
        <v>17068.86476641105</v>
      </c>
      <c r="AE6" s="5">
        <f t="shared" si="0"/>
        <v>17410.242061739271</v>
      </c>
      <c r="AF6" s="5">
        <f t="shared" si="0"/>
        <v>17758.446902974058</v>
      </c>
      <c r="AG6" s="5">
        <f t="shared" si="0"/>
        <v>18113.615841033537</v>
      </c>
      <c r="AH6" s="5">
        <f t="shared" si="0"/>
        <v>18475.88815785421</v>
      </c>
      <c r="AI6" s="5">
        <f t="shared" si="0"/>
        <v>18845.405921011294</v>
      </c>
      <c r="AJ6" s="5">
        <f t="shared" si="0"/>
        <v>19222.31403943152</v>
      </c>
      <c r="AK6" s="5">
        <f t="shared" si="0"/>
        <v>19606.76032022015</v>
      </c>
      <c r="AL6" s="5">
        <f t="shared" si="0"/>
        <v>19998.895526624554</v>
      </c>
      <c r="AM6" s="5">
        <f t="shared" si="0"/>
        <v>20398.873437157046</v>
      </c>
      <c r="AN6" s="5">
        <f t="shared" si="0"/>
        <v>20806.850905900188</v>
      </c>
      <c r="AO6" s="5">
        <f t="shared" si="0"/>
        <v>21222.987924018191</v>
      </c>
      <c r="AP6" s="5">
        <f t="shared" si="0"/>
        <v>21647.447682498554</v>
      </c>
      <c r="AQ6" s="5">
        <f t="shared" si="0"/>
        <v>22080.396636148525</v>
      </c>
      <c r="AR6" s="5">
        <f t="shared" si="0"/>
        <v>22522.004568871496</v>
      </c>
      <c r="AS6" s="5">
        <f t="shared" si="0"/>
        <v>22972.444660248926</v>
      </c>
      <c r="AT6" s="5">
        <f t="shared" si="0"/>
        <v>23431.893553453905</v>
      </c>
      <c r="AU6" s="5">
        <f t="shared" si="0"/>
        <v>23900.531424522982</v>
      </c>
      <c r="AV6" s="5">
        <f t="shared" si="0"/>
        <v>24378.542053013443</v>
      </c>
      <c r="AW6" s="5">
        <f t="shared" si="0"/>
        <v>24866.112894073714</v>
      </c>
      <c r="AX6" s="5">
        <f t="shared" si="0"/>
        <v>25363.435151955189</v>
      </c>
      <c r="AY6" s="5">
        <f t="shared" si="0"/>
        <v>25870.703854994292</v>
      </c>
      <c r="AZ6" s="5">
        <f t="shared" si="0"/>
        <v>26388.117932094177</v>
      </c>
      <c r="BA6" s="5">
        <f t="shared" si="0"/>
        <v>26915.880290736062</v>
      </c>
      <c r="BB6" s="5">
        <f t="shared" si="0"/>
        <v>27454.197896550784</v>
      </c>
      <c r="BC6" s="5">
        <f t="shared" si="0"/>
        <v>28003.2818544818</v>
      </c>
      <c r="BD6" s="5">
        <f t="shared" si="0"/>
        <v>28563.347491571436</v>
      </c>
      <c r="BE6" s="5">
        <f t="shared" si="0"/>
        <v>29134.614441402864</v>
      </c>
      <c r="BF6" s="5">
        <f t="shared" si="0"/>
        <v>29717.306730230921</v>
      </c>
      <c r="BG6" s="5">
        <f t="shared" si="0"/>
        <v>30311.652864835542</v>
      </c>
      <c r="BH6" s="5">
        <f t="shared" si="0"/>
        <v>30917.885922132253</v>
      </c>
      <c r="BI6" s="5">
        <f t="shared" si="0"/>
        <v>31536.243640574899</v>
      </c>
      <c r="BJ6" s="5">
        <f t="shared" si="0"/>
        <v>32166.968513386397</v>
      </c>
    </row>
    <row r="7" spans="1:63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3">
      <c r="A8" s="10" t="s">
        <v>57</v>
      </c>
      <c r="B8" s="43">
        <v>0</v>
      </c>
      <c r="C8" s="7">
        <f>+C6*$C$3</f>
        <v>15000000000</v>
      </c>
      <c r="D8" s="7">
        <f>+D6*$C$3</f>
        <v>15300000000</v>
      </c>
      <c r="E8" s="7">
        <f>+E6*$C$3</f>
        <v>15606000000</v>
      </c>
      <c r="F8" s="7">
        <f t="shared" ref="F8:BJ8" si="2">+F6*$C$3</f>
        <v>15918120000</v>
      </c>
      <c r="G8" s="7">
        <f t="shared" si="2"/>
        <v>16236482399.999998</v>
      </c>
      <c r="H8" s="7">
        <f t="shared" si="2"/>
        <v>16561212047.999998</v>
      </c>
      <c r="I8" s="7">
        <f t="shared" si="2"/>
        <v>16892436288.959999</v>
      </c>
      <c r="J8" s="7">
        <f t="shared" si="2"/>
        <v>17230285014.739201</v>
      </c>
      <c r="K8" s="7">
        <f t="shared" si="2"/>
        <v>17574890715.033985</v>
      </c>
      <c r="L8" s="7">
        <f t="shared" si="2"/>
        <v>17926388529.334663</v>
      </c>
      <c r="M8" s="7">
        <f t="shared" si="2"/>
        <v>18284916299.921356</v>
      </c>
      <c r="N8" s="7">
        <f t="shared" si="2"/>
        <v>18650614625.919785</v>
      </c>
      <c r="O8" s="7">
        <f t="shared" si="2"/>
        <v>19023626918.438179</v>
      </c>
      <c r="P8" s="7">
        <f t="shared" si="2"/>
        <v>19404099456.806942</v>
      </c>
      <c r="Q8" s="7">
        <f t="shared" si="2"/>
        <v>19792181445.943081</v>
      </c>
      <c r="R8" s="7">
        <f t="shared" si="2"/>
        <v>20188025074.861942</v>
      </c>
      <c r="S8" s="7">
        <f t="shared" si="2"/>
        <v>20591785576.359184</v>
      </c>
      <c r="T8" s="7">
        <f t="shared" si="2"/>
        <v>21003621287.886368</v>
      </c>
      <c r="U8" s="7">
        <f t="shared" si="2"/>
        <v>21423693713.644096</v>
      </c>
      <c r="V8" s="7">
        <f t="shared" si="2"/>
        <v>21852167587.916977</v>
      </c>
      <c r="W8" s="7">
        <f t="shared" si="2"/>
        <v>22289210939.675316</v>
      </c>
      <c r="X8" s="7">
        <f t="shared" si="2"/>
        <v>22734995158.468822</v>
      </c>
      <c r="Y8" s="7">
        <f t="shared" si="2"/>
        <v>23189695061.638199</v>
      </c>
      <c r="Z8" s="7">
        <f t="shared" si="2"/>
        <v>23653488962.87096</v>
      </c>
      <c r="AA8" s="7">
        <f t="shared" si="2"/>
        <v>24126558742.12838</v>
      </c>
      <c r="AB8" s="7">
        <f t="shared" si="2"/>
        <v>24609089916.970947</v>
      </c>
      <c r="AC8" s="7">
        <f t="shared" si="2"/>
        <v>25101271715.310368</v>
      </c>
      <c r="AD8" s="7">
        <f t="shared" si="2"/>
        <v>25603297149.616577</v>
      </c>
      <c r="AE8" s="7">
        <f t="shared" si="2"/>
        <v>26115363092.608906</v>
      </c>
      <c r="AF8" s="7">
        <f t="shared" si="2"/>
        <v>26637670354.461086</v>
      </c>
      <c r="AG8" s="7">
        <f t="shared" si="2"/>
        <v>27170423761.550304</v>
      </c>
      <c r="AH8" s="7">
        <f t="shared" si="2"/>
        <v>27713832236.781315</v>
      </c>
      <c r="AI8" s="7">
        <f t="shared" si="2"/>
        <v>28268108881.516941</v>
      </c>
      <c r="AJ8" s="7">
        <f t="shared" si="2"/>
        <v>28833471059.147278</v>
      </c>
      <c r="AK8" s="7">
        <f t="shared" si="2"/>
        <v>29410140480.330223</v>
      </c>
      <c r="AL8" s="7">
        <f t="shared" si="2"/>
        <v>29998343289.936832</v>
      </c>
      <c r="AM8" s="7">
        <f t="shared" si="2"/>
        <v>30598310155.735569</v>
      </c>
      <c r="AN8" s="7">
        <f t="shared" si="2"/>
        <v>31210276358.850281</v>
      </c>
      <c r="AO8" s="7">
        <f t="shared" si="2"/>
        <v>31834481886.027287</v>
      </c>
      <c r="AP8" s="7">
        <f t="shared" si="2"/>
        <v>32471171523.747829</v>
      </c>
      <c r="AQ8" s="7">
        <f t="shared" si="2"/>
        <v>33120594954.22279</v>
      </c>
      <c r="AR8" s="7">
        <f t="shared" si="2"/>
        <v>33783006853.307243</v>
      </c>
      <c r="AS8" s="7">
        <f t="shared" si="2"/>
        <v>34458666990.37339</v>
      </c>
      <c r="AT8" s="7">
        <f t="shared" si="2"/>
        <v>35147840330.180855</v>
      </c>
      <c r="AU8" s="7">
        <f t="shared" si="2"/>
        <v>35850797136.78447</v>
      </c>
      <c r="AV8" s="7">
        <f t="shared" si="2"/>
        <v>36567813079.520164</v>
      </c>
      <c r="AW8" s="7">
        <f t="shared" si="2"/>
        <v>37299169341.110573</v>
      </c>
      <c r="AX8" s="7">
        <f t="shared" si="2"/>
        <v>38045152727.932785</v>
      </c>
      <c r="AY8" s="7">
        <f t="shared" si="2"/>
        <v>38806055782.49144</v>
      </c>
      <c r="AZ8" s="7">
        <f t="shared" si="2"/>
        <v>39582176898.141266</v>
      </c>
      <c r="BA8" s="7">
        <f t="shared" si="2"/>
        <v>40373820436.104095</v>
      </c>
      <c r="BB8" s="7">
        <f t="shared" si="2"/>
        <v>41181296844.82618</v>
      </c>
      <c r="BC8" s="7">
        <f t="shared" si="2"/>
        <v>42004922781.722702</v>
      </c>
      <c r="BD8" s="7">
        <f t="shared" si="2"/>
        <v>42845021237.357155</v>
      </c>
      <c r="BE8" s="7">
        <f t="shared" si="2"/>
        <v>43701921662.104294</v>
      </c>
      <c r="BF8" s="7">
        <f t="shared" si="2"/>
        <v>44575960095.346382</v>
      </c>
      <c r="BG8" s="7">
        <f t="shared" si="2"/>
        <v>45467479297.253311</v>
      </c>
      <c r="BH8" s="7">
        <f t="shared" si="2"/>
        <v>46376828883.19838</v>
      </c>
      <c r="BI8" s="7">
        <f t="shared" si="2"/>
        <v>47304365460.86235</v>
      </c>
      <c r="BJ8" s="7">
        <f t="shared" si="2"/>
        <v>48250452770.079597</v>
      </c>
    </row>
    <row r="9" spans="1:63">
      <c r="A9" s="9" t="s">
        <v>58</v>
      </c>
      <c r="B9" s="8">
        <f>+Costos!C7</f>
        <v>0</v>
      </c>
      <c r="C9" s="8">
        <f>+'Costos (13)'!C17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3">
      <c r="A10" s="9" t="s">
        <v>164</v>
      </c>
      <c r="B10" s="8">
        <v>0</v>
      </c>
      <c r="C10" s="8">
        <f>+C6*('Fabricación (13)'!$G$50+'Fabricación (13)'!$G$59)</f>
        <v>12145082597.5555</v>
      </c>
      <c r="D10" s="8">
        <f>+D6*('Fabricación (13)'!$G$50+'Fabricación (13)'!$G$59)</f>
        <v>12387984249.506609</v>
      </c>
      <c r="E10" s="8">
        <f>+E6*('Fabricación (13)'!$G$50+'Fabricación (13)'!$G$59)</f>
        <v>12635743934.496742</v>
      </c>
      <c r="F10" s="8">
        <f>+F6*('Fabricación (13)'!$G$50+'Fabricación (13)'!$G$59)</f>
        <v>12888458813.186676</v>
      </c>
      <c r="G10" s="8">
        <f>+G6*('Fabricación (13)'!$G$50+'Fabricación (13)'!$G$59)</f>
        <v>13146227989.450409</v>
      </c>
      <c r="H10" s="8">
        <f>+H6*('Fabricación (13)'!$G$50+'Fabricación (13)'!$G$59)</f>
        <v>13409152549.239416</v>
      </c>
      <c r="I10" s="8">
        <f>+I6*('Fabricación (13)'!$G$50+'Fabricación (13)'!$G$59)</f>
        <v>13677335600.224207</v>
      </c>
      <c r="J10" s="8">
        <f>+J6*('Fabricación (13)'!$G$50+'Fabricación (13)'!$G$59)</f>
        <v>13950882312.228691</v>
      </c>
      <c r="K10" s="8">
        <f>+K6*('Fabricación (13)'!$G$50+'Fabricación (13)'!$G$59)</f>
        <v>14229899958.473265</v>
      </c>
      <c r="L10" s="8">
        <f>+L6*('Fabricación (13)'!$G$50+'Fabricación (13)'!$G$59)</f>
        <v>14514497957.642729</v>
      </c>
      <c r="M10" s="8">
        <f>+M6*('Fabricación (13)'!$G$50+'Fabricación (13)'!$G$59)</f>
        <v>14804787916.795584</v>
      </c>
      <c r="N10" s="8">
        <f>+N6*('Fabricación (13)'!$G$50+'Fabricación (13)'!$G$59)</f>
        <v>15100883675.131496</v>
      </c>
      <c r="O10" s="8">
        <f>+O6*('Fabricación (13)'!$G$50+'Fabricación (13)'!$G$59)</f>
        <v>15402901348.634127</v>
      </c>
      <c r="P10" s="8">
        <f>+P6*('Fabricación (13)'!$G$50+'Fabricación (13)'!$G$59)</f>
        <v>15710959375.60681</v>
      </c>
      <c r="Q10" s="8">
        <f>+Q6*('Fabricación (13)'!$G$50+'Fabricación (13)'!$G$59)</f>
        <v>16025178563.118944</v>
      </c>
      <c r="R10" s="8">
        <f>+R6*('Fabricación (13)'!$G$50+'Fabricación (13)'!$G$59)</f>
        <v>16345682134.381323</v>
      </c>
      <c r="S10" s="8">
        <f>+S6*('Fabricación (13)'!$G$50+'Fabricación (13)'!$G$59)</f>
        <v>16672595777.068951</v>
      </c>
      <c r="T10" s="8">
        <f>+T6*('Fabricación (13)'!$G$50+'Fabricación (13)'!$G$59)</f>
        <v>17006047692.610331</v>
      </c>
      <c r="U10" s="8">
        <f>+U6*('Fabricación (13)'!$G$50+'Fabricación (13)'!$G$59)</f>
        <v>17346168646.462536</v>
      </c>
      <c r="V10" s="8">
        <f>+V6*('Fabricación (13)'!$G$50+'Fabricación (13)'!$G$59)</f>
        <v>17693092019.391788</v>
      </c>
      <c r="W10" s="8">
        <f>+W6*('Fabricación (13)'!$G$50+'Fabricación (13)'!$G$59)</f>
        <v>18046953859.779621</v>
      </c>
      <c r="X10" s="8">
        <f>+X6*('Fabricación (13)'!$G$50+'Fabricación (13)'!$G$59)</f>
        <v>18407892936.975216</v>
      </c>
      <c r="Y10" s="8">
        <f>+Y6*('Fabricación (13)'!$G$50+'Fabricación (13)'!$G$59)</f>
        <v>18776050795.714718</v>
      </c>
      <c r="Z10" s="8">
        <f>+Z6*('Fabricación (13)'!$G$50+'Fabricación (13)'!$G$59)</f>
        <v>19151571811.629013</v>
      </c>
      <c r="AA10" s="8">
        <f>+AA6*('Fabricación (13)'!$G$50+'Fabricación (13)'!$G$59)</f>
        <v>19534603247.861591</v>
      </c>
      <c r="AB10" s="8">
        <f>+AB6*('Fabricación (13)'!$G$50+'Fabricación (13)'!$G$59)</f>
        <v>19925295312.818825</v>
      </c>
      <c r="AC10" s="8">
        <f>+AC6*('Fabricación (13)'!$G$50+'Fabricación (13)'!$G$59)</f>
        <v>20323801219.075203</v>
      </c>
      <c r="AD10" s="8">
        <f>+AD6*('Fabricación (13)'!$G$50+'Fabricación (13)'!$G$59)</f>
        <v>20730277243.456707</v>
      </c>
      <c r="AE10" s="8">
        <f>+AE6*('Fabricación (13)'!$G$50+'Fabricación (13)'!$G$59)</f>
        <v>21144882788.32584</v>
      </c>
      <c r="AF10" s="8">
        <f>+AF6*('Fabricación (13)'!$G$50+'Fabricación (13)'!$G$59)</f>
        <v>21567780444.092358</v>
      </c>
      <c r="AG10" s="8">
        <f>+AG6*('Fabricación (13)'!$G$50+'Fabricación (13)'!$G$59)</f>
        <v>21999136052.974205</v>
      </c>
      <c r="AH10" s="8">
        <f>+AH6*('Fabricación (13)'!$G$50+'Fabricación (13)'!$G$59)</f>
        <v>22439118774.033691</v>
      </c>
      <c r="AI10" s="8">
        <f>+AI6*('Fabricación (13)'!$G$50+'Fabricación (13)'!$G$59)</f>
        <v>22887901149.514362</v>
      </c>
      <c r="AJ10" s="8">
        <f>+AJ6*('Fabricación (13)'!$G$50+'Fabricación (13)'!$G$59)</f>
        <v>23345659172.50465</v>
      </c>
      <c r="AK10" s="8">
        <f>+AK6*('Fabricación (13)'!$G$50+'Fabricación (13)'!$G$59)</f>
        <v>23812572355.954742</v>
      </c>
      <c r="AL10" s="8">
        <f>+AL6*('Fabricación (13)'!$G$50+'Fabricación (13)'!$G$59)</f>
        <v>24288823803.073841</v>
      </c>
      <c r="AM10" s="8">
        <f>+AM6*('Fabricación (13)'!$G$50+'Fabricación (13)'!$G$59)</f>
        <v>24774600279.135319</v>
      </c>
      <c r="AN10" s="8">
        <f>+AN6*('Fabricación (13)'!$G$50+'Fabricación (13)'!$G$59)</f>
        <v>25270092284.718025</v>
      </c>
      <c r="AO10" s="8">
        <f>+AO6*('Fabricación (13)'!$G$50+'Fabricación (13)'!$G$59)</f>
        <v>25775494130.412384</v>
      </c>
      <c r="AP10" s="8">
        <f>+AP6*('Fabricación (13)'!$G$50+'Fabricación (13)'!$G$59)</f>
        <v>26291004013.02063</v>
      </c>
      <c r="AQ10" s="8">
        <f>+AQ6*('Fabricación (13)'!$G$50+'Fabricación (13)'!$G$59)</f>
        <v>26816824093.281044</v>
      </c>
      <c r="AR10" s="8">
        <f>+AR6*('Fabricación (13)'!$G$50+'Fabricación (13)'!$G$59)</f>
        <v>27353160575.146667</v>
      </c>
      <c r="AS10" s="8">
        <f>+AS6*('Fabricación (13)'!$G$50+'Fabricación (13)'!$G$59)</f>
        <v>27900223786.649601</v>
      </c>
      <c r="AT10" s="8">
        <f>+AT6*('Fabricación (13)'!$G$50+'Fabricación (13)'!$G$59)</f>
        <v>28458228262.382591</v>
      </c>
      <c r="AU10" s="8">
        <f>+AU6*('Fabricación (13)'!$G$50+'Fabricación (13)'!$G$59)</f>
        <v>29027392827.630241</v>
      </c>
      <c r="AV10" s="8">
        <f>+AV6*('Fabricación (13)'!$G$50+'Fabricación (13)'!$G$59)</f>
        <v>29607940684.18285</v>
      </c>
      <c r="AW10" s="8">
        <f>+AW6*('Fabricación (13)'!$G$50+'Fabricación (13)'!$G$59)</f>
        <v>30200099497.866508</v>
      </c>
      <c r="AX10" s="8">
        <f>+AX6*('Fabricación (13)'!$G$50+'Fabricación (13)'!$G$59)</f>
        <v>30804101487.823841</v>
      </c>
      <c r="AY10" s="8">
        <f>+AY6*('Fabricación (13)'!$G$50+'Fabricación (13)'!$G$59)</f>
        <v>31420183517.580315</v>
      </c>
      <c r="AZ10" s="8">
        <f>+AZ6*('Fabricación (13)'!$G$50+'Fabricación (13)'!$G$59)</f>
        <v>32048587187.931919</v>
      </c>
      <c r="BA10" s="8">
        <f>+BA6*('Fabricación (13)'!$G$50+'Fabricación (13)'!$G$59)</f>
        <v>32689558931.690559</v>
      </c>
      <c r="BB10" s="8">
        <f>+BB6*('Fabricación (13)'!$G$50+'Fabricación (13)'!$G$59)</f>
        <v>33343350110.324371</v>
      </c>
      <c r="BC10" s="8">
        <f>+BC6*('Fabricación (13)'!$G$50+'Fabricación (13)'!$G$59)</f>
        <v>34010217112.530861</v>
      </c>
      <c r="BD10" s="8">
        <f>+BD6*('Fabricación (13)'!$G$50+'Fabricación (13)'!$G$59)</f>
        <v>34690421454.781479</v>
      </c>
      <c r="BE10" s="8">
        <f>+BE6*('Fabricación (13)'!$G$50+'Fabricación (13)'!$G$59)</f>
        <v>35384229883.877106</v>
      </c>
      <c r="BF10" s="8">
        <f>+BF6*('Fabricación (13)'!$G$50+'Fabricación (13)'!$G$59)</f>
        <v>36091914481.554649</v>
      </c>
      <c r="BG10" s="8">
        <f>+BG6*('Fabricación (13)'!$G$50+'Fabricación (13)'!$G$59)</f>
        <v>36813752771.185745</v>
      </c>
      <c r="BH10" s="8">
        <f>+BH6*('Fabricación (13)'!$G$50+'Fabricación (13)'!$G$59)</f>
        <v>37550027826.609459</v>
      </c>
      <c r="BI10" s="8">
        <f>+BI6*('Fabricación (13)'!$G$50+'Fabricación (13)'!$G$59)</f>
        <v>38301028383.141647</v>
      </c>
      <c r="BJ10" s="8">
        <f>+BJ6*('Fabricación (13)'!$G$50+'Fabricación (13)'!$G$59)</f>
        <v>39067048950.804482</v>
      </c>
      <c r="BK10" s="8"/>
    </row>
    <row r="11" spans="1:63">
      <c r="A11" s="9" t="s">
        <v>59</v>
      </c>
      <c r="B11" s="5">
        <f>+B8-B9</f>
        <v>0</v>
      </c>
      <c r="C11" s="5">
        <f>+C8+B11-C9-C10</f>
        <v>2800025402.4445</v>
      </c>
      <c r="D11" s="5">
        <f t="shared" ref="D11:BJ11" si="4">+D8+C11-D9-D10</f>
        <v>5657149152.937891</v>
      </c>
      <c r="E11" s="5">
        <f t="shared" si="4"/>
        <v>8572513218.4411469</v>
      </c>
      <c r="F11" s="5">
        <f t="shared" si="4"/>
        <v>11547282405.254471</v>
      </c>
      <c r="G11" s="5">
        <f t="shared" si="4"/>
        <v>14582644815.804062</v>
      </c>
      <c r="H11" s="5">
        <f t="shared" si="4"/>
        <v>17679812314.564644</v>
      </c>
      <c r="I11" s="5">
        <f t="shared" si="4"/>
        <v>20840021003.300438</v>
      </c>
      <c r="J11" s="5">
        <f t="shared" si="4"/>
        <v>24064531705.810951</v>
      </c>
      <c r="K11" s="5">
        <f t="shared" si="4"/>
        <v>27354630462.371674</v>
      </c>
      <c r="L11" s="5">
        <f t="shared" si="4"/>
        <v>30711629034.063606</v>
      </c>
      <c r="M11" s="5">
        <f t="shared" si="4"/>
        <v>34136865417.189377</v>
      </c>
      <c r="N11" s="5">
        <f t="shared" si="4"/>
        <v>37631704367.977661</v>
      </c>
      <c r="O11" s="5">
        <f t="shared" si="4"/>
        <v>41193695497.781715</v>
      </c>
      <c r="P11" s="5">
        <f t="shared" si="4"/>
        <v>44828101138.981842</v>
      </c>
      <c r="Q11" s="5">
        <f t="shared" si="4"/>
        <v>48536369581.805984</v>
      </c>
      <c r="R11" s="5">
        <f t="shared" si="4"/>
        <v>52319978082.286598</v>
      </c>
      <c r="S11" s="5">
        <f t="shared" si="4"/>
        <v>56180433441.576828</v>
      </c>
      <c r="T11" s="5">
        <f t="shared" si="4"/>
        <v>60119272596.852867</v>
      </c>
      <c r="U11" s="5">
        <f t="shared" si="4"/>
        <v>64138063224.034424</v>
      </c>
      <c r="V11" s="5">
        <f t="shared" si="4"/>
        <v>68238404352.559616</v>
      </c>
      <c r="W11" s="5">
        <f t="shared" si="4"/>
        <v>72421926992.455307</v>
      </c>
      <c r="X11" s="5">
        <f t="shared" si="4"/>
        <v>76690294773.948914</v>
      </c>
      <c r="Y11" s="5">
        <f t="shared" si="4"/>
        <v>81045204599.872391</v>
      </c>
      <c r="Z11" s="5">
        <f t="shared" si="4"/>
        <v>85488387311.114334</v>
      </c>
      <c r="AA11" s="5">
        <f t="shared" si="4"/>
        <v>90018671643.381119</v>
      </c>
      <c r="AB11" s="5">
        <f t="shared" si="4"/>
        <v>94640795085.533234</v>
      </c>
      <c r="AC11" s="5">
        <f t="shared" si="4"/>
        <v>99356594419.768402</v>
      </c>
      <c r="AD11" s="5">
        <f t="shared" si="4"/>
        <v>104167943163.92827</v>
      </c>
      <c r="AE11" s="5">
        <f t="shared" si="4"/>
        <v>109076752306.21133</v>
      </c>
      <c r="AF11" s="5">
        <f t="shared" si="4"/>
        <v>114084971054.58006</v>
      </c>
      <c r="AG11" s="5">
        <f t="shared" si="4"/>
        <v>119194587601.15616</v>
      </c>
      <c r="AH11" s="5">
        <f t="shared" si="4"/>
        <v>124407629901.90378</v>
      </c>
      <c r="AI11" s="5">
        <f t="shared" si="4"/>
        <v>129726166471.90636</v>
      </c>
      <c r="AJ11" s="5">
        <f t="shared" si="4"/>
        <v>135152307196.549</v>
      </c>
      <c r="AK11" s="5">
        <f t="shared" si="4"/>
        <v>140688204158.92447</v>
      </c>
      <c r="AL11" s="5">
        <f t="shared" si="4"/>
        <v>146336052483.78745</v>
      </c>
      <c r="AM11" s="5">
        <f t="shared" si="4"/>
        <v>152096241063.52771</v>
      </c>
      <c r="AN11" s="5">
        <f t="shared" si="4"/>
        <v>157972903840.79999</v>
      </c>
      <c r="AO11" s="5">
        <f t="shared" si="4"/>
        <v>163968370299.5549</v>
      </c>
      <c r="AP11" s="5">
        <f t="shared" si="4"/>
        <v>170085016513.42212</v>
      </c>
      <c r="AQ11" s="5">
        <f t="shared" si="4"/>
        <v>176325266077.50388</v>
      </c>
      <c r="AR11" s="5">
        <f t="shared" si="4"/>
        <v>182691591058.80447</v>
      </c>
      <c r="AS11" s="5">
        <f t="shared" si="4"/>
        <v>189186512965.66827</v>
      </c>
      <c r="AT11" s="5">
        <f t="shared" si="4"/>
        <v>195812603736.60654</v>
      </c>
      <c r="AU11" s="5">
        <f t="shared" si="4"/>
        <v>202572486748.90076</v>
      </c>
      <c r="AV11" s="5">
        <f t="shared" si="4"/>
        <v>209468837847.37808</v>
      </c>
      <c r="AW11" s="5">
        <f t="shared" si="4"/>
        <v>216504386393.76215</v>
      </c>
      <c r="AX11" s="5">
        <f t="shared" si="4"/>
        <v>223681916337.01111</v>
      </c>
      <c r="AY11" s="5">
        <f t="shared" si="4"/>
        <v>231002361666.15643</v>
      </c>
      <c r="AZ11" s="5">
        <f t="shared" si="4"/>
        <v>238470524440.59998</v>
      </c>
      <c r="BA11" s="5">
        <f t="shared" si="4"/>
        <v>246089359009.24774</v>
      </c>
      <c r="BB11" s="5">
        <f t="shared" si="4"/>
        <v>253861878807.98373</v>
      </c>
      <c r="BC11" s="5">
        <f t="shared" si="4"/>
        <v>261791157541.40976</v>
      </c>
      <c r="BD11" s="5">
        <f t="shared" si="4"/>
        <v>269880330388.2196</v>
      </c>
      <c r="BE11" s="5">
        <f t="shared" si="4"/>
        <v>278132595230.68103</v>
      </c>
      <c r="BF11" s="5">
        <f t="shared" si="4"/>
        <v>286551213908.70697</v>
      </c>
      <c r="BG11" s="5">
        <f t="shared" si="4"/>
        <v>295139513499.00873</v>
      </c>
      <c r="BH11" s="5">
        <f t="shared" si="4"/>
        <v>303900887619.83185</v>
      </c>
      <c r="BI11" s="5">
        <f t="shared" si="4"/>
        <v>312838797761.78674</v>
      </c>
      <c r="BJ11" s="5">
        <f t="shared" si="4"/>
        <v>321956774645.29602</v>
      </c>
    </row>
    <row r="12" spans="1:63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3">
      <c r="A13" s="231"/>
      <c r="C13" s="1"/>
      <c r="D13" s="1"/>
      <c r="N13" s="76"/>
    </row>
    <row r="14" spans="1:63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5431B-7454-4CE3-B5A9-E2B1308B03E1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(13)'!E7</f>
        <v>33592000</v>
      </c>
    </row>
    <row r="11" spans="2:3">
      <c r="B11" s="20" t="s">
        <v>61</v>
      </c>
      <c r="C11" s="21">
        <f>+'Gastos (13)'!E10</f>
        <v>3000000</v>
      </c>
    </row>
    <row r="12" spans="2:3">
      <c r="B12" s="20" t="s">
        <v>62</v>
      </c>
      <c r="C12" s="21">
        <f>+'Gastos (13)'!E11</f>
        <v>8000000</v>
      </c>
    </row>
    <row r="13" spans="2:3">
      <c r="B13" s="20" t="s">
        <v>90</v>
      </c>
      <c r="C13" s="21">
        <f>+'Gastos (13)'!E12</f>
        <v>2000000</v>
      </c>
    </row>
    <row r="14" spans="2:3">
      <c r="B14" s="20" t="s">
        <v>63</v>
      </c>
      <c r="C14" s="21">
        <f>+'Gastos (13)'!E13</f>
        <v>2000000</v>
      </c>
    </row>
    <row r="15" spans="2:3">
      <c r="B15" s="20" t="s">
        <v>64</v>
      </c>
      <c r="C15" s="21">
        <f>+'Gastos (13)'!E18</f>
        <v>5250000</v>
      </c>
    </row>
    <row r="16" spans="2:3">
      <c r="B16" s="106" t="s">
        <v>65</v>
      </c>
      <c r="C16" s="240">
        <f>+'Gastos (13)'!E17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DAD51-D09E-416A-A33D-EF988392275C}">
  <sheetPr>
    <pageSetUpPr fitToPage="1"/>
  </sheetPr>
  <dimension ref="A2:L22"/>
  <sheetViews>
    <sheetView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57A49-3B35-4153-8B44-89A5E403ACFE}">
  <sheetPr>
    <pageSetUpPr fitToPage="1"/>
  </sheetPr>
  <dimension ref="A2:I59"/>
  <sheetViews>
    <sheetView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4500</v>
      </c>
      <c r="G5" s="243">
        <v>3900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0.8666666666666667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79.073076923076925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+G7*G5-((G7*G5)*10%)</f>
        <v>277546.5</v>
      </c>
      <c r="G15" s="201">
        <f>(F15*C15)*1.05</f>
        <v>378850.97250000003</v>
      </c>
      <c r="H15" s="249" t="s">
        <v>182</v>
      </c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397000.97250000003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847337.97250000003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50840.278350000001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898178.25085000007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151540.38900000002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71854.260068000003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67363.368813749999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25148.991023800001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316330.00890555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894BC-E85D-4834-93CC-56210E06D65C}">
  <sheetPr>
    <pageSetUpPr fitToPage="1"/>
  </sheetPr>
  <dimension ref="A1:P68"/>
  <sheetViews>
    <sheetView topLeftCell="A27"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7" width="19.44140625" bestFit="1" customWidth="1"/>
    <col min="8" max="8" width="19.109375" customWidth="1"/>
    <col min="9" max="9" width="21.88671875" customWidth="1"/>
    <col min="10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(14)'!C8:N8)</f>
        <v>402362691843.81799</v>
      </c>
      <c r="F9" s="75">
        <f>SUM('Punto Equilibrio (14)'!O8:Z8)</f>
        <v>510293182369.02014</v>
      </c>
      <c r="G9" s="75">
        <f>SUM('Punto Equilibrio (14)'!AA8:AL8)</f>
        <v>647175141360.71826</v>
      </c>
      <c r="H9" s="75">
        <f>SUM('Punto Equilibrio (14)'!AM8:AX8)</f>
        <v>820774562675.58643</v>
      </c>
      <c r="I9" s="75">
        <f>SUM('Punto Equilibrio (14)'!AY8:BJ8)</f>
        <v>1040940604298.9742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(14)'!C9:N10)</f>
        <v>326440579107.86267</v>
      </c>
      <c r="F10" s="75">
        <f>SUM('Punto Equilibrio (14)'!O9:Z10)</f>
        <v>413875003202.74683</v>
      </c>
      <c r="G10" s="75">
        <f>SUM('Punto Equilibrio (14)'!AA9:AL10)</f>
        <v>524739757071.37207</v>
      </c>
      <c r="H10" s="75">
        <f>SUM('Punto Equilibrio (14)'!AM9:AX10)</f>
        <v>665320579406.81946</v>
      </c>
      <c r="I10" s="75">
        <f>SUM('Punto Equilibrio (14)'!AY9:BJ10)</f>
        <v>843605764453.21484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75922112735.955322</v>
      </c>
      <c r="F11" s="77">
        <f>F9-F10</f>
        <v>96418179166.273315</v>
      </c>
      <c r="G11" s="77">
        <f>G9-G10</f>
        <v>122435384289.34619</v>
      </c>
      <c r="H11" s="77">
        <f>H9-H10</f>
        <v>155453983268.76697</v>
      </c>
      <c r="I11" s="77">
        <f>I9-I10</f>
        <v>197334839845.7594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75922112735.955322</v>
      </c>
      <c r="F13" s="77">
        <f>F11-F12</f>
        <v>96418179166.273315</v>
      </c>
      <c r="G13" s="77">
        <f t="shared" ref="G13:I13" si="0">G11-G12</f>
        <v>122435384289.34619</v>
      </c>
      <c r="H13" s="77">
        <f t="shared" si="0"/>
        <v>155453983268.76697</v>
      </c>
      <c r="I13" s="77">
        <f t="shared" si="0"/>
        <v>197334839845.7594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75922112735.955322</v>
      </c>
      <c r="F15" s="77">
        <f t="shared" ref="F15:H15" si="1">F13-F14</f>
        <v>96418179166.273315</v>
      </c>
      <c r="G15" s="77">
        <f t="shared" si="1"/>
        <v>122435384289.34619</v>
      </c>
      <c r="H15" s="77">
        <f t="shared" si="1"/>
        <v>155453983268.76697</v>
      </c>
      <c r="I15" s="77">
        <f>I13-I14</f>
        <v>197334839845.7594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22776633820.786594</v>
      </c>
      <c r="F16" s="79">
        <f>F15*$D$5</f>
        <v>28925453749.881992</v>
      </c>
      <c r="G16" s="79">
        <f>G15*$D$5</f>
        <v>36730615286.803856</v>
      </c>
      <c r="H16" s="79">
        <f>H15*$D$5</f>
        <v>46636194980.630089</v>
      </c>
      <c r="I16" s="79">
        <f>I15*$D$5</f>
        <v>59200451953.727821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53145478915.168732</v>
      </c>
      <c r="F17" s="79">
        <f t="shared" ref="F17:H17" si="2">F15-F16</f>
        <v>67492725416.391327</v>
      </c>
      <c r="G17" s="79">
        <f t="shared" si="2"/>
        <v>85704769002.542328</v>
      </c>
      <c r="H17" s="79">
        <f t="shared" si="2"/>
        <v>108817788288.13687</v>
      </c>
      <c r="I17" s="79">
        <f>I15-I16</f>
        <v>138134387892.03159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53145478915.168732</v>
      </c>
      <c r="F27" s="82">
        <f t="shared" ref="F27:I27" si="4">F17+F18+F19-F20-F21-F22-F23-F24+F25+F26</f>
        <v>67492725416.391327</v>
      </c>
      <c r="G27" s="82">
        <f t="shared" si="4"/>
        <v>85704769002.542328</v>
      </c>
      <c r="H27" s="83">
        <f t="shared" si="4"/>
        <v>108817788288.13687</v>
      </c>
      <c r="I27" s="84">
        <f t="shared" si="4"/>
        <v>138134387892.03159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47451320459.972076</v>
      </c>
      <c r="F29" s="59">
        <f t="shared" si="6"/>
        <v>53804787481.179306</v>
      </c>
      <c r="G29" s="59">
        <f t="shared" si="6"/>
        <v>61002961719.420715</v>
      </c>
      <c r="H29" s="59">
        <f t="shared" si="6"/>
        <v>69155671709.140488</v>
      </c>
      <c r="I29" s="59">
        <f t="shared" si="6"/>
        <v>78381161388.188828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47351320459.972076</v>
      </c>
      <c r="F30" s="59">
        <f>SUM($D$29:E29,F29)</f>
        <v>101156107941.15138</v>
      </c>
      <c r="G30" s="59">
        <f>SUM($D$29:F29,G29)</f>
        <v>162159069660.57208</v>
      </c>
      <c r="H30" s="59">
        <f>SUM($D$29:G29,H29)</f>
        <v>231314741369.71259</v>
      </c>
      <c r="I30" s="59">
        <f>SUM($D$29:H29,I29)</f>
        <v>309695902757.90143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50614741823.970215</v>
      </c>
      <c r="F31" s="61">
        <f t="shared" si="7"/>
        <v>61217891534.141792</v>
      </c>
      <c r="G31" s="61">
        <f t="shared" si="7"/>
        <v>74035001837.851044</v>
      </c>
      <c r="H31" s="61">
        <f t="shared" si="7"/>
        <v>89524663726.029282</v>
      </c>
      <c r="I31" s="61">
        <f t="shared" si="7"/>
        <v>108231907402.51062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309695902757.90143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>
        <f>IRR(D27:I27,D33)</f>
        <v>531.72475060385045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4.5902747956661596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-85912657367.310577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1.152613663621761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1</v>
      </c>
      <c r="E39" s="51">
        <f>IF(SUM($D$27:E27)&gt;=0,E8,"X")</f>
        <v>1</v>
      </c>
      <c r="F39" s="51">
        <f>IF(SUM($D$27:F27)&gt;=0,F8,"X")</f>
        <v>2</v>
      </c>
      <c r="G39" s="51">
        <f>IF(SUM($D$27:G27)&gt;=0,G8,"X")</f>
        <v>3</v>
      </c>
      <c r="H39" s="51">
        <f>IF(SUM($D$27:H27)&gt;=0,H8,"X")</f>
        <v>4</v>
      </c>
      <c r="I39" s="51">
        <f>IF(SUM($D$27:I27)&gt;=0,I8,"X")</f>
        <v>5</v>
      </c>
      <c r="J39" s="99"/>
    </row>
    <row r="40" spans="1:16">
      <c r="A40" s="99"/>
      <c r="B40" s="99"/>
      <c r="C40" s="65" t="s">
        <v>42</v>
      </c>
      <c r="D40" s="68">
        <f>MIN(E40:I40)</f>
        <v>1</v>
      </c>
      <c r="E40" s="51">
        <f>IF(SUM($D$29:E29)&gt;=0,E8,"X")</f>
        <v>1</v>
      </c>
      <c r="F40" s="51">
        <f>IF(SUM($D$29:F29)&gt;=0,F8,"X")</f>
        <v>2</v>
      </c>
      <c r="G40" s="51">
        <f>IF(SUM($D$29:G29)&gt;=0,G8,"X")</f>
        <v>3</v>
      </c>
      <c r="H40" s="51">
        <f>IF(SUM($D$29:H29)&gt;=0,H8,"X")</f>
        <v>4</v>
      </c>
      <c r="I40" s="51">
        <f>IF(SUM($D$29:I29)&gt;=0,I8,"X")</f>
        <v>5</v>
      </c>
      <c r="J40" s="99"/>
    </row>
    <row r="41" spans="1:16">
      <c r="A41" s="99"/>
      <c r="B41" s="99"/>
      <c r="C41" s="65" t="s">
        <v>43</v>
      </c>
      <c r="D41" s="68">
        <f>INTERCEPT(E8:I8,E30:I30)</f>
        <v>0.41303007842938833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402362691843.81799</v>
      </c>
      <c r="F44" s="55">
        <f>F9</f>
        <v>510293182369.02014</v>
      </c>
      <c r="G44" s="55">
        <f>G9</f>
        <v>647175141360.71826</v>
      </c>
      <c r="H44" s="55">
        <f>H9</f>
        <v>820774562675.58643</v>
      </c>
      <c r="I44" s="55">
        <f>I9</f>
        <v>1040940604298.9742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402362691843.81799</v>
      </c>
      <c r="F48" s="71">
        <f t="shared" ref="F48:I48" si="9">SUM(F44:F47)</f>
        <v>510293182369.02014</v>
      </c>
      <c r="G48" s="71">
        <f t="shared" si="9"/>
        <v>647175141360.71826</v>
      </c>
      <c r="H48" s="71">
        <f t="shared" si="9"/>
        <v>820774562675.58643</v>
      </c>
      <c r="I48" s="71">
        <f t="shared" si="9"/>
        <v>1040940604298.9742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326440579107.86267</v>
      </c>
      <c r="F51" s="55">
        <f t="shared" ref="F51:I51" si="10">F10</f>
        <v>413875003202.74683</v>
      </c>
      <c r="G51" s="55">
        <f t="shared" si="10"/>
        <v>524739757071.37207</v>
      </c>
      <c r="H51" s="55">
        <f t="shared" si="10"/>
        <v>665320579406.81946</v>
      </c>
      <c r="I51" s="55">
        <f t="shared" si="10"/>
        <v>843605764453.21484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22776633820.786594</v>
      </c>
      <c r="F53" s="55">
        <f t="shared" si="12"/>
        <v>28925453749.881992</v>
      </c>
      <c r="G53" s="55">
        <f t="shared" si="12"/>
        <v>36730615286.803856</v>
      </c>
      <c r="H53" s="55">
        <f t="shared" si="12"/>
        <v>46636194980.630089</v>
      </c>
      <c r="I53" s="55">
        <f t="shared" si="12"/>
        <v>59200451953.727821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349217212928.64929</v>
      </c>
      <c r="F59" s="71">
        <f t="shared" si="15"/>
        <v>442800456952.62885</v>
      </c>
      <c r="G59" s="71">
        <f t="shared" si="15"/>
        <v>561470372358.1759</v>
      </c>
      <c r="H59" s="71">
        <f t="shared" si="15"/>
        <v>711956774387.44958</v>
      </c>
      <c r="I59" s="71">
        <f t="shared" si="15"/>
        <v>902806216406.94263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2338976213631.3403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2029280310873.439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309695902757.90137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1E3E4-EA1D-4223-B5C6-44A3638A688C}">
  <sheetPr>
    <pageSetUpPr fitToPage="1"/>
  </sheetPr>
  <dimension ref="A2:BK14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3">
      <c r="B2" t="s">
        <v>53</v>
      </c>
      <c r="C2" s="1">
        <v>0.02</v>
      </c>
      <c r="D2" s="1"/>
      <c r="E2" s="246"/>
      <c r="F2" s="246"/>
    </row>
    <row r="3" spans="1:63">
      <c r="B3" t="s">
        <v>54</v>
      </c>
      <c r="C3" s="242">
        <v>1500000</v>
      </c>
    </row>
    <row r="4" spans="1:63">
      <c r="C4" s="3"/>
    </row>
    <row r="5" spans="1:63">
      <c r="A5" s="298" t="s">
        <v>55</v>
      </c>
      <c r="B5" s="298"/>
      <c r="C5" s="239" t="s">
        <v>165</v>
      </c>
      <c r="D5" s="245">
        <v>20000</v>
      </c>
      <c r="AM5" s="4"/>
    </row>
    <row r="6" spans="1:63">
      <c r="A6" s="276" t="s">
        <v>55</v>
      </c>
      <c r="B6" s="276"/>
      <c r="C6" s="5">
        <f>+D5</f>
        <v>20000</v>
      </c>
      <c r="D6" s="5">
        <f>+C6*(1+$C$2)</f>
        <v>20400</v>
      </c>
      <c r="E6" s="5">
        <f t="shared" ref="E6:BJ6" si="0">+D6*(1+$C$2)</f>
        <v>20808</v>
      </c>
      <c r="F6" s="5">
        <f t="shared" si="0"/>
        <v>21224.16</v>
      </c>
      <c r="G6" s="5">
        <f t="shared" si="0"/>
        <v>21648.643199999999</v>
      </c>
      <c r="H6" s="5">
        <f t="shared" si="0"/>
        <v>22081.616063999998</v>
      </c>
      <c r="I6" s="5">
        <f t="shared" si="0"/>
        <v>22523.24838528</v>
      </c>
      <c r="J6" s="5">
        <f t="shared" si="0"/>
        <v>22973.7133529856</v>
      </c>
      <c r="K6" s="5">
        <f t="shared" si="0"/>
        <v>23433.187620045312</v>
      </c>
      <c r="L6" s="5">
        <f t="shared" si="0"/>
        <v>23901.851372446217</v>
      </c>
      <c r="M6" s="5">
        <f t="shared" si="0"/>
        <v>24379.888399895142</v>
      </c>
      <c r="N6" s="5">
        <f t="shared" si="0"/>
        <v>24867.486167893047</v>
      </c>
      <c r="O6" s="5">
        <f t="shared" si="0"/>
        <v>25364.835891250907</v>
      </c>
      <c r="P6" s="5">
        <f t="shared" si="0"/>
        <v>25872.132609075925</v>
      </c>
      <c r="Q6" s="5">
        <f t="shared" si="0"/>
        <v>26389.575261257443</v>
      </c>
      <c r="R6" s="5">
        <f t="shared" si="0"/>
        <v>26917.366766482592</v>
      </c>
      <c r="S6" s="5">
        <f t="shared" si="0"/>
        <v>27455.714101812246</v>
      </c>
      <c r="T6" s="5">
        <f t="shared" si="0"/>
        <v>28004.828383848489</v>
      </c>
      <c r="U6" s="5">
        <f t="shared" si="0"/>
        <v>28564.92495152546</v>
      </c>
      <c r="V6" s="5">
        <f t="shared" si="0"/>
        <v>29136.223450555968</v>
      </c>
      <c r="W6" s="5">
        <f t="shared" si="0"/>
        <v>29718.947919567087</v>
      </c>
      <c r="X6" s="5">
        <f t="shared" si="0"/>
        <v>30313.326877958429</v>
      </c>
      <c r="Y6" s="5">
        <f t="shared" si="0"/>
        <v>30919.593415517596</v>
      </c>
      <c r="Z6" s="5">
        <f t="shared" si="0"/>
        <v>31537.985283827948</v>
      </c>
      <c r="AA6" s="5">
        <f t="shared" si="0"/>
        <v>32168.744989504507</v>
      </c>
      <c r="AB6" s="5">
        <f t="shared" si="0"/>
        <v>32812.119889294598</v>
      </c>
      <c r="AC6" s="5">
        <f t="shared" si="0"/>
        <v>33468.36228708049</v>
      </c>
      <c r="AD6" s="5">
        <f t="shared" si="0"/>
        <v>34137.729532822101</v>
      </c>
      <c r="AE6" s="5">
        <f t="shared" si="0"/>
        <v>34820.484123478542</v>
      </c>
      <c r="AF6" s="5">
        <f t="shared" si="0"/>
        <v>35516.893805948115</v>
      </c>
      <c r="AG6" s="5">
        <f t="shared" si="0"/>
        <v>36227.231682067075</v>
      </c>
      <c r="AH6" s="5">
        <f t="shared" si="0"/>
        <v>36951.776315708419</v>
      </c>
      <c r="AI6" s="5">
        <f t="shared" si="0"/>
        <v>37690.811842022587</v>
      </c>
      <c r="AJ6" s="5">
        <f t="shared" si="0"/>
        <v>38444.628078863039</v>
      </c>
      <c r="AK6" s="5">
        <f t="shared" si="0"/>
        <v>39213.5206404403</v>
      </c>
      <c r="AL6" s="5">
        <f t="shared" si="0"/>
        <v>39997.791053249108</v>
      </c>
      <c r="AM6" s="5">
        <f t="shared" si="0"/>
        <v>40797.746874314093</v>
      </c>
      <c r="AN6" s="5">
        <f t="shared" si="0"/>
        <v>41613.701811800376</v>
      </c>
      <c r="AO6" s="5">
        <f t="shared" si="0"/>
        <v>42445.975848036382</v>
      </c>
      <c r="AP6" s="5">
        <f t="shared" si="0"/>
        <v>43294.895364997108</v>
      </c>
      <c r="AQ6" s="5">
        <f t="shared" si="0"/>
        <v>44160.793272297051</v>
      </c>
      <c r="AR6" s="5">
        <f t="shared" si="0"/>
        <v>45044.009137742993</v>
      </c>
      <c r="AS6" s="5">
        <f t="shared" si="0"/>
        <v>45944.889320497852</v>
      </c>
      <c r="AT6" s="5">
        <f t="shared" si="0"/>
        <v>46863.78710690781</v>
      </c>
      <c r="AU6" s="5">
        <f t="shared" si="0"/>
        <v>47801.062849045964</v>
      </c>
      <c r="AV6" s="5">
        <f t="shared" si="0"/>
        <v>48757.084106026887</v>
      </c>
      <c r="AW6" s="5">
        <f t="shared" si="0"/>
        <v>49732.225788147429</v>
      </c>
      <c r="AX6" s="5">
        <f t="shared" si="0"/>
        <v>50726.870303910378</v>
      </c>
      <c r="AY6" s="5">
        <f t="shared" si="0"/>
        <v>51741.407709988584</v>
      </c>
      <c r="AZ6" s="5">
        <f t="shared" si="0"/>
        <v>52776.235864188355</v>
      </c>
      <c r="BA6" s="5">
        <f t="shared" si="0"/>
        <v>53831.760581472125</v>
      </c>
      <c r="BB6" s="5">
        <f t="shared" si="0"/>
        <v>54908.395793101568</v>
      </c>
      <c r="BC6" s="5">
        <f t="shared" si="0"/>
        <v>56006.5637089636</v>
      </c>
      <c r="BD6" s="5">
        <f t="shared" si="0"/>
        <v>57126.694983142872</v>
      </c>
      <c r="BE6" s="5">
        <f t="shared" si="0"/>
        <v>58269.228882805728</v>
      </c>
      <c r="BF6" s="5">
        <f t="shared" si="0"/>
        <v>59434.613460461842</v>
      </c>
      <c r="BG6" s="5">
        <f t="shared" si="0"/>
        <v>60623.305729671083</v>
      </c>
      <c r="BH6" s="5">
        <f t="shared" si="0"/>
        <v>61835.771844264505</v>
      </c>
      <c r="BI6" s="5">
        <f t="shared" si="0"/>
        <v>63072.487281149799</v>
      </c>
      <c r="BJ6" s="5">
        <f t="shared" si="0"/>
        <v>64333.937026772794</v>
      </c>
    </row>
    <row r="7" spans="1:63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3">
      <c r="A8" s="10" t="s">
        <v>57</v>
      </c>
      <c r="B8" s="43">
        <v>0</v>
      </c>
      <c r="C8" s="7">
        <f>+C6*$C$3</f>
        <v>30000000000</v>
      </c>
      <c r="D8" s="7">
        <f>+D6*$C$3</f>
        <v>30600000000</v>
      </c>
      <c r="E8" s="7">
        <f>+E6*$C$3</f>
        <v>31212000000</v>
      </c>
      <c r="F8" s="7">
        <f t="shared" ref="F8:BJ8" si="2">+F6*$C$3</f>
        <v>31836240000</v>
      </c>
      <c r="G8" s="7">
        <f t="shared" si="2"/>
        <v>32472964799.999996</v>
      </c>
      <c r="H8" s="7">
        <f t="shared" si="2"/>
        <v>33122424095.999996</v>
      </c>
      <c r="I8" s="7">
        <f t="shared" si="2"/>
        <v>33784872577.919998</v>
      </c>
      <c r="J8" s="7">
        <f t="shared" si="2"/>
        <v>34460570029.478401</v>
      </c>
      <c r="K8" s="7">
        <f t="shared" si="2"/>
        <v>35149781430.06797</v>
      </c>
      <c r="L8" s="7">
        <f t="shared" si="2"/>
        <v>35852777058.669327</v>
      </c>
      <c r="M8" s="7">
        <f t="shared" si="2"/>
        <v>36569832599.842712</v>
      </c>
      <c r="N8" s="7">
        <f t="shared" si="2"/>
        <v>37301229251.839569</v>
      </c>
      <c r="O8" s="7">
        <f t="shared" si="2"/>
        <v>38047253836.876358</v>
      </c>
      <c r="P8" s="7">
        <f t="shared" si="2"/>
        <v>38808198913.613884</v>
      </c>
      <c r="Q8" s="7">
        <f t="shared" si="2"/>
        <v>39584362891.886162</v>
      </c>
      <c r="R8" s="7">
        <f t="shared" si="2"/>
        <v>40376050149.723885</v>
      </c>
      <c r="S8" s="7">
        <f t="shared" si="2"/>
        <v>41183571152.718369</v>
      </c>
      <c r="T8" s="7">
        <f t="shared" si="2"/>
        <v>42007242575.772736</v>
      </c>
      <c r="U8" s="7">
        <f t="shared" si="2"/>
        <v>42847387427.288193</v>
      </c>
      <c r="V8" s="7">
        <f t="shared" si="2"/>
        <v>43704335175.833954</v>
      </c>
      <c r="W8" s="7">
        <f t="shared" si="2"/>
        <v>44578421879.350632</v>
      </c>
      <c r="X8" s="7">
        <f t="shared" si="2"/>
        <v>45469990316.937645</v>
      </c>
      <c r="Y8" s="7">
        <f t="shared" si="2"/>
        <v>46379390123.276398</v>
      </c>
      <c r="Z8" s="7">
        <f t="shared" si="2"/>
        <v>47306977925.74192</v>
      </c>
      <c r="AA8" s="7">
        <f t="shared" si="2"/>
        <v>48253117484.25676</v>
      </c>
      <c r="AB8" s="7">
        <f t="shared" si="2"/>
        <v>49218179833.941895</v>
      </c>
      <c r="AC8" s="7">
        <f t="shared" si="2"/>
        <v>50202543430.620735</v>
      </c>
      <c r="AD8" s="7">
        <f t="shared" si="2"/>
        <v>51206594299.233154</v>
      </c>
      <c r="AE8" s="7">
        <f t="shared" si="2"/>
        <v>52230726185.217812</v>
      </c>
      <c r="AF8" s="7">
        <f t="shared" si="2"/>
        <v>53275340708.922173</v>
      </c>
      <c r="AG8" s="7">
        <f t="shared" si="2"/>
        <v>54340847523.100609</v>
      </c>
      <c r="AH8" s="7">
        <f t="shared" si="2"/>
        <v>55427664473.56263</v>
      </c>
      <c r="AI8" s="7">
        <f t="shared" si="2"/>
        <v>56536217763.033882</v>
      </c>
      <c r="AJ8" s="7">
        <f t="shared" si="2"/>
        <v>57666942118.294556</v>
      </c>
      <c r="AK8" s="7">
        <f t="shared" si="2"/>
        <v>58820280960.660446</v>
      </c>
      <c r="AL8" s="7">
        <f t="shared" si="2"/>
        <v>59996686579.873665</v>
      </c>
      <c r="AM8" s="7">
        <f t="shared" si="2"/>
        <v>61196620311.471138</v>
      </c>
      <c r="AN8" s="7">
        <f t="shared" si="2"/>
        <v>62420552717.700562</v>
      </c>
      <c r="AO8" s="7">
        <f t="shared" si="2"/>
        <v>63668963772.054573</v>
      </c>
      <c r="AP8" s="7">
        <f t="shared" si="2"/>
        <v>64942343047.495659</v>
      </c>
      <c r="AQ8" s="7">
        <f t="shared" si="2"/>
        <v>66241189908.44558</v>
      </c>
      <c r="AR8" s="7">
        <f t="shared" si="2"/>
        <v>67566013706.614487</v>
      </c>
      <c r="AS8" s="7">
        <f t="shared" si="2"/>
        <v>68917333980.74678</v>
      </c>
      <c r="AT8" s="7">
        <f t="shared" si="2"/>
        <v>70295680660.36171</v>
      </c>
      <c r="AU8" s="7">
        <f t="shared" si="2"/>
        <v>71701594273.568939</v>
      </c>
      <c r="AV8" s="7">
        <f t="shared" si="2"/>
        <v>73135626159.040329</v>
      </c>
      <c r="AW8" s="7">
        <f t="shared" si="2"/>
        <v>74598338682.221146</v>
      </c>
      <c r="AX8" s="7">
        <f t="shared" si="2"/>
        <v>76090305455.86557</v>
      </c>
      <c r="AY8" s="7">
        <f t="shared" si="2"/>
        <v>77612111564.98288</v>
      </c>
      <c r="AZ8" s="7">
        <f t="shared" si="2"/>
        <v>79164353796.282532</v>
      </c>
      <c r="BA8" s="7">
        <f t="shared" si="2"/>
        <v>80747640872.208191</v>
      </c>
      <c r="BB8" s="7">
        <f t="shared" si="2"/>
        <v>82362593689.652359</v>
      </c>
      <c r="BC8" s="7">
        <f t="shared" si="2"/>
        <v>84009845563.445404</v>
      </c>
      <c r="BD8" s="7">
        <f t="shared" si="2"/>
        <v>85690042474.71431</v>
      </c>
      <c r="BE8" s="7">
        <f t="shared" si="2"/>
        <v>87403843324.208588</v>
      </c>
      <c r="BF8" s="7">
        <f t="shared" si="2"/>
        <v>89151920190.692764</v>
      </c>
      <c r="BG8" s="7">
        <f t="shared" si="2"/>
        <v>90934958594.506622</v>
      </c>
      <c r="BH8" s="7">
        <f t="shared" si="2"/>
        <v>92753657766.396759</v>
      </c>
      <c r="BI8" s="7">
        <f t="shared" si="2"/>
        <v>94608730921.724701</v>
      </c>
      <c r="BJ8" s="7">
        <f t="shared" si="2"/>
        <v>96500905540.159195</v>
      </c>
    </row>
    <row r="9" spans="1:63">
      <c r="A9" s="9" t="s">
        <v>58</v>
      </c>
      <c r="B9" s="8">
        <f>+Costos!C7</f>
        <v>0</v>
      </c>
      <c r="C9" s="8">
        <f>+'Costos (14)'!C17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3">
      <c r="A10" s="9" t="s">
        <v>164</v>
      </c>
      <c r="B10" s="8">
        <v>0</v>
      </c>
      <c r="C10" s="8">
        <f>+C6*('Fabricación (14)'!$G$50+'Fabricación (14)'!$G$59)</f>
        <v>24290165195.111</v>
      </c>
      <c r="D10" s="8">
        <f>+D6*('Fabricación (14)'!$G$50+'Fabricación (14)'!$G$59)</f>
        <v>24775968499.013218</v>
      </c>
      <c r="E10" s="8">
        <f>+E6*('Fabricación (14)'!$G$50+'Fabricación (14)'!$G$59)</f>
        <v>25271487868.993484</v>
      </c>
      <c r="F10" s="8">
        <f>+F6*('Fabricación (14)'!$G$50+'Fabricación (14)'!$G$59)</f>
        <v>25776917626.373352</v>
      </c>
      <c r="G10" s="8">
        <f>+G6*('Fabricación (14)'!$G$50+'Fabricación (14)'!$G$59)</f>
        <v>26292455978.900818</v>
      </c>
      <c r="H10" s="8">
        <f>+H6*('Fabricación (14)'!$G$50+'Fabricación (14)'!$G$59)</f>
        <v>26818305098.478832</v>
      </c>
      <c r="I10" s="8">
        <f>+I6*('Fabricación (14)'!$G$50+'Fabricación (14)'!$G$59)</f>
        <v>27354671200.448414</v>
      </c>
      <c r="J10" s="8">
        <f>+J6*('Fabricación (14)'!$G$50+'Fabricación (14)'!$G$59)</f>
        <v>27901764624.457382</v>
      </c>
      <c r="K10" s="8">
        <f>+K6*('Fabricación (14)'!$G$50+'Fabricación (14)'!$G$59)</f>
        <v>28459799916.946529</v>
      </c>
      <c r="L10" s="8">
        <f>+L6*('Fabricación (14)'!$G$50+'Fabricación (14)'!$G$59)</f>
        <v>29028995915.285458</v>
      </c>
      <c r="M10" s="8">
        <f>+M6*('Fabricación (14)'!$G$50+'Fabricación (14)'!$G$59)</f>
        <v>29609575833.591167</v>
      </c>
      <c r="N10" s="8">
        <f>+N6*('Fabricación (14)'!$G$50+'Fabricación (14)'!$G$59)</f>
        <v>30201767350.262993</v>
      </c>
      <c r="O10" s="8">
        <f>+O6*('Fabricación (14)'!$G$50+'Fabricación (14)'!$G$59)</f>
        <v>30805802697.268253</v>
      </c>
      <c r="P10" s="8">
        <f>+P6*('Fabricación (14)'!$G$50+'Fabricación (14)'!$G$59)</f>
        <v>31421918751.213619</v>
      </c>
      <c r="Q10" s="8">
        <f>+Q6*('Fabricación (14)'!$G$50+'Fabricación (14)'!$G$59)</f>
        <v>32050357126.237888</v>
      </c>
      <c r="R10" s="8">
        <f>+R6*('Fabricación (14)'!$G$50+'Fabricación (14)'!$G$59)</f>
        <v>32691364268.762646</v>
      </c>
      <c r="S10" s="8">
        <f>+S6*('Fabricación (14)'!$G$50+'Fabricación (14)'!$G$59)</f>
        <v>33345191554.137901</v>
      </c>
      <c r="T10" s="8">
        <f>+T6*('Fabricación (14)'!$G$50+'Fabricación (14)'!$G$59)</f>
        <v>34012095385.220661</v>
      </c>
      <c r="U10" s="8">
        <f>+U6*('Fabricación (14)'!$G$50+'Fabricación (14)'!$G$59)</f>
        <v>34692337292.925072</v>
      </c>
      <c r="V10" s="8">
        <f>+V6*('Fabricación (14)'!$G$50+'Fabricación (14)'!$G$59)</f>
        <v>35386184038.783577</v>
      </c>
      <c r="W10" s="8">
        <f>+W6*('Fabricación (14)'!$G$50+'Fabricación (14)'!$G$59)</f>
        <v>36093907719.559242</v>
      </c>
      <c r="X10" s="8">
        <f>+X6*('Fabricación (14)'!$G$50+'Fabricación (14)'!$G$59)</f>
        <v>36815785873.950432</v>
      </c>
      <c r="Y10" s="8">
        <f>+Y6*('Fabricación (14)'!$G$50+'Fabricación (14)'!$G$59)</f>
        <v>37552101591.429436</v>
      </c>
      <c r="Z10" s="8">
        <f>+Z6*('Fabricación (14)'!$G$50+'Fabricación (14)'!$G$59)</f>
        <v>38303143623.258026</v>
      </c>
      <c r="AA10" s="8">
        <f>+AA6*('Fabricación (14)'!$G$50+'Fabricación (14)'!$G$59)</f>
        <v>39069206495.723183</v>
      </c>
      <c r="AB10" s="8">
        <f>+AB6*('Fabricación (14)'!$G$50+'Fabricación (14)'!$G$59)</f>
        <v>39850590625.63765</v>
      </c>
      <c r="AC10" s="8">
        <f>+AC6*('Fabricación (14)'!$G$50+'Fabricación (14)'!$G$59)</f>
        <v>40647602438.150406</v>
      </c>
      <c r="AD10" s="8">
        <f>+AD6*('Fabricación (14)'!$G$50+'Fabricación (14)'!$G$59)</f>
        <v>41460554486.913414</v>
      </c>
      <c r="AE10" s="8">
        <f>+AE6*('Fabricación (14)'!$G$50+'Fabricación (14)'!$G$59)</f>
        <v>42289765576.65168</v>
      </c>
      <c r="AF10" s="8">
        <f>+AF6*('Fabricación (14)'!$G$50+'Fabricación (14)'!$G$59)</f>
        <v>43135560888.184715</v>
      </c>
      <c r="AG10" s="8">
        <f>+AG6*('Fabricación (14)'!$G$50+'Fabricación (14)'!$G$59)</f>
        <v>43998272105.94841</v>
      </c>
      <c r="AH10" s="8">
        <f>+AH6*('Fabricación (14)'!$G$50+'Fabricación (14)'!$G$59)</f>
        <v>44878237548.067383</v>
      </c>
      <c r="AI10" s="8">
        <f>+AI6*('Fabricación (14)'!$G$50+'Fabricación (14)'!$G$59)</f>
        <v>45775802299.028725</v>
      </c>
      <c r="AJ10" s="8">
        <f>+AJ6*('Fabricación (14)'!$G$50+'Fabricación (14)'!$G$59)</f>
        <v>46691318345.0093</v>
      </c>
      <c r="AK10" s="8">
        <f>+AK6*('Fabricación (14)'!$G$50+'Fabricación (14)'!$G$59)</f>
        <v>47625144711.909485</v>
      </c>
      <c r="AL10" s="8">
        <f>+AL6*('Fabricación (14)'!$G$50+'Fabricación (14)'!$G$59)</f>
        <v>48577647606.147682</v>
      </c>
      <c r="AM10" s="8">
        <f>+AM6*('Fabricación (14)'!$G$50+'Fabricación (14)'!$G$59)</f>
        <v>49549200558.270638</v>
      </c>
      <c r="AN10" s="8">
        <f>+AN6*('Fabricación (14)'!$G$50+'Fabricación (14)'!$G$59)</f>
        <v>50540184569.43605</v>
      </c>
      <c r="AO10" s="8">
        <f>+AO6*('Fabricación (14)'!$G$50+'Fabricación (14)'!$G$59)</f>
        <v>51550988260.824768</v>
      </c>
      <c r="AP10" s="8">
        <f>+AP6*('Fabricación (14)'!$G$50+'Fabricación (14)'!$G$59)</f>
        <v>52582008026.04126</v>
      </c>
      <c r="AQ10" s="8">
        <f>+AQ6*('Fabricación (14)'!$G$50+'Fabricación (14)'!$G$59)</f>
        <v>53633648186.562088</v>
      </c>
      <c r="AR10" s="8">
        <f>+AR6*('Fabricación (14)'!$G$50+'Fabricación (14)'!$G$59)</f>
        <v>54706321150.293335</v>
      </c>
      <c r="AS10" s="8">
        <f>+AS6*('Fabricación (14)'!$G$50+'Fabricación (14)'!$G$59)</f>
        <v>55800447573.299202</v>
      </c>
      <c r="AT10" s="8">
        <f>+AT6*('Fabricación (14)'!$G$50+'Fabricación (14)'!$G$59)</f>
        <v>56916456524.765182</v>
      </c>
      <c r="AU10" s="8">
        <f>+AU6*('Fabricación (14)'!$G$50+'Fabricación (14)'!$G$59)</f>
        <v>58054785655.260483</v>
      </c>
      <c r="AV10" s="8">
        <f>+AV6*('Fabricación (14)'!$G$50+'Fabricación (14)'!$G$59)</f>
        <v>59215881368.3657</v>
      </c>
      <c r="AW10" s="8">
        <f>+AW6*('Fabricación (14)'!$G$50+'Fabricación (14)'!$G$59)</f>
        <v>60400198995.733017</v>
      </c>
      <c r="AX10" s="8">
        <f>+AX6*('Fabricación (14)'!$G$50+'Fabricación (14)'!$G$59)</f>
        <v>61608202975.647682</v>
      </c>
      <c r="AY10" s="8">
        <f>+AY6*('Fabricación (14)'!$G$50+'Fabricación (14)'!$G$59)</f>
        <v>62840367035.160629</v>
      </c>
      <c r="AZ10" s="8">
        <f>+AZ6*('Fabricación (14)'!$G$50+'Fabricación (14)'!$G$59)</f>
        <v>64097174375.863838</v>
      </c>
      <c r="BA10" s="8">
        <f>+BA6*('Fabricación (14)'!$G$50+'Fabricación (14)'!$G$59)</f>
        <v>65379117863.381119</v>
      </c>
      <c r="BB10" s="8">
        <f>+BB6*('Fabricación (14)'!$G$50+'Fabricación (14)'!$G$59)</f>
        <v>66686700220.648743</v>
      </c>
      <c r="BC10" s="8">
        <f>+BC6*('Fabricación (14)'!$G$50+'Fabricación (14)'!$G$59)</f>
        <v>68020434225.061722</v>
      </c>
      <c r="BD10" s="8">
        <f>+BD6*('Fabricación (14)'!$G$50+'Fabricación (14)'!$G$59)</f>
        <v>69380842909.562958</v>
      </c>
      <c r="BE10" s="8">
        <f>+BE6*('Fabricación (14)'!$G$50+'Fabricación (14)'!$G$59)</f>
        <v>70768459767.754211</v>
      </c>
      <c r="BF10" s="8">
        <f>+BF6*('Fabricación (14)'!$G$50+'Fabricación (14)'!$G$59)</f>
        <v>72183828963.109299</v>
      </c>
      <c r="BG10" s="8">
        <f>+BG6*('Fabricación (14)'!$G$50+'Fabricación (14)'!$G$59)</f>
        <v>73627505542.37149</v>
      </c>
      <c r="BH10" s="8">
        <f>+BH6*('Fabricación (14)'!$G$50+'Fabricación (14)'!$G$59)</f>
        <v>75100055653.218918</v>
      </c>
      <c r="BI10" s="8">
        <f>+BI6*('Fabricación (14)'!$G$50+'Fabricación (14)'!$G$59)</f>
        <v>76602056766.283295</v>
      </c>
      <c r="BJ10" s="8">
        <f>+BJ6*('Fabricación (14)'!$G$50+'Fabricación (14)'!$G$59)</f>
        <v>78134097901.608963</v>
      </c>
      <c r="BK10" s="8"/>
    </row>
    <row r="11" spans="1:63">
      <c r="A11" s="9" t="s">
        <v>59</v>
      </c>
      <c r="B11" s="5">
        <f>+B8-B9</f>
        <v>0</v>
      </c>
      <c r="C11" s="5">
        <f>+C8+B11-C9-C10</f>
        <v>5654942804.8889999</v>
      </c>
      <c r="D11" s="5">
        <f t="shared" ref="D11:BJ11" si="4">+D8+C11-D9-D10</f>
        <v>11424082305.875782</v>
      </c>
      <c r="E11" s="5">
        <f t="shared" si="4"/>
        <v>17309702436.882294</v>
      </c>
      <c r="F11" s="5">
        <f t="shared" si="4"/>
        <v>23314132810.508942</v>
      </c>
      <c r="G11" s="5">
        <f t="shared" si="4"/>
        <v>29439749631.608124</v>
      </c>
      <c r="H11" s="5">
        <f t="shared" si="4"/>
        <v>35688976629.129288</v>
      </c>
      <c r="I11" s="5">
        <f t="shared" si="4"/>
        <v>42064286006.600876</v>
      </c>
      <c r="J11" s="5">
        <f t="shared" si="4"/>
        <v>48568199411.621902</v>
      </c>
      <c r="K11" s="5">
        <f t="shared" si="4"/>
        <v>55203288924.743347</v>
      </c>
      <c r="L11" s="5">
        <f t="shared" si="4"/>
        <v>61972178068.127213</v>
      </c>
      <c r="M11" s="5">
        <f t="shared" si="4"/>
        <v>68877542834.378754</v>
      </c>
      <c r="N11" s="5">
        <f t="shared" si="4"/>
        <v>75922112735.955322</v>
      </c>
      <c r="O11" s="5">
        <f t="shared" si="4"/>
        <v>83104829435.563431</v>
      </c>
      <c r="P11" s="5">
        <f t="shared" si="4"/>
        <v>90432375157.963684</v>
      </c>
      <c r="Q11" s="5">
        <f t="shared" si="4"/>
        <v>97907646483.611969</v>
      </c>
      <c r="R11" s="5">
        <f t="shared" si="4"/>
        <v>105533597924.5732</v>
      </c>
      <c r="S11" s="5">
        <f t="shared" si="4"/>
        <v>113313243083.15366</v>
      </c>
      <c r="T11" s="5">
        <f t="shared" si="4"/>
        <v>121249655833.70573</v>
      </c>
      <c r="U11" s="5">
        <f t="shared" si="4"/>
        <v>129345971528.06885</v>
      </c>
      <c r="V11" s="5">
        <f t="shared" si="4"/>
        <v>137605388225.11923</v>
      </c>
      <c r="W11" s="5">
        <f t="shared" si="4"/>
        <v>146031167944.91061</v>
      </c>
      <c r="X11" s="5">
        <f t="shared" si="4"/>
        <v>154626637947.89783</v>
      </c>
      <c r="Y11" s="5">
        <f t="shared" si="4"/>
        <v>163395192039.74478</v>
      </c>
      <c r="Z11" s="5">
        <f t="shared" si="4"/>
        <v>172340291902.22867</v>
      </c>
      <c r="AA11" s="5">
        <f t="shared" si="4"/>
        <v>181462531728.76224</v>
      </c>
      <c r="AB11" s="5">
        <f t="shared" si="4"/>
        <v>190768449775.06647</v>
      </c>
      <c r="AC11" s="5">
        <f t="shared" si="4"/>
        <v>200261719605.5368</v>
      </c>
      <c r="AD11" s="5">
        <f t="shared" si="4"/>
        <v>209946088255.85654</v>
      </c>
      <c r="AE11" s="5">
        <f t="shared" si="4"/>
        <v>219825377702.42267</v>
      </c>
      <c r="AF11" s="5">
        <f t="shared" si="4"/>
        <v>229903486361.16013</v>
      </c>
      <c r="AG11" s="5">
        <f t="shared" si="4"/>
        <v>240184390616.31232</v>
      </c>
      <c r="AH11" s="5">
        <f t="shared" si="4"/>
        <v>250672146379.80756</v>
      </c>
      <c r="AI11" s="5">
        <f t="shared" si="4"/>
        <v>261370890681.81271</v>
      </c>
      <c r="AJ11" s="5">
        <f t="shared" si="4"/>
        <v>272284843293.09799</v>
      </c>
      <c r="AK11" s="5">
        <f t="shared" si="4"/>
        <v>283418308379.84894</v>
      </c>
      <c r="AL11" s="5">
        <f t="shared" si="4"/>
        <v>294775676191.57489</v>
      </c>
      <c r="AM11" s="5">
        <f t="shared" si="4"/>
        <v>306359574647.91541</v>
      </c>
      <c r="AN11" s="5">
        <f t="shared" si="4"/>
        <v>318176421499.31995</v>
      </c>
      <c r="AO11" s="5">
        <f t="shared" si="4"/>
        <v>330230875713.68976</v>
      </c>
      <c r="AP11" s="5">
        <f t="shared" si="4"/>
        <v>342527689438.28418</v>
      </c>
      <c r="AQ11" s="5">
        <f t="shared" si="4"/>
        <v>355071709863.30768</v>
      </c>
      <c r="AR11" s="5">
        <f t="shared" si="4"/>
        <v>367867881122.76886</v>
      </c>
      <c r="AS11" s="5">
        <f t="shared" si="4"/>
        <v>380921246233.35645</v>
      </c>
      <c r="AT11" s="5">
        <f t="shared" si="4"/>
        <v>394236949072.09296</v>
      </c>
      <c r="AU11" s="5">
        <f t="shared" si="4"/>
        <v>407820236393.54138</v>
      </c>
      <c r="AV11" s="5">
        <f t="shared" si="4"/>
        <v>421676459887.35602</v>
      </c>
      <c r="AW11" s="5">
        <f t="shared" si="4"/>
        <v>435811078276.98413</v>
      </c>
      <c r="AX11" s="5">
        <f t="shared" si="4"/>
        <v>450229659460.34204</v>
      </c>
      <c r="AY11" s="5">
        <f t="shared" si="4"/>
        <v>464935977054.3985</v>
      </c>
      <c r="AZ11" s="5">
        <f t="shared" si="4"/>
        <v>479937729539.05139</v>
      </c>
      <c r="BA11" s="5">
        <f t="shared" si="4"/>
        <v>495240825612.11267</v>
      </c>
      <c r="BB11" s="5">
        <f t="shared" si="4"/>
        <v>510851292145.35052</v>
      </c>
      <c r="BC11" s="5">
        <f t="shared" si="4"/>
        <v>526775276547.96844</v>
      </c>
      <c r="BD11" s="5">
        <f t="shared" si="4"/>
        <v>543019049177.354</v>
      </c>
      <c r="BE11" s="5">
        <f t="shared" si="4"/>
        <v>559589005798.04272</v>
      </c>
      <c r="BF11" s="5">
        <f t="shared" si="4"/>
        <v>576491670089.86047</v>
      </c>
      <c r="BG11" s="5">
        <f t="shared" si="4"/>
        <v>593733696206.22986</v>
      </c>
      <c r="BH11" s="5">
        <f t="shared" si="4"/>
        <v>611321871383.64197</v>
      </c>
      <c r="BI11" s="5">
        <f t="shared" si="4"/>
        <v>629263118603.31763</v>
      </c>
      <c r="BJ11" s="5">
        <f t="shared" si="4"/>
        <v>647564499306.10205</v>
      </c>
    </row>
    <row r="12" spans="1:63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3">
      <c r="A13" s="231"/>
      <c r="C13" s="1"/>
      <c r="D13" s="1"/>
      <c r="N13" s="76"/>
    </row>
    <row r="14" spans="1:63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5FF9E-15F7-424A-9B2D-73C31211BB5A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(14)'!E7</f>
        <v>33592000</v>
      </c>
    </row>
    <row r="11" spans="2:3">
      <c r="B11" s="20" t="s">
        <v>61</v>
      </c>
      <c r="C11" s="21">
        <f>+'Gastos (14)'!E10</f>
        <v>3000000</v>
      </c>
    </row>
    <row r="12" spans="2:3">
      <c r="B12" s="20" t="s">
        <v>62</v>
      </c>
      <c r="C12" s="21">
        <f>+'Gastos (14)'!E11</f>
        <v>8000000</v>
      </c>
    </row>
    <row r="13" spans="2:3">
      <c r="B13" s="20" t="s">
        <v>90</v>
      </c>
      <c r="C13" s="21">
        <f>+'Gastos (14)'!E12</f>
        <v>2000000</v>
      </c>
    </row>
    <row r="14" spans="2:3">
      <c r="B14" s="20" t="s">
        <v>63</v>
      </c>
      <c r="C14" s="21">
        <f>+'Gastos (14)'!E13</f>
        <v>2000000</v>
      </c>
    </row>
    <row r="15" spans="2:3">
      <c r="B15" s="20" t="s">
        <v>64</v>
      </c>
      <c r="C15" s="21">
        <f>+'Gastos (14)'!E18</f>
        <v>5250000</v>
      </c>
    </row>
    <row r="16" spans="2:3">
      <c r="B16" s="106" t="s">
        <v>65</v>
      </c>
      <c r="C16" s="240">
        <f>+'Gastos (14)'!E17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61D74-5F5C-49A2-80A7-9E03967DE52E}">
  <sheetPr>
    <pageSetUpPr fitToPage="1"/>
  </sheetPr>
  <dimension ref="A2:BJ14"/>
  <sheetViews>
    <sheetView tabSelected="1" zoomScale="115" zoomScaleNormal="115" workbookViewId="0">
      <selection activeCell="C11" sqref="C11"/>
    </sheetView>
  </sheetViews>
  <sheetFormatPr baseColWidth="10" defaultColWidth="11.44140625" defaultRowHeight="13.8"/>
  <cols>
    <col min="1" max="1" width="16.44140625" style="252" customWidth="1"/>
    <col min="2" max="2" width="18.44140625" style="252" customWidth="1"/>
    <col min="3" max="11" width="16" style="252" bestFit="1" customWidth="1"/>
    <col min="12" max="14" width="17.33203125" style="252" bestFit="1" customWidth="1"/>
    <col min="15" max="16" width="13.6640625" style="252" bestFit="1" customWidth="1"/>
    <col min="17" max="23" width="11.44140625" style="252"/>
    <col min="24" max="26" width="11.44140625" style="252" bestFit="1" customWidth="1"/>
    <col min="27" max="35" width="13" style="252" customWidth="1"/>
    <col min="36" max="38" width="12.33203125" style="252" bestFit="1" customWidth="1"/>
    <col min="39" max="42" width="13.33203125" style="252" customWidth="1"/>
    <col min="43" max="55" width="14.44140625" style="252" customWidth="1"/>
    <col min="56" max="62" width="13.5546875" style="252" customWidth="1"/>
    <col min="63" max="16384" width="11.44140625" style="252"/>
  </cols>
  <sheetData>
    <row r="2" spans="1:62">
      <c r="B2" s="257" t="s">
        <v>53</v>
      </c>
      <c r="C2" s="258">
        <v>0.02</v>
      </c>
      <c r="D2" s="259"/>
    </row>
    <row r="3" spans="1:62">
      <c r="B3" s="257" t="s">
        <v>54</v>
      </c>
      <c r="C3" s="260">
        <v>1500000</v>
      </c>
    </row>
    <row r="4" spans="1:62">
      <c r="C4" s="261"/>
    </row>
    <row r="5" spans="1:62">
      <c r="A5" s="296" t="s">
        <v>55</v>
      </c>
      <c r="B5" s="296"/>
      <c r="C5" s="250" t="s">
        <v>165</v>
      </c>
      <c r="D5" s="262">
        <v>51</v>
      </c>
      <c r="AM5" s="263"/>
    </row>
    <row r="6" spans="1:62">
      <c r="A6" s="297" t="s">
        <v>55</v>
      </c>
      <c r="B6" s="297"/>
      <c r="C6" s="264">
        <f>+D5</f>
        <v>51</v>
      </c>
      <c r="D6" s="264">
        <f>+C6*(1+$C$2)</f>
        <v>52.02</v>
      </c>
      <c r="E6" s="264">
        <f t="shared" ref="E6:BJ6" si="0">+D6*(1+$C$2)</f>
        <v>53.060400000000001</v>
      </c>
      <c r="F6" s="264">
        <f t="shared" si="0"/>
        <v>54.121608000000002</v>
      </c>
      <c r="G6" s="264">
        <f t="shared" si="0"/>
        <v>55.204040160000005</v>
      </c>
      <c r="H6" s="264">
        <f t="shared" si="0"/>
        <v>56.308120963200004</v>
      </c>
      <c r="I6" s="264">
        <f t="shared" si="0"/>
        <v>57.434283382464002</v>
      </c>
      <c r="J6" s="264">
        <f t="shared" si="0"/>
        <v>58.582969050113284</v>
      </c>
      <c r="K6" s="264">
        <f t="shared" si="0"/>
        <v>59.754628431115549</v>
      </c>
      <c r="L6" s="264">
        <f t="shared" si="0"/>
        <v>60.949720999737863</v>
      </c>
      <c r="M6" s="264">
        <f t="shared" si="0"/>
        <v>62.168715419732621</v>
      </c>
      <c r="N6" s="264">
        <f t="shared" si="0"/>
        <v>63.412089728127278</v>
      </c>
      <c r="O6" s="264">
        <f t="shared" si="0"/>
        <v>64.680331522689826</v>
      </c>
      <c r="P6" s="264">
        <f t="shared" si="0"/>
        <v>65.973938153143621</v>
      </c>
      <c r="Q6" s="264">
        <f t="shared" si="0"/>
        <v>67.293416916206496</v>
      </c>
      <c r="R6" s="264">
        <f t="shared" si="0"/>
        <v>68.639285254530634</v>
      </c>
      <c r="S6" s="264">
        <f t="shared" si="0"/>
        <v>70.012070959621255</v>
      </c>
      <c r="T6" s="264">
        <f t="shared" si="0"/>
        <v>71.412312378813681</v>
      </c>
      <c r="U6" s="264">
        <f t="shared" si="0"/>
        <v>72.840558626389949</v>
      </c>
      <c r="V6" s="264">
        <f t="shared" si="0"/>
        <v>74.297369798917757</v>
      </c>
      <c r="W6" s="264">
        <f t="shared" si="0"/>
        <v>75.783317194896114</v>
      </c>
      <c r="X6" s="264">
        <f t="shared" si="0"/>
        <v>77.298983538794033</v>
      </c>
      <c r="Y6" s="264">
        <f t="shared" si="0"/>
        <v>78.844963209569912</v>
      </c>
      <c r="Z6" s="264">
        <f t="shared" si="0"/>
        <v>80.421862473761308</v>
      </c>
      <c r="AA6" s="264">
        <f t="shared" si="0"/>
        <v>82.030299723236539</v>
      </c>
      <c r="AB6" s="264">
        <f t="shared" si="0"/>
        <v>83.670905717701274</v>
      </c>
      <c r="AC6" s="264">
        <f t="shared" si="0"/>
        <v>85.344323832055295</v>
      </c>
      <c r="AD6" s="264">
        <f t="shared" si="0"/>
        <v>87.051210308696398</v>
      </c>
      <c r="AE6" s="264">
        <f t="shared" si="0"/>
        <v>88.79223451487033</v>
      </c>
      <c r="AF6" s="264">
        <f t="shared" si="0"/>
        <v>90.568079205167734</v>
      </c>
      <c r="AG6" s="264">
        <f t="shared" si="0"/>
        <v>92.379440789271086</v>
      </c>
      <c r="AH6" s="264">
        <f t="shared" si="0"/>
        <v>94.227029605056515</v>
      </c>
      <c r="AI6" s="264">
        <f t="shared" si="0"/>
        <v>96.111570197157647</v>
      </c>
      <c r="AJ6" s="264">
        <f t="shared" si="0"/>
        <v>98.033801601100805</v>
      </c>
      <c r="AK6" s="264">
        <f t="shared" si="0"/>
        <v>99.994477633122827</v>
      </c>
      <c r="AL6" s="264">
        <f t="shared" si="0"/>
        <v>101.99436718578528</v>
      </c>
      <c r="AM6" s="264">
        <f t="shared" si="0"/>
        <v>104.03425452950098</v>
      </c>
      <c r="AN6" s="264">
        <f t="shared" si="0"/>
        <v>106.11493962009101</v>
      </c>
      <c r="AO6" s="264">
        <f t="shared" si="0"/>
        <v>108.23723841249283</v>
      </c>
      <c r="AP6" s="264">
        <f t="shared" si="0"/>
        <v>110.40198318074269</v>
      </c>
      <c r="AQ6" s="264">
        <f t="shared" si="0"/>
        <v>112.61002284435754</v>
      </c>
      <c r="AR6" s="264">
        <f t="shared" si="0"/>
        <v>114.8622233012447</v>
      </c>
      <c r="AS6" s="264">
        <f t="shared" si="0"/>
        <v>117.15946776726959</v>
      </c>
      <c r="AT6" s="264">
        <f t="shared" si="0"/>
        <v>119.50265712261498</v>
      </c>
      <c r="AU6" s="264">
        <f t="shared" si="0"/>
        <v>121.89271026506728</v>
      </c>
      <c r="AV6" s="264">
        <f t="shared" si="0"/>
        <v>124.33056447036863</v>
      </c>
      <c r="AW6" s="264">
        <f t="shared" si="0"/>
        <v>126.81717575977601</v>
      </c>
      <c r="AX6" s="264">
        <f t="shared" si="0"/>
        <v>129.35351927497152</v>
      </c>
      <c r="AY6" s="264">
        <f t="shared" si="0"/>
        <v>131.94058966047095</v>
      </c>
      <c r="AZ6" s="264">
        <f t="shared" si="0"/>
        <v>134.57940145368036</v>
      </c>
      <c r="BA6" s="264">
        <f t="shared" si="0"/>
        <v>137.27098948275398</v>
      </c>
      <c r="BB6" s="264">
        <f t="shared" si="0"/>
        <v>140.01640927240905</v>
      </c>
      <c r="BC6" s="264">
        <f t="shared" si="0"/>
        <v>142.81673745785724</v>
      </c>
      <c r="BD6" s="264">
        <f t="shared" si="0"/>
        <v>145.6730722070144</v>
      </c>
      <c r="BE6" s="264">
        <f t="shared" si="0"/>
        <v>148.5865336511547</v>
      </c>
      <c r="BF6" s="264">
        <f t="shared" si="0"/>
        <v>151.5582643241778</v>
      </c>
      <c r="BG6" s="264">
        <f t="shared" si="0"/>
        <v>154.58942961066137</v>
      </c>
      <c r="BH6" s="264">
        <f t="shared" si="0"/>
        <v>157.68121820287459</v>
      </c>
      <c r="BI6" s="264">
        <f t="shared" si="0"/>
        <v>160.83484256693208</v>
      </c>
      <c r="BJ6" s="264">
        <f t="shared" si="0"/>
        <v>164.05153941827072</v>
      </c>
    </row>
    <row r="7" spans="1:62">
      <c r="A7" s="265" t="s">
        <v>56</v>
      </c>
      <c r="B7" s="266">
        <v>0</v>
      </c>
      <c r="C7" s="266">
        <v>1</v>
      </c>
      <c r="D7" s="266">
        <f>+C7+1</f>
        <v>2</v>
      </c>
      <c r="E7" s="266">
        <f t="shared" ref="E7:BJ7" si="1">+D7+1</f>
        <v>3</v>
      </c>
      <c r="F7" s="266">
        <f t="shared" si="1"/>
        <v>4</v>
      </c>
      <c r="G7" s="266">
        <f t="shared" si="1"/>
        <v>5</v>
      </c>
      <c r="H7" s="266">
        <f t="shared" si="1"/>
        <v>6</v>
      </c>
      <c r="I7" s="266">
        <f t="shared" si="1"/>
        <v>7</v>
      </c>
      <c r="J7" s="266">
        <f t="shared" si="1"/>
        <v>8</v>
      </c>
      <c r="K7" s="266">
        <f t="shared" si="1"/>
        <v>9</v>
      </c>
      <c r="L7" s="266">
        <f t="shared" si="1"/>
        <v>10</v>
      </c>
      <c r="M7" s="266">
        <f t="shared" si="1"/>
        <v>11</v>
      </c>
      <c r="N7" s="266">
        <f t="shared" si="1"/>
        <v>12</v>
      </c>
      <c r="O7" s="266">
        <f t="shared" si="1"/>
        <v>13</v>
      </c>
      <c r="P7" s="266">
        <f t="shared" si="1"/>
        <v>14</v>
      </c>
      <c r="Q7" s="266">
        <f t="shared" si="1"/>
        <v>15</v>
      </c>
      <c r="R7" s="266">
        <f t="shared" si="1"/>
        <v>16</v>
      </c>
      <c r="S7" s="266">
        <f t="shared" si="1"/>
        <v>17</v>
      </c>
      <c r="T7" s="266">
        <f t="shared" si="1"/>
        <v>18</v>
      </c>
      <c r="U7" s="266">
        <f t="shared" si="1"/>
        <v>19</v>
      </c>
      <c r="V7" s="266">
        <f t="shared" si="1"/>
        <v>20</v>
      </c>
      <c r="W7" s="266">
        <f t="shared" si="1"/>
        <v>21</v>
      </c>
      <c r="X7" s="266">
        <f t="shared" si="1"/>
        <v>22</v>
      </c>
      <c r="Y7" s="266">
        <f t="shared" si="1"/>
        <v>23</v>
      </c>
      <c r="Z7" s="266">
        <f t="shared" si="1"/>
        <v>24</v>
      </c>
      <c r="AA7" s="266">
        <f t="shared" si="1"/>
        <v>25</v>
      </c>
      <c r="AB7" s="266">
        <f t="shared" si="1"/>
        <v>26</v>
      </c>
      <c r="AC7" s="266">
        <f t="shared" si="1"/>
        <v>27</v>
      </c>
      <c r="AD7" s="266">
        <f t="shared" si="1"/>
        <v>28</v>
      </c>
      <c r="AE7" s="266">
        <f t="shared" si="1"/>
        <v>29</v>
      </c>
      <c r="AF7" s="266">
        <f t="shared" si="1"/>
        <v>30</v>
      </c>
      <c r="AG7" s="266">
        <f t="shared" si="1"/>
        <v>31</v>
      </c>
      <c r="AH7" s="266">
        <f t="shared" si="1"/>
        <v>32</v>
      </c>
      <c r="AI7" s="266">
        <f t="shared" si="1"/>
        <v>33</v>
      </c>
      <c r="AJ7" s="266">
        <f t="shared" si="1"/>
        <v>34</v>
      </c>
      <c r="AK7" s="266">
        <f t="shared" si="1"/>
        <v>35</v>
      </c>
      <c r="AL7" s="266">
        <f t="shared" si="1"/>
        <v>36</v>
      </c>
      <c r="AM7" s="266">
        <f t="shared" si="1"/>
        <v>37</v>
      </c>
      <c r="AN7" s="266">
        <f t="shared" si="1"/>
        <v>38</v>
      </c>
      <c r="AO7" s="266">
        <f t="shared" si="1"/>
        <v>39</v>
      </c>
      <c r="AP7" s="266">
        <f t="shared" si="1"/>
        <v>40</v>
      </c>
      <c r="AQ7" s="266">
        <f t="shared" si="1"/>
        <v>41</v>
      </c>
      <c r="AR7" s="266">
        <f t="shared" si="1"/>
        <v>42</v>
      </c>
      <c r="AS7" s="266">
        <f t="shared" si="1"/>
        <v>43</v>
      </c>
      <c r="AT7" s="266">
        <f t="shared" si="1"/>
        <v>44</v>
      </c>
      <c r="AU7" s="266">
        <f t="shared" si="1"/>
        <v>45</v>
      </c>
      <c r="AV7" s="266">
        <f t="shared" si="1"/>
        <v>46</v>
      </c>
      <c r="AW7" s="266">
        <f t="shared" si="1"/>
        <v>47</v>
      </c>
      <c r="AX7" s="266">
        <f t="shared" si="1"/>
        <v>48</v>
      </c>
      <c r="AY7" s="266">
        <f t="shared" si="1"/>
        <v>49</v>
      </c>
      <c r="AZ7" s="266">
        <f t="shared" si="1"/>
        <v>50</v>
      </c>
      <c r="BA7" s="266">
        <f t="shared" si="1"/>
        <v>51</v>
      </c>
      <c r="BB7" s="266">
        <f t="shared" si="1"/>
        <v>52</v>
      </c>
      <c r="BC7" s="266">
        <f t="shared" si="1"/>
        <v>53</v>
      </c>
      <c r="BD7" s="266">
        <f t="shared" si="1"/>
        <v>54</v>
      </c>
      <c r="BE7" s="266">
        <f t="shared" si="1"/>
        <v>55</v>
      </c>
      <c r="BF7" s="266">
        <f t="shared" si="1"/>
        <v>56</v>
      </c>
      <c r="BG7" s="266">
        <f t="shared" si="1"/>
        <v>57</v>
      </c>
      <c r="BH7" s="266">
        <f t="shared" si="1"/>
        <v>58</v>
      </c>
      <c r="BI7" s="266">
        <f t="shared" si="1"/>
        <v>59</v>
      </c>
      <c r="BJ7" s="266">
        <f t="shared" si="1"/>
        <v>60</v>
      </c>
    </row>
    <row r="8" spans="1:62">
      <c r="A8" s="267" t="s">
        <v>57</v>
      </c>
      <c r="B8" s="268">
        <v>0</v>
      </c>
      <c r="C8" s="269">
        <f>+C6*$C$3</f>
        <v>76500000</v>
      </c>
      <c r="D8" s="269">
        <f>+D6*$C$3</f>
        <v>78030000</v>
      </c>
      <c r="E8" s="269">
        <f>+E6*$C$3</f>
        <v>79590600</v>
      </c>
      <c r="F8" s="269">
        <f t="shared" ref="F8:BJ8" si="2">+F6*$C$3</f>
        <v>81182412</v>
      </c>
      <c r="G8" s="269">
        <f t="shared" si="2"/>
        <v>82806060.24000001</v>
      </c>
      <c r="H8" s="269">
        <f t="shared" si="2"/>
        <v>84462181.444800004</v>
      </c>
      <c r="I8" s="269">
        <f t="shared" si="2"/>
        <v>86151425.073696002</v>
      </c>
      <c r="J8" s="269">
        <f t="shared" si="2"/>
        <v>87874453.575169921</v>
      </c>
      <c r="K8" s="269">
        <f t="shared" si="2"/>
        <v>89631942.646673322</v>
      </c>
      <c r="L8" s="269">
        <f t="shared" si="2"/>
        <v>91424581.499606788</v>
      </c>
      <c r="M8" s="269">
        <f t="shared" si="2"/>
        <v>93253073.12959893</v>
      </c>
      <c r="N8" s="269">
        <f t="shared" si="2"/>
        <v>95118134.592190921</v>
      </c>
      <c r="O8" s="269">
        <f t="shared" si="2"/>
        <v>97020497.284034744</v>
      </c>
      <c r="P8" s="269">
        <f t="shared" si="2"/>
        <v>98960907.229715437</v>
      </c>
      <c r="Q8" s="269">
        <f t="shared" si="2"/>
        <v>100940125.37430975</v>
      </c>
      <c r="R8" s="269">
        <f t="shared" si="2"/>
        <v>102958927.88179596</v>
      </c>
      <c r="S8" s="269">
        <f t="shared" si="2"/>
        <v>105018106.43943188</v>
      </c>
      <c r="T8" s="269">
        <f t="shared" si="2"/>
        <v>107118468.56822053</v>
      </c>
      <c r="U8" s="269">
        <f t="shared" si="2"/>
        <v>109260837.93958493</v>
      </c>
      <c r="V8" s="269">
        <f t="shared" si="2"/>
        <v>111446054.69837664</v>
      </c>
      <c r="W8" s="269">
        <f t="shared" si="2"/>
        <v>113674975.79234417</v>
      </c>
      <c r="X8" s="269">
        <f t="shared" si="2"/>
        <v>115948475.30819105</v>
      </c>
      <c r="Y8" s="269">
        <f t="shared" si="2"/>
        <v>118267444.81435487</v>
      </c>
      <c r="Z8" s="269">
        <f t="shared" si="2"/>
        <v>120632793.71064197</v>
      </c>
      <c r="AA8" s="269">
        <f t="shared" si="2"/>
        <v>123045449.58485481</v>
      </c>
      <c r="AB8" s="269">
        <f t="shared" si="2"/>
        <v>125506358.57655191</v>
      </c>
      <c r="AC8" s="269">
        <f t="shared" si="2"/>
        <v>128016485.74808294</v>
      </c>
      <c r="AD8" s="269">
        <f t="shared" si="2"/>
        <v>130576815.4630446</v>
      </c>
      <c r="AE8" s="269">
        <f t="shared" si="2"/>
        <v>133188351.77230549</v>
      </c>
      <c r="AF8" s="269">
        <f t="shared" si="2"/>
        <v>135852118.8077516</v>
      </c>
      <c r="AG8" s="269">
        <f t="shared" si="2"/>
        <v>138569161.18390664</v>
      </c>
      <c r="AH8" s="269">
        <f t="shared" si="2"/>
        <v>141340544.40758479</v>
      </c>
      <c r="AI8" s="269">
        <f t="shared" si="2"/>
        <v>144167355.29573646</v>
      </c>
      <c r="AJ8" s="269">
        <f t="shared" si="2"/>
        <v>147050702.4016512</v>
      </c>
      <c r="AK8" s="269">
        <f t="shared" si="2"/>
        <v>149991716.44968423</v>
      </c>
      <c r="AL8" s="269">
        <f t="shared" si="2"/>
        <v>152991550.77867791</v>
      </c>
      <c r="AM8" s="269">
        <f t="shared" si="2"/>
        <v>156051381.79425147</v>
      </c>
      <c r="AN8" s="269">
        <f t="shared" si="2"/>
        <v>159172409.4301365</v>
      </c>
      <c r="AO8" s="269">
        <f t="shared" si="2"/>
        <v>162355857.61873925</v>
      </c>
      <c r="AP8" s="269">
        <f t="shared" si="2"/>
        <v>165602974.77111402</v>
      </c>
      <c r="AQ8" s="269">
        <f t="shared" si="2"/>
        <v>168915034.26653633</v>
      </c>
      <c r="AR8" s="269">
        <f t="shared" si="2"/>
        <v>172293334.95186704</v>
      </c>
      <c r="AS8" s="269">
        <f t="shared" si="2"/>
        <v>175739201.65090439</v>
      </c>
      <c r="AT8" s="269">
        <f t="shared" si="2"/>
        <v>179253985.68392247</v>
      </c>
      <c r="AU8" s="269">
        <f t="shared" si="2"/>
        <v>182839065.39760092</v>
      </c>
      <c r="AV8" s="269">
        <f t="shared" si="2"/>
        <v>186495846.70555294</v>
      </c>
      <c r="AW8" s="269">
        <f t="shared" si="2"/>
        <v>190225763.63966402</v>
      </c>
      <c r="AX8" s="269">
        <f t="shared" si="2"/>
        <v>194030278.91245729</v>
      </c>
      <c r="AY8" s="269">
        <f t="shared" si="2"/>
        <v>197910884.49070641</v>
      </c>
      <c r="AZ8" s="269">
        <f t="shared" si="2"/>
        <v>201869102.18052053</v>
      </c>
      <c r="BA8" s="269">
        <f t="shared" si="2"/>
        <v>205906484.22413096</v>
      </c>
      <c r="BB8" s="269">
        <f t="shared" si="2"/>
        <v>210024613.90861356</v>
      </c>
      <c r="BC8" s="269">
        <f t="shared" si="2"/>
        <v>214225106.18678588</v>
      </c>
      <c r="BD8" s="269">
        <f t="shared" si="2"/>
        <v>218509608.3105216</v>
      </c>
      <c r="BE8" s="269">
        <f t="shared" si="2"/>
        <v>222879800.47673205</v>
      </c>
      <c r="BF8" s="269">
        <f t="shared" si="2"/>
        <v>227337396.4862667</v>
      </c>
      <c r="BG8" s="269">
        <f t="shared" si="2"/>
        <v>231884144.41599205</v>
      </c>
      <c r="BH8" s="269">
        <f t="shared" si="2"/>
        <v>236521827.30431187</v>
      </c>
      <c r="BI8" s="269">
        <f t="shared" si="2"/>
        <v>241252263.85039812</v>
      </c>
      <c r="BJ8" s="269">
        <f t="shared" si="2"/>
        <v>246077309.12740609</v>
      </c>
    </row>
    <row r="9" spans="1:62">
      <c r="A9" s="265" t="s">
        <v>58</v>
      </c>
      <c r="B9" s="270">
        <v>0</v>
      </c>
      <c r="C9" s="270">
        <f>+'Costos (2)'!C17</f>
        <v>54892000</v>
      </c>
      <c r="D9" s="270">
        <f>+C9</f>
        <v>54892000</v>
      </c>
      <c r="E9" s="270">
        <f t="shared" ref="E9:BJ9" si="3">+D9</f>
        <v>54892000</v>
      </c>
      <c r="F9" s="270">
        <f>+E9</f>
        <v>54892000</v>
      </c>
      <c r="G9" s="270">
        <f>+F9</f>
        <v>54892000</v>
      </c>
      <c r="H9" s="270">
        <f t="shared" si="3"/>
        <v>54892000</v>
      </c>
      <c r="I9" s="270">
        <f t="shared" si="3"/>
        <v>54892000</v>
      </c>
      <c r="J9" s="270">
        <f t="shared" si="3"/>
        <v>54892000</v>
      </c>
      <c r="K9" s="270">
        <f t="shared" si="3"/>
        <v>54892000</v>
      </c>
      <c r="L9" s="270">
        <f t="shared" si="3"/>
        <v>54892000</v>
      </c>
      <c r="M9" s="270">
        <f t="shared" si="3"/>
        <v>54892000</v>
      </c>
      <c r="N9" s="270">
        <f t="shared" si="3"/>
        <v>54892000</v>
      </c>
      <c r="O9" s="270">
        <f>+N9+(N9*0.07)</f>
        <v>58734440</v>
      </c>
      <c r="P9" s="270">
        <f t="shared" si="3"/>
        <v>58734440</v>
      </c>
      <c r="Q9" s="270">
        <f t="shared" si="3"/>
        <v>58734440</v>
      </c>
      <c r="R9" s="270">
        <f t="shared" si="3"/>
        <v>58734440</v>
      </c>
      <c r="S9" s="270">
        <f t="shared" si="3"/>
        <v>58734440</v>
      </c>
      <c r="T9" s="270">
        <f t="shared" si="3"/>
        <v>58734440</v>
      </c>
      <c r="U9" s="270">
        <f t="shared" si="3"/>
        <v>58734440</v>
      </c>
      <c r="V9" s="270">
        <f t="shared" si="3"/>
        <v>58734440</v>
      </c>
      <c r="W9" s="270">
        <f t="shared" si="3"/>
        <v>58734440</v>
      </c>
      <c r="X9" s="270">
        <f t="shared" si="3"/>
        <v>58734440</v>
      </c>
      <c r="Y9" s="270">
        <f t="shared" si="3"/>
        <v>58734440</v>
      </c>
      <c r="Z9" s="270">
        <f t="shared" si="3"/>
        <v>58734440</v>
      </c>
      <c r="AA9" s="270">
        <f>+Z9+(Z9*0.05)</f>
        <v>61671162</v>
      </c>
      <c r="AB9" s="270">
        <f t="shared" si="3"/>
        <v>61671162</v>
      </c>
      <c r="AC9" s="270">
        <f t="shared" si="3"/>
        <v>61671162</v>
      </c>
      <c r="AD9" s="270">
        <f t="shared" si="3"/>
        <v>61671162</v>
      </c>
      <c r="AE9" s="270">
        <f t="shared" si="3"/>
        <v>61671162</v>
      </c>
      <c r="AF9" s="270">
        <f t="shared" si="3"/>
        <v>61671162</v>
      </c>
      <c r="AG9" s="270">
        <f t="shared" si="3"/>
        <v>61671162</v>
      </c>
      <c r="AH9" s="270">
        <f t="shared" si="3"/>
        <v>61671162</v>
      </c>
      <c r="AI9" s="270">
        <f t="shared" si="3"/>
        <v>61671162</v>
      </c>
      <c r="AJ9" s="270">
        <f t="shared" si="3"/>
        <v>61671162</v>
      </c>
      <c r="AK9" s="270">
        <f t="shared" si="3"/>
        <v>61671162</v>
      </c>
      <c r="AL9" s="270">
        <f t="shared" si="3"/>
        <v>61671162</v>
      </c>
      <c r="AM9" s="270">
        <f>+AL9+(AL9*0.03)</f>
        <v>63521296.859999999</v>
      </c>
      <c r="AN9" s="270">
        <f t="shared" si="3"/>
        <v>63521296.859999999</v>
      </c>
      <c r="AO9" s="270">
        <f t="shared" si="3"/>
        <v>63521296.859999999</v>
      </c>
      <c r="AP9" s="270">
        <f t="shared" si="3"/>
        <v>63521296.859999999</v>
      </c>
      <c r="AQ9" s="270">
        <f t="shared" si="3"/>
        <v>63521296.859999999</v>
      </c>
      <c r="AR9" s="270">
        <f t="shared" si="3"/>
        <v>63521296.859999999</v>
      </c>
      <c r="AS9" s="270">
        <f t="shared" si="3"/>
        <v>63521296.859999999</v>
      </c>
      <c r="AT9" s="270">
        <f t="shared" si="3"/>
        <v>63521296.859999999</v>
      </c>
      <c r="AU9" s="270">
        <f t="shared" si="3"/>
        <v>63521296.859999999</v>
      </c>
      <c r="AV9" s="270">
        <f t="shared" si="3"/>
        <v>63521296.859999999</v>
      </c>
      <c r="AW9" s="270">
        <f t="shared" si="3"/>
        <v>63521296.859999999</v>
      </c>
      <c r="AX9" s="270">
        <f t="shared" si="3"/>
        <v>63521296.859999999</v>
      </c>
      <c r="AY9" s="270">
        <f>+AX9+(AX9*0.03)</f>
        <v>65426935.765799999</v>
      </c>
      <c r="AZ9" s="270">
        <f t="shared" si="3"/>
        <v>65426935.765799999</v>
      </c>
      <c r="BA9" s="270">
        <f t="shared" si="3"/>
        <v>65426935.765799999</v>
      </c>
      <c r="BB9" s="270">
        <f t="shared" si="3"/>
        <v>65426935.765799999</v>
      </c>
      <c r="BC9" s="270">
        <f t="shared" si="3"/>
        <v>65426935.765799999</v>
      </c>
      <c r="BD9" s="270">
        <f t="shared" si="3"/>
        <v>65426935.765799999</v>
      </c>
      <c r="BE9" s="270">
        <f t="shared" si="3"/>
        <v>65426935.765799999</v>
      </c>
      <c r="BF9" s="270">
        <f t="shared" si="3"/>
        <v>65426935.765799999</v>
      </c>
      <c r="BG9" s="270">
        <f t="shared" si="3"/>
        <v>65426935.765799999</v>
      </c>
      <c r="BH9" s="270">
        <f t="shared" si="3"/>
        <v>65426935.765799999</v>
      </c>
      <c r="BI9" s="270">
        <f t="shared" si="3"/>
        <v>65426935.765799999</v>
      </c>
      <c r="BJ9" s="270">
        <f t="shared" si="3"/>
        <v>65426935.765799999</v>
      </c>
    </row>
    <row r="10" spans="1:62">
      <c r="A10" s="265" t="s">
        <v>164</v>
      </c>
      <c r="B10" s="270">
        <v>0</v>
      </c>
      <c r="C10" s="270">
        <f>+C6*('Fabricación (2)'!$G$50+'Fabricación (2)'!$G$59)</f>
        <v>63912588.439278305</v>
      </c>
      <c r="D10" s="270">
        <f>+D6*('Fabricación (2)'!$G$50+'Fabricación (2)'!$G$59)</f>
        <v>65190840.208063871</v>
      </c>
      <c r="E10" s="270">
        <f>+E6*('Fabricación (2)'!$G$50+'Fabricación (2)'!$G$59)</f>
        <v>66494657.012225151</v>
      </c>
      <c r="F10" s="270">
        <f>+F6*('Fabricación (2)'!$G$50+'Fabricación (2)'!$G$59)</f>
        <v>67824550.15246965</v>
      </c>
      <c r="G10" s="270">
        <f>+G6*('Fabricación (2)'!$G$50+'Fabricación (2)'!$G$59)</f>
        <v>69181041.155519053</v>
      </c>
      <c r="H10" s="270">
        <f>+H6*('Fabricación (2)'!$G$50+'Fabricación (2)'!$G$59)</f>
        <v>70564661.978629425</v>
      </c>
      <c r="I10" s="270">
        <f>+I6*('Fabricación (2)'!$G$50+'Fabricación (2)'!$G$59)</f>
        <v>71975955.21820201</v>
      </c>
      <c r="J10" s="270">
        <f>+J6*('Fabricación (2)'!$G$50+'Fabricación (2)'!$G$59)</f>
        <v>73415474.322566062</v>
      </c>
      <c r="K10" s="270">
        <f>+K6*('Fabricación (2)'!$G$50+'Fabricación (2)'!$G$59)</f>
        <v>74883783.809017375</v>
      </c>
      <c r="L10" s="270">
        <f>+L6*('Fabricación (2)'!$G$50+'Fabricación (2)'!$G$59)</f>
        <v>76381459.485197723</v>
      </c>
      <c r="M10" s="270">
        <f>+M6*('Fabricación (2)'!$G$50+'Fabricación (2)'!$G$59)</f>
        <v>77909088.674901679</v>
      </c>
      <c r="N10" s="270">
        <f>+N6*('Fabricación (2)'!$G$50+'Fabricación (2)'!$G$59)</f>
        <v>79467270.448399723</v>
      </c>
      <c r="O10" s="270">
        <f>+O6*('Fabricación (2)'!$G$50+'Fabricación (2)'!$G$59)</f>
        <v>81056615.857367724</v>
      </c>
      <c r="P10" s="270">
        <f>+P6*('Fabricación (2)'!$G$50+'Fabricación (2)'!$G$59)</f>
        <v>82677748.174515069</v>
      </c>
      <c r="Q10" s="270">
        <f>+Q6*('Fabricación (2)'!$G$50+'Fabricación (2)'!$G$59)</f>
        <v>84331303.138005376</v>
      </c>
      <c r="R10" s="270">
        <f>+R6*('Fabricación (2)'!$G$50+'Fabricación (2)'!$G$59)</f>
        <v>86017929.200765491</v>
      </c>
      <c r="S10" s="270">
        <f>+S6*('Fabricación (2)'!$G$50+'Fabricación (2)'!$G$59)</f>
        <v>87738287.784780815</v>
      </c>
      <c r="T10" s="270">
        <f>+T6*('Fabricación (2)'!$G$50+'Fabricación (2)'!$G$59)</f>
        <v>89493053.540476426</v>
      </c>
      <c r="U10" s="270">
        <f>+U6*('Fabricación (2)'!$G$50+'Fabricación (2)'!$G$59)</f>
        <v>91282914.611285955</v>
      </c>
      <c r="V10" s="270">
        <f>+V6*('Fabricación (2)'!$G$50+'Fabricación (2)'!$G$59)</f>
        <v>93108572.903511688</v>
      </c>
      <c r="W10" s="270">
        <f>+W6*('Fabricación (2)'!$G$50+'Fabricación (2)'!$G$59)</f>
        <v>94970744.361581922</v>
      </c>
      <c r="X10" s="270">
        <f>+X6*('Fabricación (2)'!$G$50+'Fabricación (2)'!$G$59)</f>
        <v>96870159.248813555</v>
      </c>
      <c r="Y10" s="270">
        <f>+Y6*('Fabricación (2)'!$G$50+'Fabricación (2)'!$G$59)</f>
        <v>98807562.433789819</v>
      </c>
      <c r="Z10" s="270">
        <f>+Z6*('Fabricación (2)'!$G$50+'Fabricación (2)'!$G$59)</f>
        <v>100783713.68246561</v>
      </c>
      <c r="AA10" s="270">
        <f>+AA6*('Fabricación (2)'!$G$50+'Fabricación (2)'!$G$59)</f>
        <v>102799387.95611493</v>
      </c>
      <c r="AB10" s="270">
        <f>+AB6*('Fabricación (2)'!$G$50+'Fabricación (2)'!$G$59)</f>
        <v>104855375.71523724</v>
      </c>
      <c r="AC10" s="270">
        <f>+AC6*('Fabricación (2)'!$G$50+'Fabricación (2)'!$G$59)</f>
        <v>106952483.22954197</v>
      </c>
      <c r="AD10" s="270">
        <f>+AD6*('Fabricación (2)'!$G$50+'Fabricación (2)'!$G$59)</f>
        <v>109091532.89413281</v>
      </c>
      <c r="AE10" s="270">
        <f>+AE6*('Fabricación (2)'!$G$50+'Fabricación (2)'!$G$59)</f>
        <v>111273363.55201548</v>
      </c>
      <c r="AF10" s="270">
        <f>+AF6*('Fabricación (2)'!$G$50+'Fabricación (2)'!$G$59)</f>
        <v>113498830.82305579</v>
      </c>
      <c r="AG10" s="270">
        <f>+AG6*('Fabricación (2)'!$G$50+'Fabricación (2)'!$G$59)</f>
        <v>115768807.4395169</v>
      </c>
      <c r="AH10" s="270">
        <f>+AH6*('Fabricación (2)'!$G$50+'Fabricación (2)'!$G$59)</f>
        <v>118084183.58830725</v>
      </c>
      <c r="AI10" s="270">
        <f>+AI6*('Fabricación (2)'!$G$50+'Fabricación (2)'!$G$59)</f>
        <v>120445867.26007339</v>
      </c>
      <c r="AJ10" s="270">
        <f>+AJ6*('Fabricación (2)'!$G$50+'Fabricación (2)'!$G$59)</f>
        <v>122854784.60527486</v>
      </c>
      <c r="AK10" s="270">
        <f>+AK6*('Fabricación (2)'!$G$50+'Fabricación (2)'!$G$59)</f>
        <v>125311880.29738037</v>
      </c>
      <c r="AL10" s="270">
        <f>+AL6*('Fabricación (2)'!$G$50+'Fabricación (2)'!$G$59)</f>
        <v>127818117.90332797</v>
      </c>
      <c r="AM10" s="270">
        <f>+AM6*('Fabricación (2)'!$G$50+'Fabricación (2)'!$G$59)</f>
        <v>130374480.26139453</v>
      </c>
      <c r="AN10" s="270">
        <f>+AN6*('Fabricación (2)'!$G$50+'Fabricación (2)'!$G$59)</f>
        <v>132981969.86662242</v>
      </c>
      <c r="AO10" s="270">
        <f>+AO6*('Fabricación (2)'!$G$50+'Fabricación (2)'!$G$59)</f>
        <v>135641609.26395488</v>
      </c>
      <c r="AP10" s="270">
        <f>+AP6*('Fabricación (2)'!$G$50+'Fabricación (2)'!$G$59)</f>
        <v>138354441.44923398</v>
      </c>
      <c r="AQ10" s="270">
        <f>+AQ6*('Fabricación (2)'!$G$50+'Fabricación (2)'!$G$59)</f>
        <v>141121530.27821866</v>
      </c>
      <c r="AR10" s="270">
        <f>+AR6*('Fabricación (2)'!$G$50+'Fabricación (2)'!$G$59)</f>
        <v>143943960.88378304</v>
      </c>
      <c r="AS10" s="270">
        <f>+AS6*('Fabricación (2)'!$G$50+'Fabricación (2)'!$G$59)</f>
        <v>146822840.1014587</v>
      </c>
      <c r="AT10" s="270">
        <f>+AT6*('Fabricación (2)'!$G$50+'Fabricación (2)'!$G$59)</f>
        <v>149759296.90348786</v>
      </c>
      <c r="AU10" s="270">
        <f>+AU6*('Fabricación (2)'!$G$50+'Fabricación (2)'!$G$59)</f>
        <v>152754482.84155762</v>
      </c>
      <c r="AV10" s="270">
        <f>+AV6*('Fabricación (2)'!$G$50+'Fabricación (2)'!$G$59)</f>
        <v>155809572.49838877</v>
      </c>
      <c r="AW10" s="270">
        <f>+AW6*('Fabricación (2)'!$G$50+'Fabricación (2)'!$G$59)</f>
        <v>158925763.94835657</v>
      </c>
      <c r="AX10" s="270">
        <f>+AX6*('Fabricación (2)'!$G$50+'Fabricación (2)'!$G$59)</f>
        <v>162104279.22732368</v>
      </c>
      <c r="AY10" s="270">
        <f>+AY6*('Fabricación (2)'!$G$50+'Fabricación (2)'!$G$59)</f>
        <v>165346364.81187016</v>
      </c>
      <c r="AZ10" s="270">
        <f>+AZ6*('Fabricación (2)'!$G$50+'Fabricación (2)'!$G$59)</f>
        <v>168653292.10810754</v>
      </c>
      <c r="BA10" s="270">
        <f>+BA6*('Fabricación (2)'!$G$50+'Fabricación (2)'!$G$59)</f>
        <v>172026357.9502697</v>
      </c>
      <c r="BB10" s="270">
        <f>+BB6*('Fabricación (2)'!$G$50+'Fabricación (2)'!$G$59)</f>
        <v>175466885.1092751</v>
      </c>
      <c r="BC10" s="270">
        <f>+BC6*('Fabricación (2)'!$G$50+'Fabricación (2)'!$G$59)</f>
        <v>178976222.81146061</v>
      </c>
      <c r="BD10" s="270">
        <f>+BD6*('Fabricación (2)'!$G$50+'Fabricación (2)'!$G$59)</f>
        <v>182555747.26768985</v>
      </c>
      <c r="BE10" s="270">
        <f>+BE6*('Fabricación (2)'!$G$50+'Fabricación (2)'!$G$59)</f>
        <v>186206862.21304366</v>
      </c>
      <c r="BF10" s="270">
        <f>+BF6*('Fabricación (2)'!$G$50+'Fabricación (2)'!$G$59)</f>
        <v>189930999.45730454</v>
      </c>
      <c r="BG10" s="270">
        <f>+BG6*('Fabricación (2)'!$G$50+'Fabricación (2)'!$G$59)</f>
        <v>193729619.44645065</v>
      </c>
      <c r="BH10" s="270">
        <f>+BH6*('Fabricación (2)'!$G$50+'Fabricación (2)'!$G$59)</f>
        <v>197604211.83537963</v>
      </c>
      <c r="BI10" s="270">
        <f>+BI6*('Fabricación (2)'!$G$50+'Fabricación (2)'!$G$59)</f>
        <v>201556296.07208723</v>
      </c>
      <c r="BJ10" s="270">
        <f>+BJ6*('Fabricación (2)'!$G$50+'Fabricación (2)'!$G$59)</f>
        <v>205587421.99352899</v>
      </c>
    </row>
    <row r="11" spans="1:62">
      <c r="A11" s="265" t="s">
        <v>59</v>
      </c>
      <c r="B11" s="264">
        <f>+B8-B9</f>
        <v>0</v>
      </c>
      <c r="C11" s="264">
        <f>+C8+B11-C9-C10</f>
        <v>-42304588.439278305</v>
      </c>
      <c r="D11" s="264">
        <f t="shared" ref="D11:BJ11" si="4">+D8+C11-D9-D10</f>
        <v>-84357428.647342175</v>
      </c>
      <c r="E11" s="264">
        <f t="shared" si="4"/>
        <v>-126153485.65956733</v>
      </c>
      <c r="F11" s="264">
        <f t="shared" si="4"/>
        <v>-167687623.81203699</v>
      </c>
      <c r="G11" s="264">
        <f t="shared" si="4"/>
        <v>-208954604.72755605</v>
      </c>
      <c r="H11" s="264">
        <f t="shared" si="4"/>
        <v>-249949085.26138544</v>
      </c>
      <c r="I11" s="264">
        <f t="shared" si="4"/>
        <v>-290665615.40589142</v>
      </c>
      <c r="J11" s="264">
        <f t="shared" si="4"/>
        <v>-331098636.15328753</v>
      </c>
      <c r="K11" s="264">
        <f t="shared" si="4"/>
        <v>-371242477.31563157</v>
      </c>
      <c r="L11" s="264">
        <f t="shared" si="4"/>
        <v>-411091355.3012225</v>
      </c>
      <c r="M11" s="264">
        <f t="shared" si="4"/>
        <v>-450639370.84652525</v>
      </c>
      <c r="N11" s="264">
        <f t="shared" si="4"/>
        <v>-489880506.70273405</v>
      </c>
      <c r="O11" s="264">
        <f t="shared" si="4"/>
        <v>-532651065.27606702</v>
      </c>
      <c r="P11" s="264">
        <f t="shared" si="4"/>
        <v>-575102346.22086668</v>
      </c>
      <c r="Q11" s="264">
        <f t="shared" si="4"/>
        <v>-617227963.98456228</v>
      </c>
      <c r="R11" s="264">
        <f t="shared" si="4"/>
        <v>-659021405.30353177</v>
      </c>
      <c r="S11" s="264">
        <f t="shared" si="4"/>
        <v>-700476026.64888072</v>
      </c>
      <c r="T11" s="264">
        <f t="shared" si="4"/>
        <v>-741585051.62113667</v>
      </c>
      <c r="U11" s="264">
        <f t="shared" si="4"/>
        <v>-782341568.29283762</v>
      </c>
      <c r="V11" s="264">
        <f t="shared" si="4"/>
        <v>-822738526.49797261</v>
      </c>
      <c r="W11" s="264">
        <f t="shared" si="4"/>
        <v>-862768735.06721032</v>
      </c>
      <c r="X11" s="264">
        <f t="shared" si="4"/>
        <v>-902424859.00783277</v>
      </c>
      <c r="Y11" s="264">
        <f t="shared" si="4"/>
        <v>-941699416.62726772</v>
      </c>
      <c r="Z11" s="264">
        <f t="shared" si="4"/>
        <v>-980584776.59909129</v>
      </c>
      <c r="AA11" s="264">
        <f t="shared" si="4"/>
        <v>-1022009876.9703513</v>
      </c>
      <c r="AB11" s="264">
        <f t="shared" si="4"/>
        <v>-1063030056.1090367</v>
      </c>
      <c r="AC11" s="264">
        <f t="shared" si="4"/>
        <v>-1103637215.5904958</v>
      </c>
      <c r="AD11" s="264">
        <f t="shared" si="4"/>
        <v>-1143823095.021584</v>
      </c>
      <c r="AE11" s="264">
        <f t="shared" si="4"/>
        <v>-1183579268.8012941</v>
      </c>
      <c r="AF11" s="264">
        <f t="shared" si="4"/>
        <v>-1222897142.8165982</v>
      </c>
      <c r="AG11" s="264">
        <f t="shared" si="4"/>
        <v>-1261767951.0722084</v>
      </c>
      <c r="AH11" s="264">
        <f t="shared" si="4"/>
        <v>-1300182752.2529309</v>
      </c>
      <c r="AI11" s="264">
        <f t="shared" si="4"/>
        <v>-1338132426.2172678</v>
      </c>
      <c r="AJ11" s="264">
        <f t="shared" si="4"/>
        <v>-1375607670.4208915</v>
      </c>
      <c r="AK11" s="264">
        <f t="shared" si="4"/>
        <v>-1412598996.2685878</v>
      </c>
      <c r="AL11" s="264">
        <f t="shared" si="4"/>
        <v>-1449096725.3932378</v>
      </c>
      <c r="AM11" s="264">
        <f t="shared" si="4"/>
        <v>-1486941120.7203808</v>
      </c>
      <c r="AN11" s="264">
        <f t="shared" si="4"/>
        <v>-1524271978.0168667</v>
      </c>
      <c r="AO11" s="264">
        <f t="shared" si="4"/>
        <v>-1561079026.5220823</v>
      </c>
      <c r="AP11" s="264">
        <f t="shared" si="4"/>
        <v>-1597351790.0602021</v>
      </c>
      <c r="AQ11" s="264">
        <f t="shared" si="4"/>
        <v>-1633079582.9318845</v>
      </c>
      <c r="AR11" s="264">
        <f t="shared" si="4"/>
        <v>-1668251505.7238004</v>
      </c>
      <c r="AS11" s="264">
        <f t="shared" si="4"/>
        <v>-1702856441.0343547</v>
      </c>
      <c r="AT11" s="264">
        <f t="shared" si="4"/>
        <v>-1736883049.11392</v>
      </c>
      <c r="AU11" s="264">
        <f t="shared" si="4"/>
        <v>-1770319763.4178767</v>
      </c>
      <c r="AV11" s="264">
        <f t="shared" si="4"/>
        <v>-1803154786.0707123</v>
      </c>
      <c r="AW11" s="264">
        <f t="shared" si="4"/>
        <v>-1835376083.2394049</v>
      </c>
      <c r="AX11" s="264">
        <f t="shared" si="4"/>
        <v>-1866971380.4142714</v>
      </c>
      <c r="AY11" s="264">
        <f t="shared" si="4"/>
        <v>-1899833796.501235</v>
      </c>
      <c r="AZ11" s="264">
        <f t="shared" si="4"/>
        <v>-1932044922.194622</v>
      </c>
      <c r="BA11" s="264">
        <f t="shared" si="4"/>
        <v>-1963591731.6865609</v>
      </c>
      <c r="BB11" s="264">
        <f t="shared" si="4"/>
        <v>-1994460938.6530225</v>
      </c>
      <c r="BC11" s="264">
        <f t="shared" si="4"/>
        <v>-2024638991.0434971</v>
      </c>
      <c r="BD11" s="264">
        <f t="shared" si="4"/>
        <v>-2054112065.7664654</v>
      </c>
      <c r="BE11" s="264">
        <f t="shared" si="4"/>
        <v>-2082866063.2685771</v>
      </c>
      <c r="BF11" s="264">
        <f t="shared" si="4"/>
        <v>-2110886602.005415</v>
      </c>
      <c r="BG11" s="264">
        <f t="shared" si="4"/>
        <v>-2138159012.8016737</v>
      </c>
      <c r="BH11" s="264">
        <f t="shared" si="4"/>
        <v>-2164668333.0985413</v>
      </c>
      <c r="BI11" s="264">
        <f t="shared" si="4"/>
        <v>-2190399301.0860305</v>
      </c>
      <c r="BJ11" s="264">
        <f t="shared" si="4"/>
        <v>-2215336349.7179532</v>
      </c>
    </row>
    <row r="12" spans="1:62">
      <c r="B12" s="264"/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</row>
    <row r="13" spans="1:62">
      <c r="A13" s="271"/>
      <c r="C13" s="259"/>
      <c r="D13" s="259"/>
      <c r="N13" s="272"/>
    </row>
    <row r="14" spans="1:62">
      <c r="N14" s="272"/>
    </row>
  </sheetData>
  <mergeCells count="2">
    <mergeCell ref="A5:B5"/>
    <mergeCell ref="A6:B6"/>
  </mergeCells>
  <pageMargins left="0.7" right="0.7" top="0.75" bottom="0.75" header="0.3" footer="0.3"/>
  <pageSetup scale="95" fitToWidth="0" orientation="landscape" r:id="rId1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98D44-A5B6-491F-AB5B-1C8004AE73D5}">
  <sheetPr>
    <pageSetUpPr fitToPage="1"/>
  </sheetPr>
  <dimension ref="A2:L22"/>
  <sheetViews>
    <sheetView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DF5FC-7189-4BAA-B3EE-F345728FBD6A}">
  <sheetPr>
    <pageSetUpPr fitToPage="1"/>
  </sheetPr>
  <dimension ref="A2:I59"/>
  <sheetViews>
    <sheetView topLeftCell="A3"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4500</v>
      </c>
      <c r="G5" s="243">
        <v>3900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0.8666666666666667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79.073076923076925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+G7*G5-((G7*G5)*10%)</f>
        <v>277546.5</v>
      </c>
      <c r="G15" s="201">
        <f>(F15*C15)*1.05</f>
        <v>378850.97250000003</v>
      </c>
      <c r="H15" s="249" t="s">
        <v>182</v>
      </c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397000.97250000003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847337.97250000003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50840.278350000001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898178.25085000007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151540.38900000002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71854.260068000003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67363.368813749999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25148.991023800001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316330.00890555</v>
      </c>
      <c r="H59" s="121"/>
      <c r="I59" s="120">
        <f>SUM(I56:I58)</f>
        <v>0.183</v>
      </c>
    </row>
  </sheetData>
  <mergeCells count="11">
    <mergeCell ref="A42:G42"/>
    <mergeCell ref="A2:G2"/>
    <mergeCell ref="A10:G10"/>
    <mergeCell ref="A13:G13"/>
    <mergeCell ref="A19:G19"/>
    <mergeCell ref="A31:G31"/>
    <mergeCell ref="A47:F47"/>
    <mergeCell ref="A49:F49"/>
    <mergeCell ref="A50:F50"/>
    <mergeCell ref="A52:F52"/>
    <mergeCell ref="A59:F59"/>
  </mergeCells>
  <pageMargins left="0.7" right="0.7" top="0.75" bottom="0.75" header="0.3" footer="0.3"/>
  <pageSetup scale="50" fitToWidth="0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1AA83-495D-40A4-9ADD-2940C600270C}">
  <sheetPr>
    <pageSetUpPr fitToPage="1"/>
  </sheetPr>
  <dimension ref="A1:P68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7" width="19.44140625" bestFit="1" customWidth="1"/>
    <col min="8" max="8" width="19.109375" customWidth="1"/>
    <col min="9" max="9" width="21.88671875" customWidth="1"/>
    <col min="10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(15)'!C8:N8)</f>
        <v>26824179456.254532</v>
      </c>
      <c r="F9" s="75">
        <f>SUM('Punto Equilibrio (15)'!O8:Z8)</f>
        <v>34019545491.268002</v>
      </c>
      <c r="G9" s="75">
        <f>SUM('Punto Equilibrio (15)'!AA8:AL8)</f>
        <v>43145009424.04789</v>
      </c>
      <c r="H9" s="75">
        <f>SUM('Punto Equilibrio (15)'!AM8:AX8)</f>
        <v>54718304178.372429</v>
      </c>
      <c r="I9" s="75">
        <f>SUM('Punto Equilibrio (15)'!AY8:BJ8)</f>
        <v>69396040286.598282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(15)'!C9:N10)</f>
        <v>163549641553.93134</v>
      </c>
      <c r="F10" s="75">
        <f>SUM('Punto Equilibrio (15)'!O9:Z10)</f>
        <v>207289908241.37341</v>
      </c>
      <c r="G10" s="75">
        <f>SUM('Punto Equilibrio (15)'!AA9:AL10)</f>
        <v>262739905507.68604</v>
      </c>
      <c r="H10" s="75">
        <f>SUM('Punto Equilibrio (15)'!AM9:AX10)</f>
        <v>333041417484.5697</v>
      </c>
      <c r="I10" s="75">
        <f>SUM('Punto Equilibrio (15)'!AY9:BJ10)</f>
        <v>422195443841.20221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-136725462097.6768</v>
      </c>
      <c r="F11" s="77">
        <f>F9-F10</f>
        <v>-173270362750.10541</v>
      </c>
      <c r="G11" s="77">
        <f>G9-G10</f>
        <v>-219594896083.63815</v>
      </c>
      <c r="H11" s="77">
        <f>H9-H10</f>
        <v>-278323113306.19727</v>
      </c>
      <c r="I11" s="77">
        <f>I9-I10</f>
        <v>-352799403554.60394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-136725462097.6768</v>
      </c>
      <c r="F13" s="77">
        <f>F11-F12</f>
        <v>-173270362750.10541</v>
      </c>
      <c r="G13" s="77">
        <f t="shared" ref="G13:I13" si="0">G11-G12</f>
        <v>-219594896083.63815</v>
      </c>
      <c r="H13" s="77">
        <f t="shared" si="0"/>
        <v>-278323113306.19727</v>
      </c>
      <c r="I13" s="77">
        <f t="shared" si="0"/>
        <v>-352799403554.60394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-136725462097.6768</v>
      </c>
      <c r="F15" s="77">
        <f t="shared" ref="F15:H15" si="1">F13-F14</f>
        <v>-173270362750.10541</v>
      </c>
      <c r="G15" s="77">
        <f t="shared" si="1"/>
        <v>-219594896083.63815</v>
      </c>
      <c r="H15" s="77">
        <f t="shared" si="1"/>
        <v>-278323113306.19727</v>
      </c>
      <c r="I15" s="77">
        <f>I13-I14</f>
        <v>-352799403554.60394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-41017638629.30304</v>
      </c>
      <c r="F16" s="79">
        <f>F15*$D$5</f>
        <v>-51981108825.031624</v>
      </c>
      <c r="G16" s="79">
        <f>G15*$D$5</f>
        <v>-65878468825.091446</v>
      </c>
      <c r="H16" s="79">
        <f>H15*$D$5</f>
        <v>-83496933991.859177</v>
      </c>
      <c r="I16" s="79">
        <f>I15*$D$5</f>
        <v>-105839821066.38118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-95707823468.373764</v>
      </c>
      <c r="F17" s="79">
        <f t="shared" ref="F17:H17" si="2">F15-F16</f>
        <v>-121289253925.07379</v>
      </c>
      <c r="G17" s="79">
        <f t="shared" si="2"/>
        <v>-153716427258.54669</v>
      </c>
      <c r="H17" s="79">
        <f t="shared" si="2"/>
        <v>-194826179314.33807</v>
      </c>
      <c r="I17" s="79">
        <f>I15-I16</f>
        <v>-246959582488.22278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-95707823468.373764</v>
      </c>
      <c r="F27" s="82">
        <f t="shared" ref="F27:I27" si="4">F17+F18+F19-F20-F21-F22-F23-F24+F25+F26</f>
        <v>-121289253925.07379</v>
      </c>
      <c r="G27" s="82">
        <f t="shared" si="4"/>
        <v>-153716427258.54669</v>
      </c>
      <c r="H27" s="83">
        <f t="shared" si="4"/>
        <v>-194826179314.33807</v>
      </c>
      <c r="I27" s="84">
        <f t="shared" si="4"/>
        <v>-246959582488.22278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-85453413811.048004</v>
      </c>
      <c r="F29" s="59">
        <f t="shared" si="6"/>
        <v>-96691050641.799896</v>
      </c>
      <c r="G29" s="59">
        <f t="shared" si="6"/>
        <v>-109412316687.08051</v>
      </c>
      <c r="H29" s="59">
        <f t="shared" si="6"/>
        <v>-123815559100.80321</v>
      </c>
      <c r="I29" s="59">
        <f t="shared" si="6"/>
        <v>-140131499380.87027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-85553413811.048004</v>
      </c>
      <c r="F30" s="59">
        <f>SUM($D$29:E29,F29)</f>
        <v>-182244464452.8479</v>
      </c>
      <c r="G30" s="59">
        <f>SUM($D$29:F29,G29)</f>
        <v>-291656781139.92841</v>
      </c>
      <c r="H30" s="59">
        <f>SUM($D$29:G29,H29)</f>
        <v>-415472340240.73163</v>
      </c>
      <c r="I30" s="59">
        <f>SUM($D$29:H29,I29)</f>
        <v>-555603839621.60193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-91150308065.117874</v>
      </c>
      <c r="F31" s="61">
        <f t="shared" si="7"/>
        <v>-110012928730.22566</v>
      </c>
      <c r="G31" s="61">
        <f t="shared" si="7"/>
        <v>-132786029377.86128</v>
      </c>
      <c r="H31" s="61">
        <f t="shared" si="7"/>
        <v>-160283979876.15289</v>
      </c>
      <c r="I31" s="61">
        <f t="shared" si="7"/>
        <v>-193499294939.64835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-555603839621.60181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154129912214.8461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0.21914820619118955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0.40496680207189861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26824179456.254532</v>
      </c>
      <c r="F44" s="55">
        <f>F9</f>
        <v>34019545491.268002</v>
      </c>
      <c r="G44" s="55">
        <f>G9</f>
        <v>43145009424.04789</v>
      </c>
      <c r="H44" s="55">
        <f>H9</f>
        <v>54718304178.372429</v>
      </c>
      <c r="I44" s="55">
        <f>I9</f>
        <v>69396040286.598282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26824179456.254532</v>
      </c>
      <c r="F48" s="71">
        <f t="shared" ref="F48:I48" si="9">SUM(F44:F47)</f>
        <v>34019545491.268002</v>
      </c>
      <c r="G48" s="71">
        <f t="shared" si="9"/>
        <v>43145009424.04789</v>
      </c>
      <c r="H48" s="71">
        <f t="shared" si="9"/>
        <v>54718304178.372429</v>
      </c>
      <c r="I48" s="71">
        <f t="shared" si="9"/>
        <v>69396040286.598282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163549641553.93134</v>
      </c>
      <c r="F51" s="55">
        <f t="shared" ref="F51:I51" si="10">F10</f>
        <v>207289908241.37341</v>
      </c>
      <c r="G51" s="55">
        <f t="shared" si="10"/>
        <v>262739905507.68604</v>
      </c>
      <c r="H51" s="55">
        <f t="shared" si="10"/>
        <v>333041417484.5697</v>
      </c>
      <c r="I51" s="55">
        <f t="shared" si="10"/>
        <v>422195443841.20221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-41017638629.30304</v>
      </c>
      <c r="F53" s="55">
        <f t="shared" si="12"/>
        <v>-51981108825.031624</v>
      </c>
      <c r="G53" s="55">
        <f t="shared" si="12"/>
        <v>-65878468825.091446</v>
      </c>
      <c r="H53" s="55">
        <f t="shared" si="12"/>
        <v>-83496933991.859177</v>
      </c>
      <c r="I53" s="55">
        <f t="shared" si="12"/>
        <v>-105839821066.38118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122532002924.6283</v>
      </c>
      <c r="F59" s="71">
        <f t="shared" si="15"/>
        <v>155308799416.3418</v>
      </c>
      <c r="G59" s="71">
        <f t="shared" si="15"/>
        <v>196861436682.5946</v>
      </c>
      <c r="H59" s="71">
        <f t="shared" si="15"/>
        <v>249544483492.71051</v>
      </c>
      <c r="I59" s="71">
        <f t="shared" si="15"/>
        <v>316355622774.82104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155931747575.42267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711535587197.02454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-555603839621.60181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A9FC9-5E1A-4E83-9354-D0E4C37DCD0B}">
  <sheetPr>
    <pageSetUpPr fitToPage="1"/>
  </sheetPr>
  <dimension ref="A2:BK14"/>
  <sheetViews>
    <sheetView topLeftCell="B1" zoomScale="115" zoomScaleNormal="115" workbookViewId="0">
      <selection activeCell="E4" sqref="E4"/>
    </sheetView>
  </sheetViews>
  <sheetFormatPr baseColWidth="10" defaultColWidth="11.44140625" defaultRowHeight="14.4"/>
  <cols>
    <col min="1" max="1" width="11" bestFit="1" customWidth="1"/>
    <col min="2" max="2" width="18.44140625" customWidth="1"/>
    <col min="3" max="11" width="16" bestFit="1" customWidth="1"/>
    <col min="12" max="14" width="17.33203125" bestFit="1" customWidth="1"/>
    <col min="15" max="16" width="13.6640625" bestFit="1" customWidth="1"/>
    <col min="24" max="34" width="11.44140625" bestFit="1" customWidth="1"/>
    <col min="35" max="38" width="12.33203125" bestFit="1" customWidth="1"/>
    <col min="54" max="54" width="12.109375" customWidth="1"/>
  </cols>
  <sheetData>
    <row r="2" spans="1:63">
      <c r="B2" t="s">
        <v>53</v>
      </c>
      <c r="C2" s="1">
        <v>0.02</v>
      </c>
      <c r="D2" s="1"/>
      <c r="E2" s="246"/>
      <c r="F2" s="246"/>
    </row>
    <row r="3" spans="1:63">
      <c r="B3" t="s">
        <v>54</v>
      </c>
      <c r="C3" s="242">
        <v>200000</v>
      </c>
    </row>
    <row r="4" spans="1:63">
      <c r="C4" s="3"/>
    </row>
    <row r="5" spans="1:63">
      <c r="A5" s="298" t="s">
        <v>55</v>
      </c>
      <c r="B5" s="298"/>
      <c r="C5" s="239" t="s">
        <v>165</v>
      </c>
      <c r="D5" s="245">
        <v>10000</v>
      </c>
      <c r="AM5" s="4"/>
    </row>
    <row r="6" spans="1:63">
      <c r="A6" s="276" t="s">
        <v>55</v>
      </c>
      <c r="B6" s="276"/>
      <c r="C6" s="5">
        <f>+D5</f>
        <v>10000</v>
      </c>
      <c r="D6" s="5">
        <f>+C6*(1+$C$2)</f>
        <v>10200</v>
      </c>
      <c r="E6" s="5">
        <f t="shared" ref="E6:BJ6" si="0">+D6*(1+$C$2)</f>
        <v>10404</v>
      </c>
      <c r="F6" s="5">
        <f t="shared" si="0"/>
        <v>10612.08</v>
      </c>
      <c r="G6" s="5">
        <f t="shared" si="0"/>
        <v>10824.321599999999</v>
      </c>
      <c r="H6" s="5">
        <f t="shared" si="0"/>
        <v>11040.808031999999</v>
      </c>
      <c r="I6" s="5">
        <f t="shared" si="0"/>
        <v>11261.62419264</v>
      </c>
      <c r="J6" s="5">
        <f t="shared" si="0"/>
        <v>11486.8566764928</v>
      </c>
      <c r="K6" s="5">
        <f t="shared" si="0"/>
        <v>11716.593810022656</v>
      </c>
      <c r="L6" s="5">
        <f t="shared" si="0"/>
        <v>11950.925686223109</v>
      </c>
      <c r="M6" s="5">
        <f t="shared" si="0"/>
        <v>12189.944199947571</v>
      </c>
      <c r="N6" s="5">
        <f t="shared" si="0"/>
        <v>12433.743083946523</v>
      </c>
      <c r="O6" s="5">
        <f t="shared" si="0"/>
        <v>12682.417945625453</v>
      </c>
      <c r="P6" s="5">
        <f t="shared" si="0"/>
        <v>12936.066304537962</v>
      </c>
      <c r="Q6" s="5">
        <f t="shared" si="0"/>
        <v>13194.787630628722</v>
      </c>
      <c r="R6" s="5">
        <f t="shared" si="0"/>
        <v>13458.683383241296</v>
      </c>
      <c r="S6" s="5">
        <f t="shared" si="0"/>
        <v>13727.857050906123</v>
      </c>
      <c r="T6" s="5">
        <f t="shared" si="0"/>
        <v>14002.414191924245</v>
      </c>
      <c r="U6" s="5">
        <f t="shared" si="0"/>
        <v>14282.46247576273</v>
      </c>
      <c r="V6" s="5">
        <f t="shared" si="0"/>
        <v>14568.111725277984</v>
      </c>
      <c r="W6" s="5">
        <f t="shared" si="0"/>
        <v>14859.473959783543</v>
      </c>
      <c r="X6" s="5">
        <f t="shared" si="0"/>
        <v>15156.663438979214</v>
      </c>
      <c r="Y6" s="5">
        <f t="shared" si="0"/>
        <v>15459.796707758798</v>
      </c>
      <c r="Z6" s="5">
        <f t="shared" si="0"/>
        <v>15768.992641913974</v>
      </c>
      <c r="AA6" s="5">
        <f t="shared" si="0"/>
        <v>16084.372494752253</v>
      </c>
      <c r="AB6" s="5">
        <f t="shared" si="0"/>
        <v>16406.059944647299</v>
      </c>
      <c r="AC6" s="5">
        <f t="shared" si="0"/>
        <v>16734.181143540245</v>
      </c>
      <c r="AD6" s="5">
        <f t="shared" si="0"/>
        <v>17068.86476641105</v>
      </c>
      <c r="AE6" s="5">
        <f t="shared" si="0"/>
        <v>17410.242061739271</v>
      </c>
      <c r="AF6" s="5">
        <f t="shared" si="0"/>
        <v>17758.446902974058</v>
      </c>
      <c r="AG6" s="5">
        <f t="shared" si="0"/>
        <v>18113.615841033537</v>
      </c>
      <c r="AH6" s="5">
        <f t="shared" si="0"/>
        <v>18475.88815785421</v>
      </c>
      <c r="AI6" s="5">
        <f t="shared" si="0"/>
        <v>18845.405921011294</v>
      </c>
      <c r="AJ6" s="5">
        <f t="shared" si="0"/>
        <v>19222.31403943152</v>
      </c>
      <c r="AK6" s="5">
        <f t="shared" si="0"/>
        <v>19606.76032022015</v>
      </c>
      <c r="AL6" s="5">
        <f t="shared" si="0"/>
        <v>19998.895526624554</v>
      </c>
      <c r="AM6" s="5">
        <f t="shared" si="0"/>
        <v>20398.873437157046</v>
      </c>
      <c r="AN6" s="5">
        <f t="shared" si="0"/>
        <v>20806.850905900188</v>
      </c>
      <c r="AO6" s="5">
        <f t="shared" si="0"/>
        <v>21222.987924018191</v>
      </c>
      <c r="AP6" s="5">
        <f t="shared" si="0"/>
        <v>21647.447682498554</v>
      </c>
      <c r="AQ6" s="5">
        <f t="shared" si="0"/>
        <v>22080.396636148525</v>
      </c>
      <c r="AR6" s="5">
        <f t="shared" si="0"/>
        <v>22522.004568871496</v>
      </c>
      <c r="AS6" s="5">
        <f t="shared" si="0"/>
        <v>22972.444660248926</v>
      </c>
      <c r="AT6" s="5">
        <f t="shared" si="0"/>
        <v>23431.893553453905</v>
      </c>
      <c r="AU6" s="5">
        <f t="shared" si="0"/>
        <v>23900.531424522982</v>
      </c>
      <c r="AV6" s="5">
        <f t="shared" si="0"/>
        <v>24378.542053013443</v>
      </c>
      <c r="AW6" s="5">
        <f t="shared" si="0"/>
        <v>24866.112894073714</v>
      </c>
      <c r="AX6" s="5">
        <f t="shared" si="0"/>
        <v>25363.435151955189</v>
      </c>
      <c r="AY6" s="5">
        <f t="shared" si="0"/>
        <v>25870.703854994292</v>
      </c>
      <c r="AZ6" s="5">
        <f t="shared" si="0"/>
        <v>26388.117932094177</v>
      </c>
      <c r="BA6" s="5">
        <f t="shared" si="0"/>
        <v>26915.880290736062</v>
      </c>
      <c r="BB6" s="5">
        <f t="shared" si="0"/>
        <v>27454.197896550784</v>
      </c>
      <c r="BC6" s="5">
        <f t="shared" si="0"/>
        <v>28003.2818544818</v>
      </c>
      <c r="BD6" s="5">
        <f t="shared" si="0"/>
        <v>28563.347491571436</v>
      </c>
      <c r="BE6" s="5">
        <f t="shared" si="0"/>
        <v>29134.614441402864</v>
      </c>
      <c r="BF6" s="5">
        <f t="shared" si="0"/>
        <v>29717.306730230921</v>
      </c>
      <c r="BG6" s="5">
        <f t="shared" si="0"/>
        <v>30311.652864835542</v>
      </c>
      <c r="BH6" s="5">
        <f t="shared" si="0"/>
        <v>30917.885922132253</v>
      </c>
      <c r="BI6" s="5">
        <f t="shared" si="0"/>
        <v>31536.243640574899</v>
      </c>
      <c r="BJ6" s="5">
        <f t="shared" si="0"/>
        <v>32166.968513386397</v>
      </c>
    </row>
    <row r="7" spans="1:63">
      <c r="A7" s="9" t="s">
        <v>56</v>
      </c>
      <c r="B7" s="6">
        <v>0</v>
      </c>
      <c r="C7" s="6">
        <v>1</v>
      </c>
      <c r="D7" s="6">
        <f>+C7+1</f>
        <v>2</v>
      </c>
      <c r="E7" s="6">
        <f t="shared" ref="E7:BJ7" si="1">+D7+1</f>
        <v>3</v>
      </c>
      <c r="F7" s="6">
        <f t="shared" si="1"/>
        <v>4</v>
      </c>
      <c r="G7" s="6">
        <f t="shared" si="1"/>
        <v>5</v>
      </c>
      <c r="H7" s="6">
        <f t="shared" si="1"/>
        <v>6</v>
      </c>
      <c r="I7" s="6">
        <f t="shared" si="1"/>
        <v>7</v>
      </c>
      <c r="J7" s="6">
        <f t="shared" si="1"/>
        <v>8</v>
      </c>
      <c r="K7" s="6">
        <f t="shared" si="1"/>
        <v>9</v>
      </c>
      <c r="L7" s="6">
        <f t="shared" si="1"/>
        <v>10</v>
      </c>
      <c r="M7" s="6">
        <f t="shared" si="1"/>
        <v>11</v>
      </c>
      <c r="N7" s="6">
        <f t="shared" si="1"/>
        <v>12</v>
      </c>
      <c r="O7" s="6">
        <f t="shared" si="1"/>
        <v>13</v>
      </c>
      <c r="P7" s="6">
        <f t="shared" si="1"/>
        <v>14</v>
      </c>
      <c r="Q7" s="6">
        <f t="shared" si="1"/>
        <v>15</v>
      </c>
      <c r="R7" s="6">
        <f t="shared" si="1"/>
        <v>16</v>
      </c>
      <c r="S7" s="6">
        <f t="shared" si="1"/>
        <v>17</v>
      </c>
      <c r="T7" s="6">
        <f t="shared" si="1"/>
        <v>18</v>
      </c>
      <c r="U7" s="6">
        <f t="shared" si="1"/>
        <v>19</v>
      </c>
      <c r="V7" s="6">
        <f t="shared" si="1"/>
        <v>20</v>
      </c>
      <c r="W7" s="6">
        <f t="shared" si="1"/>
        <v>21</v>
      </c>
      <c r="X7" s="6">
        <f t="shared" si="1"/>
        <v>22</v>
      </c>
      <c r="Y7" s="6">
        <f t="shared" si="1"/>
        <v>23</v>
      </c>
      <c r="Z7" s="6">
        <f t="shared" si="1"/>
        <v>24</v>
      </c>
      <c r="AA7" s="6">
        <f t="shared" si="1"/>
        <v>25</v>
      </c>
      <c r="AB7" s="6">
        <f t="shared" si="1"/>
        <v>26</v>
      </c>
      <c r="AC7" s="6">
        <f t="shared" si="1"/>
        <v>27</v>
      </c>
      <c r="AD7" s="6">
        <f t="shared" si="1"/>
        <v>28</v>
      </c>
      <c r="AE7" s="6">
        <f t="shared" si="1"/>
        <v>29</v>
      </c>
      <c r="AF7" s="6">
        <f t="shared" si="1"/>
        <v>30</v>
      </c>
      <c r="AG7" s="6">
        <f t="shared" si="1"/>
        <v>31</v>
      </c>
      <c r="AH7" s="6">
        <f t="shared" si="1"/>
        <v>32</v>
      </c>
      <c r="AI7" s="6">
        <f t="shared" si="1"/>
        <v>33</v>
      </c>
      <c r="AJ7" s="6">
        <f t="shared" si="1"/>
        <v>34</v>
      </c>
      <c r="AK7" s="6">
        <f t="shared" si="1"/>
        <v>35</v>
      </c>
      <c r="AL7" s="6">
        <f t="shared" si="1"/>
        <v>36</v>
      </c>
      <c r="AM7" s="6">
        <f t="shared" si="1"/>
        <v>37</v>
      </c>
      <c r="AN7" s="6">
        <f t="shared" si="1"/>
        <v>38</v>
      </c>
      <c r="AO7" s="6">
        <f t="shared" si="1"/>
        <v>39</v>
      </c>
      <c r="AP7" s="6">
        <f t="shared" si="1"/>
        <v>40</v>
      </c>
      <c r="AQ7" s="6">
        <f t="shared" si="1"/>
        <v>41</v>
      </c>
      <c r="AR7" s="6">
        <f t="shared" si="1"/>
        <v>42</v>
      </c>
      <c r="AS7" s="6">
        <f t="shared" si="1"/>
        <v>43</v>
      </c>
      <c r="AT7" s="6">
        <f t="shared" si="1"/>
        <v>44</v>
      </c>
      <c r="AU7" s="6">
        <f t="shared" si="1"/>
        <v>45</v>
      </c>
      <c r="AV7" s="6">
        <f t="shared" si="1"/>
        <v>46</v>
      </c>
      <c r="AW7" s="6">
        <f t="shared" si="1"/>
        <v>47</v>
      </c>
      <c r="AX7" s="6">
        <f t="shared" si="1"/>
        <v>48</v>
      </c>
      <c r="AY7" s="6">
        <f t="shared" si="1"/>
        <v>49</v>
      </c>
      <c r="AZ7" s="6">
        <f t="shared" si="1"/>
        <v>50</v>
      </c>
      <c r="BA7" s="6">
        <f t="shared" si="1"/>
        <v>51</v>
      </c>
      <c r="BB7" s="6">
        <f t="shared" si="1"/>
        <v>52</v>
      </c>
      <c r="BC7" s="6">
        <f t="shared" si="1"/>
        <v>53</v>
      </c>
      <c r="BD7" s="6">
        <f t="shared" si="1"/>
        <v>54</v>
      </c>
      <c r="BE7" s="6">
        <f t="shared" si="1"/>
        <v>55</v>
      </c>
      <c r="BF7" s="6">
        <f t="shared" si="1"/>
        <v>56</v>
      </c>
      <c r="BG7" s="6">
        <f t="shared" si="1"/>
        <v>57</v>
      </c>
      <c r="BH7" s="6">
        <f t="shared" si="1"/>
        <v>58</v>
      </c>
      <c r="BI7" s="6">
        <f t="shared" si="1"/>
        <v>59</v>
      </c>
      <c r="BJ7" s="6">
        <f t="shared" si="1"/>
        <v>60</v>
      </c>
    </row>
    <row r="8" spans="1:63">
      <c r="A8" s="10" t="s">
        <v>57</v>
      </c>
      <c r="B8" s="43">
        <v>0</v>
      </c>
      <c r="C8" s="7">
        <f>+C6*$C$3</f>
        <v>2000000000</v>
      </c>
      <c r="D8" s="7">
        <f>+D6*$C$3</f>
        <v>2040000000</v>
      </c>
      <c r="E8" s="7">
        <f>+E6*$C$3</f>
        <v>2080800000</v>
      </c>
      <c r="F8" s="7">
        <f t="shared" ref="F8:BJ8" si="2">+F6*$C$3</f>
        <v>2122416000</v>
      </c>
      <c r="G8" s="7">
        <f t="shared" si="2"/>
        <v>2164864320</v>
      </c>
      <c r="H8" s="7">
        <f t="shared" si="2"/>
        <v>2208161606.3999996</v>
      </c>
      <c r="I8" s="7">
        <f t="shared" si="2"/>
        <v>2252324838.5279999</v>
      </c>
      <c r="J8" s="7">
        <f t="shared" si="2"/>
        <v>2297371335.2985601</v>
      </c>
      <c r="K8" s="7">
        <f t="shared" si="2"/>
        <v>2343318762.0045314</v>
      </c>
      <c r="L8" s="7">
        <f t="shared" si="2"/>
        <v>2390185137.2446218</v>
      </c>
      <c r="M8" s="7">
        <f t="shared" si="2"/>
        <v>2437988839.9895144</v>
      </c>
      <c r="N8" s="7">
        <f t="shared" si="2"/>
        <v>2486748616.7893047</v>
      </c>
      <c r="O8" s="7">
        <f t="shared" si="2"/>
        <v>2536483589.1250906</v>
      </c>
      <c r="P8" s="7">
        <f t="shared" si="2"/>
        <v>2587213260.9075923</v>
      </c>
      <c r="Q8" s="7">
        <f t="shared" si="2"/>
        <v>2638957526.1257443</v>
      </c>
      <c r="R8" s="7">
        <f t="shared" si="2"/>
        <v>2691736676.6482592</v>
      </c>
      <c r="S8" s="7">
        <f t="shared" si="2"/>
        <v>2745571410.1812243</v>
      </c>
      <c r="T8" s="7">
        <f t="shared" si="2"/>
        <v>2800482838.3848491</v>
      </c>
      <c r="U8" s="7">
        <f t="shared" si="2"/>
        <v>2856492495.1525459</v>
      </c>
      <c r="V8" s="7">
        <f t="shared" si="2"/>
        <v>2913622345.0555968</v>
      </c>
      <c r="W8" s="7">
        <f t="shared" si="2"/>
        <v>2971894791.9567084</v>
      </c>
      <c r="X8" s="7">
        <f t="shared" si="2"/>
        <v>3031332687.7958426</v>
      </c>
      <c r="Y8" s="7">
        <f t="shared" si="2"/>
        <v>3091959341.5517597</v>
      </c>
      <c r="Z8" s="7">
        <f t="shared" si="2"/>
        <v>3153798528.3827949</v>
      </c>
      <c r="AA8" s="7">
        <f t="shared" si="2"/>
        <v>3216874498.9504504</v>
      </c>
      <c r="AB8" s="7">
        <f t="shared" si="2"/>
        <v>3281211988.9294596</v>
      </c>
      <c r="AC8" s="7">
        <f t="shared" si="2"/>
        <v>3346836228.7080488</v>
      </c>
      <c r="AD8" s="7">
        <f t="shared" si="2"/>
        <v>3413772953.2822099</v>
      </c>
      <c r="AE8" s="7">
        <f t="shared" si="2"/>
        <v>3482048412.3478541</v>
      </c>
      <c r="AF8" s="7">
        <f t="shared" si="2"/>
        <v>3551689380.5948114</v>
      </c>
      <c r="AG8" s="7">
        <f t="shared" si="2"/>
        <v>3622723168.2067075</v>
      </c>
      <c r="AH8" s="7">
        <f t="shared" si="2"/>
        <v>3695177631.5708418</v>
      </c>
      <c r="AI8" s="7">
        <f t="shared" si="2"/>
        <v>3769081184.2022586</v>
      </c>
      <c r="AJ8" s="7">
        <f t="shared" si="2"/>
        <v>3844462807.8863039</v>
      </c>
      <c r="AK8" s="7">
        <f t="shared" si="2"/>
        <v>3921352064.0440302</v>
      </c>
      <c r="AL8" s="7">
        <f t="shared" si="2"/>
        <v>3999779105.3249106</v>
      </c>
      <c r="AM8" s="7">
        <f t="shared" si="2"/>
        <v>4079774687.4314094</v>
      </c>
      <c r="AN8" s="7">
        <f t="shared" si="2"/>
        <v>4161370181.1800375</v>
      </c>
      <c r="AO8" s="7">
        <f t="shared" si="2"/>
        <v>4244597584.803638</v>
      </c>
      <c r="AP8" s="7">
        <f t="shared" si="2"/>
        <v>4329489536.499711</v>
      </c>
      <c r="AQ8" s="7">
        <f t="shared" si="2"/>
        <v>4416079327.2297049</v>
      </c>
      <c r="AR8" s="7">
        <f t="shared" si="2"/>
        <v>4504400913.7742996</v>
      </c>
      <c r="AS8" s="7">
        <f t="shared" si="2"/>
        <v>4594488932.0497856</v>
      </c>
      <c r="AT8" s="7">
        <f t="shared" si="2"/>
        <v>4686378710.6907806</v>
      </c>
      <c r="AU8" s="7">
        <f t="shared" si="2"/>
        <v>4780106284.9045963</v>
      </c>
      <c r="AV8" s="7">
        <f t="shared" si="2"/>
        <v>4875708410.6026888</v>
      </c>
      <c r="AW8" s="7">
        <f t="shared" si="2"/>
        <v>4973222578.814743</v>
      </c>
      <c r="AX8" s="7">
        <f t="shared" si="2"/>
        <v>5072687030.3910379</v>
      </c>
      <c r="AY8" s="7">
        <f t="shared" si="2"/>
        <v>5174140770.9988585</v>
      </c>
      <c r="AZ8" s="7">
        <f t="shared" si="2"/>
        <v>5277623586.4188356</v>
      </c>
      <c r="BA8" s="7">
        <f t="shared" si="2"/>
        <v>5383176058.147212</v>
      </c>
      <c r="BB8" s="7">
        <f t="shared" si="2"/>
        <v>5490839579.3101568</v>
      </c>
      <c r="BC8" s="7">
        <f t="shared" si="2"/>
        <v>5600656370.8963604</v>
      </c>
      <c r="BD8" s="7">
        <f t="shared" si="2"/>
        <v>5712669498.3142872</v>
      </c>
      <c r="BE8" s="7">
        <f t="shared" si="2"/>
        <v>5826922888.2805729</v>
      </c>
      <c r="BF8" s="7">
        <f t="shared" si="2"/>
        <v>5943461346.0461845</v>
      </c>
      <c r="BG8" s="7">
        <f t="shared" si="2"/>
        <v>6062330572.9671087</v>
      </c>
      <c r="BH8" s="7">
        <f t="shared" si="2"/>
        <v>6183577184.4264507</v>
      </c>
      <c r="BI8" s="7">
        <f t="shared" si="2"/>
        <v>6307248728.1149797</v>
      </c>
      <c r="BJ8" s="7">
        <f t="shared" si="2"/>
        <v>6433393702.6772795</v>
      </c>
    </row>
    <row r="9" spans="1:63">
      <c r="A9" s="9" t="s">
        <v>58</v>
      </c>
      <c r="B9" s="8">
        <f>+Costos!C7</f>
        <v>0</v>
      </c>
      <c r="C9" s="8">
        <f>+'Costos (14)'!C17</f>
        <v>54892000</v>
      </c>
      <c r="D9" s="8">
        <f>+C9</f>
        <v>54892000</v>
      </c>
      <c r="E9" s="8">
        <f t="shared" ref="E9:BJ9" si="3">+D9</f>
        <v>54892000</v>
      </c>
      <c r="F9" s="8">
        <f>+E9</f>
        <v>54892000</v>
      </c>
      <c r="G9" s="8">
        <f>+F9</f>
        <v>54892000</v>
      </c>
      <c r="H9" s="8">
        <f t="shared" si="3"/>
        <v>54892000</v>
      </c>
      <c r="I9" s="8">
        <f t="shared" si="3"/>
        <v>54892000</v>
      </c>
      <c r="J9" s="8">
        <f t="shared" si="3"/>
        <v>54892000</v>
      </c>
      <c r="K9" s="8">
        <f t="shared" si="3"/>
        <v>54892000</v>
      </c>
      <c r="L9" s="8">
        <f t="shared" si="3"/>
        <v>54892000</v>
      </c>
      <c r="M9" s="8">
        <f t="shared" si="3"/>
        <v>54892000</v>
      </c>
      <c r="N9" s="8">
        <f t="shared" si="3"/>
        <v>54892000</v>
      </c>
      <c r="O9" s="8">
        <f>+N9+(N9*0.07)</f>
        <v>58734440</v>
      </c>
      <c r="P9" s="8">
        <f t="shared" si="3"/>
        <v>58734440</v>
      </c>
      <c r="Q9" s="8">
        <f t="shared" si="3"/>
        <v>58734440</v>
      </c>
      <c r="R9" s="8">
        <f t="shared" si="3"/>
        <v>58734440</v>
      </c>
      <c r="S9" s="8">
        <f t="shared" si="3"/>
        <v>58734440</v>
      </c>
      <c r="T9" s="8">
        <f t="shared" si="3"/>
        <v>58734440</v>
      </c>
      <c r="U9" s="8">
        <f t="shared" si="3"/>
        <v>58734440</v>
      </c>
      <c r="V9" s="8">
        <f t="shared" si="3"/>
        <v>58734440</v>
      </c>
      <c r="W9" s="8">
        <f t="shared" si="3"/>
        <v>58734440</v>
      </c>
      <c r="X9" s="8">
        <f t="shared" si="3"/>
        <v>58734440</v>
      </c>
      <c r="Y9" s="8">
        <f t="shared" si="3"/>
        <v>58734440</v>
      </c>
      <c r="Z9" s="8">
        <f t="shared" si="3"/>
        <v>58734440</v>
      </c>
      <c r="AA9" s="8">
        <f>+Z9+(Z9*0.05)</f>
        <v>61671162</v>
      </c>
      <c r="AB9" s="8">
        <f t="shared" si="3"/>
        <v>61671162</v>
      </c>
      <c r="AC9" s="8">
        <f t="shared" si="3"/>
        <v>61671162</v>
      </c>
      <c r="AD9" s="8">
        <f t="shared" si="3"/>
        <v>61671162</v>
      </c>
      <c r="AE9" s="8">
        <f t="shared" si="3"/>
        <v>61671162</v>
      </c>
      <c r="AF9" s="8">
        <f t="shared" si="3"/>
        <v>61671162</v>
      </c>
      <c r="AG9" s="8">
        <f t="shared" si="3"/>
        <v>61671162</v>
      </c>
      <c r="AH9" s="8">
        <f t="shared" si="3"/>
        <v>61671162</v>
      </c>
      <c r="AI9" s="8">
        <f t="shared" si="3"/>
        <v>61671162</v>
      </c>
      <c r="AJ9" s="8">
        <f t="shared" si="3"/>
        <v>61671162</v>
      </c>
      <c r="AK9" s="8">
        <f t="shared" si="3"/>
        <v>61671162</v>
      </c>
      <c r="AL9" s="8">
        <f t="shared" si="3"/>
        <v>61671162</v>
      </c>
      <c r="AM9" s="8">
        <f>+AL9+(AL9*0.03)</f>
        <v>63521296.859999999</v>
      </c>
      <c r="AN9" s="8">
        <f t="shared" si="3"/>
        <v>63521296.859999999</v>
      </c>
      <c r="AO9" s="8">
        <f t="shared" si="3"/>
        <v>63521296.859999999</v>
      </c>
      <c r="AP9" s="8">
        <f t="shared" si="3"/>
        <v>63521296.859999999</v>
      </c>
      <c r="AQ9" s="8">
        <f t="shared" si="3"/>
        <v>63521296.859999999</v>
      </c>
      <c r="AR9" s="8">
        <f t="shared" si="3"/>
        <v>63521296.859999999</v>
      </c>
      <c r="AS9" s="8">
        <f t="shared" si="3"/>
        <v>63521296.859999999</v>
      </c>
      <c r="AT9" s="8">
        <f t="shared" si="3"/>
        <v>63521296.859999999</v>
      </c>
      <c r="AU9" s="8">
        <f t="shared" si="3"/>
        <v>63521296.859999999</v>
      </c>
      <c r="AV9" s="8">
        <f t="shared" si="3"/>
        <v>63521296.859999999</v>
      </c>
      <c r="AW9" s="8">
        <f t="shared" si="3"/>
        <v>63521296.859999999</v>
      </c>
      <c r="AX9" s="8">
        <f t="shared" si="3"/>
        <v>63521296.859999999</v>
      </c>
      <c r="AY9" s="8">
        <f>+AX9+(AX9*0.03)</f>
        <v>65426935.765799999</v>
      </c>
      <c r="AZ9" s="8">
        <f t="shared" si="3"/>
        <v>65426935.765799999</v>
      </c>
      <c r="BA9" s="8">
        <f t="shared" si="3"/>
        <v>65426935.765799999</v>
      </c>
      <c r="BB9" s="8">
        <f t="shared" si="3"/>
        <v>65426935.765799999</v>
      </c>
      <c r="BC9" s="8">
        <f t="shared" si="3"/>
        <v>65426935.765799999</v>
      </c>
      <c r="BD9" s="8">
        <f t="shared" si="3"/>
        <v>65426935.765799999</v>
      </c>
      <c r="BE9" s="8">
        <f t="shared" si="3"/>
        <v>65426935.765799999</v>
      </c>
      <c r="BF9" s="8">
        <f t="shared" si="3"/>
        <v>65426935.765799999</v>
      </c>
      <c r="BG9" s="8">
        <f t="shared" si="3"/>
        <v>65426935.765799999</v>
      </c>
      <c r="BH9" s="8">
        <f t="shared" si="3"/>
        <v>65426935.765799999</v>
      </c>
      <c r="BI9" s="8">
        <f t="shared" si="3"/>
        <v>65426935.765799999</v>
      </c>
      <c r="BJ9" s="8">
        <f t="shared" si="3"/>
        <v>65426935.765799999</v>
      </c>
    </row>
    <row r="10" spans="1:63">
      <c r="A10" s="9" t="s">
        <v>164</v>
      </c>
      <c r="B10" s="8">
        <v>0</v>
      </c>
      <c r="C10" s="8">
        <f>+C6*('Fabricación (15)'!$G$50+'Fabricación (15)'!$G$59)</f>
        <v>12145082597.5555</v>
      </c>
      <c r="D10" s="8">
        <f>+D6*('Fabricación (15)'!$G$50+'Fabricación (15)'!$G$59)</f>
        <v>12387984249.506609</v>
      </c>
      <c r="E10" s="8">
        <f>+E6*('Fabricación (15)'!$G$50+'Fabricación (15)'!$G$59)</f>
        <v>12635743934.496742</v>
      </c>
      <c r="F10" s="8">
        <f>+F6*('Fabricación (15)'!$G$50+'Fabricación (15)'!$G$59)</f>
        <v>12888458813.186676</v>
      </c>
      <c r="G10" s="8">
        <f>+G6*('Fabricación (15)'!$G$50+'Fabricación (15)'!$G$59)</f>
        <v>13146227989.450409</v>
      </c>
      <c r="H10" s="8">
        <f>+H6*('Fabricación (15)'!$G$50+'Fabricación (15)'!$G$59)</f>
        <v>13409152549.239416</v>
      </c>
      <c r="I10" s="8">
        <f>+I6*('Fabricación (15)'!$G$50+'Fabricación (15)'!$G$59)</f>
        <v>13677335600.224207</v>
      </c>
      <c r="J10" s="8">
        <f>+J6*('Fabricación (15)'!$G$50+'Fabricación (15)'!$G$59)</f>
        <v>13950882312.228691</v>
      </c>
      <c r="K10" s="8">
        <f>+K6*('Fabricación (15)'!$G$50+'Fabricación (15)'!$G$59)</f>
        <v>14229899958.473265</v>
      </c>
      <c r="L10" s="8">
        <f>+L6*('Fabricación (15)'!$G$50+'Fabricación (15)'!$G$59)</f>
        <v>14514497957.642729</v>
      </c>
      <c r="M10" s="8">
        <f>+M6*('Fabricación (15)'!$G$50+'Fabricación (15)'!$G$59)</f>
        <v>14804787916.795584</v>
      </c>
      <c r="N10" s="8">
        <f>+N6*('Fabricación (15)'!$G$50+'Fabricación (15)'!$G$59)</f>
        <v>15100883675.131496</v>
      </c>
      <c r="O10" s="8">
        <f>+O6*('Fabricación (15)'!$G$50+'Fabricación (15)'!$G$59)</f>
        <v>15402901348.634127</v>
      </c>
      <c r="P10" s="8">
        <f>+P6*('Fabricación (15)'!$G$50+'Fabricación (15)'!$G$59)</f>
        <v>15710959375.60681</v>
      </c>
      <c r="Q10" s="8">
        <f>+Q6*('Fabricación (15)'!$G$50+'Fabricación (15)'!$G$59)</f>
        <v>16025178563.118944</v>
      </c>
      <c r="R10" s="8">
        <f>+R6*('Fabricación (15)'!$G$50+'Fabricación (15)'!$G$59)</f>
        <v>16345682134.381323</v>
      </c>
      <c r="S10" s="8">
        <f>+S6*('Fabricación (15)'!$G$50+'Fabricación (15)'!$G$59)</f>
        <v>16672595777.068951</v>
      </c>
      <c r="T10" s="8">
        <f>+T6*('Fabricación (15)'!$G$50+'Fabricación (15)'!$G$59)</f>
        <v>17006047692.610331</v>
      </c>
      <c r="U10" s="8">
        <f>+U6*('Fabricación (15)'!$G$50+'Fabricación (15)'!$G$59)</f>
        <v>17346168646.462536</v>
      </c>
      <c r="V10" s="8">
        <f>+V6*('Fabricación (15)'!$G$50+'Fabricación (15)'!$G$59)</f>
        <v>17693092019.391788</v>
      </c>
      <c r="W10" s="8">
        <f>+W6*('Fabricación (15)'!$G$50+'Fabricación (15)'!$G$59)</f>
        <v>18046953859.779621</v>
      </c>
      <c r="X10" s="8">
        <f>+X6*('Fabricación (15)'!$G$50+'Fabricación (15)'!$G$59)</f>
        <v>18407892936.975216</v>
      </c>
      <c r="Y10" s="8">
        <f>+Y6*('Fabricación (15)'!$G$50+'Fabricación (15)'!$G$59)</f>
        <v>18776050795.714718</v>
      </c>
      <c r="Z10" s="8">
        <f>+Z6*('Fabricación (15)'!$G$50+'Fabricación (15)'!$G$59)</f>
        <v>19151571811.629013</v>
      </c>
      <c r="AA10" s="8">
        <f>+AA6*('Fabricación (15)'!$G$50+'Fabricación (15)'!$G$59)</f>
        <v>19534603247.861591</v>
      </c>
      <c r="AB10" s="8">
        <f>+AB6*('Fabricación (15)'!$G$50+'Fabricación (15)'!$G$59)</f>
        <v>19925295312.818825</v>
      </c>
      <c r="AC10" s="8">
        <f>+AC6*('Fabricación (15)'!$G$50+'Fabricación (15)'!$G$59)</f>
        <v>20323801219.075203</v>
      </c>
      <c r="AD10" s="8">
        <f>+AD6*('Fabricación (15)'!$G$50+'Fabricación (15)'!$G$59)</f>
        <v>20730277243.456707</v>
      </c>
      <c r="AE10" s="8">
        <f>+AE6*('Fabricación (15)'!$G$50+'Fabricación (15)'!$G$59)</f>
        <v>21144882788.32584</v>
      </c>
      <c r="AF10" s="8">
        <f>+AF6*('Fabricación (15)'!$G$50+'Fabricación (15)'!$G$59)</f>
        <v>21567780444.092358</v>
      </c>
      <c r="AG10" s="8">
        <f>+AG6*('Fabricación (15)'!$G$50+'Fabricación (15)'!$G$59)</f>
        <v>21999136052.974205</v>
      </c>
      <c r="AH10" s="8">
        <f>+AH6*('Fabricación (15)'!$G$50+'Fabricación (15)'!$G$59)</f>
        <v>22439118774.033691</v>
      </c>
      <c r="AI10" s="8">
        <f>+AI6*('Fabricación (15)'!$G$50+'Fabricación (15)'!$G$59)</f>
        <v>22887901149.514362</v>
      </c>
      <c r="AJ10" s="8">
        <f>+AJ6*('Fabricación (15)'!$G$50+'Fabricación (15)'!$G$59)</f>
        <v>23345659172.50465</v>
      </c>
      <c r="AK10" s="8">
        <f>+AK6*('Fabricación (15)'!$G$50+'Fabricación (15)'!$G$59)</f>
        <v>23812572355.954742</v>
      </c>
      <c r="AL10" s="8">
        <f>+AL6*('Fabricación (15)'!$G$50+'Fabricación (15)'!$G$59)</f>
        <v>24288823803.073841</v>
      </c>
      <c r="AM10" s="8">
        <f>+AM6*('Fabricación (15)'!$G$50+'Fabricación (15)'!$G$59)</f>
        <v>24774600279.135319</v>
      </c>
      <c r="AN10" s="8">
        <f>+AN6*('Fabricación (15)'!$G$50+'Fabricación (15)'!$G$59)</f>
        <v>25270092284.718025</v>
      </c>
      <c r="AO10" s="8">
        <f>+AO6*('Fabricación (15)'!$G$50+'Fabricación (15)'!$G$59)</f>
        <v>25775494130.412384</v>
      </c>
      <c r="AP10" s="8">
        <f>+AP6*('Fabricación (15)'!$G$50+'Fabricación (15)'!$G$59)</f>
        <v>26291004013.02063</v>
      </c>
      <c r="AQ10" s="8">
        <f>+AQ6*('Fabricación (15)'!$G$50+'Fabricación (15)'!$G$59)</f>
        <v>26816824093.281044</v>
      </c>
      <c r="AR10" s="8">
        <f>+AR6*('Fabricación (15)'!$G$50+'Fabricación (15)'!$G$59)</f>
        <v>27353160575.146667</v>
      </c>
      <c r="AS10" s="8">
        <f>+AS6*('Fabricación (15)'!$G$50+'Fabricación (15)'!$G$59)</f>
        <v>27900223786.649601</v>
      </c>
      <c r="AT10" s="8">
        <f>+AT6*('Fabricación (15)'!$G$50+'Fabricación (15)'!$G$59)</f>
        <v>28458228262.382591</v>
      </c>
      <c r="AU10" s="8">
        <f>+AU6*('Fabricación (15)'!$G$50+'Fabricación (15)'!$G$59)</f>
        <v>29027392827.630241</v>
      </c>
      <c r="AV10" s="8">
        <f>+AV6*('Fabricación (15)'!$G$50+'Fabricación (15)'!$G$59)</f>
        <v>29607940684.18285</v>
      </c>
      <c r="AW10" s="8">
        <f>+AW6*('Fabricación (15)'!$G$50+'Fabricación (15)'!$G$59)</f>
        <v>30200099497.866508</v>
      </c>
      <c r="AX10" s="8">
        <f>+AX6*('Fabricación (15)'!$G$50+'Fabricación (15)'!$G$59)</f>
        <v>30804101487.823841</v>
      </c>
      <c r="AY10" s="8">
        <f>+AY6*('Fabricación (15)'!$G$50+'Fabricación (15)'!$G$59)</f>
        <v>31420183517.580315</v>
      </c>
      <c r="AZ10" s="8">
        <f>+AZ6*('Fabricación (15)'!$G$50+'Fabricación (15)'!$G$59)</f>
        <v>32048587187.931919</v>
      </c>
      <c r="BA10" s="8">
        <f>+BA6*('Fabricación (15)'!$G$50+'Fabricación (15)'!$G$59)</f>
        <v>32689558931.690559</v>
      </c>
      <c r="BB10" s="8">
        <f>+BB6*('Fabricación (15)'!$G$50+'Fabricación (15)'!$G$59)</f>
        <v>33343350110.324371</v>
      </c>
      <c r="BC10" s="8">
        <f>+BC6*('Fabricación (15)'!$G$50+'Fabricación (15)'!$G$59)</f>
        <v>34010217112.530861</v>
      </c>
      <c r="BD10" s="8">
        <f>+BD6*('Fabricación (15)'!$G$50+'Fabricación (15)'!$G$59)</f>
        <v>34690421454.781479</v>
      </c>
      <c r="BE10" s="8">
        <f>+BE6*('Fabricación (15)'!$G$50+'Fabricación (15)'!$G$59)</f>
        <v>35384229883.877106</v>
      </c>
      <c r="BF10" s="8">
        <f>+BF6*('Fabricación (15)'!$G$50+'Fabricación (15)'!$G$59)</f>
        <v>36091914481.554649</v>
      </c>
      <c r="BG10" s="8">
        <f>+BG6*('Fabricación (15)'!$G$50+'Fabricación (15)'!$G$59)</f>
        <v>36813752771.185745</v>
      </c>
      <c r="BH10" s="8">
        <f>+BH6*('Fabricación (15)'!$G$50+'Fabricación (15)'!$G$59)</f>
        <v>37550027826.609459</v>
      </c>
      <c r="BI10" s="8">
        <f>+BI6*('Fabricación (15)'!$G$50+'Fabricación (15)'!$G$59)</f>
        <v>38301028383.141647</v>
      </c>
      <c r="BJ10" s="8">
        <f>+BJ6*('Fabricación (15)'!$G$50+'Fabricación (15)'!$G$59)</f>
        <v>39067048950.804482</v>
      </c>
      <c r="BK10" s="8"/>
    </row>
    <row r="11" spans="1:63">
      <c r="A11" s="9" t="s">
        <v>59</v>
      </c>
      <c r="B11" s="5">
        <f>+B8-B9</f>
        <v>0</v>
      </c>
      <c r="C11" s="5">
        <f>+C8+B11-C9-C10</f>
        <v>-10199974597.5555</v>
      </c>
      <c r="D11" s="5">
        <f t="shared" ref="D11:BJ11" si="4">+D8+C11-D9-D10</f>
        <v>-20602850847.062111</v>
      </c>
      <c r="E11" s="5">
        <f t="shared" si="4"/>
        <v>-31212686781.558853</v>
      </c>
      <c r="F11" s="5">
        <f t="shared" si="4"/>
        <v>-42033621594.745529</v>
      </c>
      <c r="G11" s="5">
        <f t="shared" si="4"/>
        <v>-53069877264.195938</v>
      </c>
      <c r="H11" s="5">
        <f t="shared" si="4"/>
        <v>-64325760207.035355</v>
      </c>
      <c r="I11" s="5">
        <f t="shared" si="4"/>
        <v>-75805662968.731567</v>
      </c>
      <c r="J11" s="5">
        <f t="shared" si="4"/>
        <v>-87514065945.661713</v>
      </c>
      <c r="K11" s="5">
        <f t="shared" si="4"/>
        <v>-99455539142.130447</v>
      </c>
      <c r="L11" s="5">
        <f t="shared" si="4"/>
        <v>-111634743962.52855</v>
      </c>
      <c r="M11" s="5">
        <f t="shared" si="4"/>
        <v>-124056435039.33461</v>
      </c>
      <c r="N11" s="5">
        <f t="shared" si="4"/>
        <v>-136725462097.6768</v>
      </c>
      <c r="O11" s="5">
        <f t="shared" si="4"/>
        <v>-149650614297.18585</v>
      </c>
      <c r="P11" s="5">
        <f t="shared" si="4"/>
        <v>-162833094851.88507</v>
      </c>
      <c r="Q11" s="5">
        <f t="shared" si="4"/>
        <v>-176278050328.8783</v>
      </c>
      <c r="R11" s="5">
        <f t="shared" si="4"/>
        <v>-189990730226.61136</v>
      </c>
      <c r="S11" s="5">
        <f t="shared" si="4"/>
        <v>-203976489033.49908</v>
      </c>
      <c r="T11" s="5">
        <f t="shared" si="4"/>
        <v>-218240788327.72455</v>
      </c>
      <c r="U11" s="5">
        <f t="shared" si="4"/>
        <v>-232789198919.03452</v>
      </c>
      <c r="V11" s="5">
        <f t="shared" si="4"/>
        <v>-247627403033.3707</v>
      </c>
      <c r="W11" s="5">
        <f t="shared" si="4"/>
        <v>-262761196541.19363</v>
      </c>
      <c r="X11" s="5">
        <f t="shared" si="4"/>
        <v>-278196491230.37299</v>
      </c>
      <c r="Y11" s="5">
        <f t="shared" si="4"/>
        <v>-293939317124.53595</v>
      </c>
      <c r="Z11" s="5">
        <f t="shared" si="4"/>
        <v>-309995824847.78217</v>
      </c>
      <c r="AA11" s="5">
        <f t="shared" si="4"/>
        <v>-326375224758.6933</v>
      </c>
      <c r="AB11" s="5">
        <f t="shared" si="4"/>
        <v>-343080979244.5827</v>
      </c>
      <c r="AC11" s="5">
        <f t="shared" si="4"/>
        <v>-360119615396.94983</v>
      </c>
      <c r="AD11" s="5">
        <f t="shared" si="4"/>
        <v>-377497790849.12433</v>
      </c>
      <c r="AE11" s="5">
        <f t="shared" si="4"/>
        <v>-395222296387.10236</v>
      </c>
      <c r="AF11" s="5">
        <f t="shared" si="4"/>
        <v>-413300058612.59991</v>
      </c>
      <c r="AG11" s="5">
        <f t="shared" si="4"/>
        <v>-431738142659.36737</v>
      </c>
      <c r="AH11" s="5">
        <f t="shared" si="4"/>
        <v>-450543754963.8302</v>
      </c>
      <c r="AI11" s="5">
        <f t="shared" si="4"/>
        <v>-469724246091.14227</v>
      </c>
      <c r="AJ11" s="5">
        <f t="shared" si="4"/>
        <v>-489287113617.76062</v>
      </c>
      <c r="AK11" s="5">
        <f t="shared" si="4"/>
        <v>-509240005071.67139</v>
      </c>
      <c r="AL11" s="5">
        <f t="shared" si="4"/>
        <v>-529590720931.42035</v>
      </c>
      <c r="AM11" s="5">
        <f t="shared" si="4"/>
        <v>-550349067819.98425</v>
      </c>
      <c r="AN11" s="5">
        <f t="shared" si="4"/>
        <v>-571521311220.3822</v>
      </c>
      <c r="AO11" s="5">
        <f t="shared" si="4"/>
        <v>-593115729062.85095</v>
      </c>
      <c r="AP11" s="5">
        <f t="shared" si="4"/>
        <v>-615140764836.23181</v>
      </c>
      <c r="AQ11" s="5">
        <f t="shared" si="4"/>
        <v>-637605030899.14307</v>
      </c>
      <c r="AR11" s="5">
        <f t="shared" si="4"/>
        <v>-660517311857.37549</v>
      </c>
      <c r="AS11" s="5">
        <f t="shared" si="4"/>
        <v>-683886568008.83533</v>
      </c>
      <c r="AT11" s="5">
        <f t="shared" si="4"/>
        <v>-707721938857.38708</v>
      </c>
      <c r="AU11" s="5">
        <f t="shared" si="4"/>
        <v>-732032746696.97278</v>
      </c>
      <c r="AV11" s="5">
        <f t="shared" si="4"/>
        <v>-756828500267.41296</v>
      </c>
      <c r="AW11" s="5">
        <f t="shared" si="4"/>
        <v>-782118898483.32471</v>
      </c>
      <c r="AX11" s="5">
        <f t="shared" si="4"/>
        <v>-807913834237.61755</v>
      </c>
      <c r="AY11" s="5">
        <f t="shared" si="4"/>
        <v>-834225303919.96472</v>
      </c>
      <c r="AZ11" s="5">
        <f t="shared" si="4"/>
        <v>-861061694457.24353</v>
      </c>
      <c r="BA11" s="5">
        <f t="shared" si="4"/>
        <v>-888433504266.55261</v>
      </c>
      <c r="BB11" s="5">
        <f t="shared" si="4"/>
        <v>-916351441733.33252</v>
      </c>
      <c r="BC11" s="5">
        <f t="shared" si="4"/>
        <v>-944826429410.73279</v>
      </c>
      <c r="BD11" s="5">
        <f t="shared" si="4"/>
        <v>-973869608302.9657</v>
      </c>
      <c r="BE11" s="5">
        <f t="shared" si="4"/>
        <v>-1003492342234.328</v>
      </c>
      <c r="BF11" s="5">
        <f t="shared" si="4"/>
        <v>-1033706222305.6023</v>
      </c>
      <c r="BG11" s="5">
        <f t="shared" si="4"/>
        <v>-1064523071439.5867</v>
      </c>
      <c r="BH11" s="5">
        <f t="shared" si="4"/>
        <v>-1095954949017.5355</v>
      </c>
      <c r="BI11" s="5">
        <f t="shared" si="4"/>
        <v>-1128014155608.3279</v>
      </c>
      <c r="BJ11" s="5">
        <f t="shared" si="4"/>
        <v>-1160713237792.2209</v>
      </c>
    </row>
    <row r="12" spans="1:63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63">
      <c r="A13" s="231"/>
      <c r="C13" s="1"/>
      <c r="D13" s="1"/>
      <c r="N13" s="76"/>
    </row>
    <row r="14" spans="1:63">
      <c r="N14" s="76"/>
    </row>
  </sheetData>
  <mergeCells count="2">
    <mergeCell ref="A5:B5"/>
    <mergeCell ref="A6:B6"/>
  </mergeCells>
  <pageMargins left="0.7" right="0.7" top="0.75" bottom="0.75" header="0.3" footer="0.3"/>
  <pageSetup scale="91" fitToWidth="0" orientation="landscape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3CA77-4E94-456A-97B0-DCFF15210D00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/>
      <c r="C4" s="24"/>
    </row>
    <row r="5" spans="2:3">
      <c r="B5" s="19"/>
      <c r="C5" s="21"/>
    </row>
    <row r="6" spans="2:3">
      <c r="B6" s="19"/>
      <c r="C6" s="21"/>
    </row>
    <row r="7" spans="2:3">
      <c r="B7" s="22" t="s">
        <v>60</v>
      </c>
      <c r="C7" s="36">
        <f>SUM(C5:C6)</f>
        <v>0</v>
      </c>
    </row>
    <row r="8" spans="2:3">
      <c r="B8"/>
    </row>
    <row r="9" spans="2:3">
      <c r="B9"/>
      <c r="C9"/>
    </row>
    <row r="10" spans="2:3">
      <c r="B10" s="20" t="s">
        <v>91</v>
      </c>
      <c r="C10" s="21">
        <f>+'Gastos (15)'!E7</f>
        <v>33592000</v>
      </c>
    </row>
    <row r="11" spans="2:3">
      <c r="B11" s="20" t="s">
        <v>61</v>
      </c>
      <c r="C11" s="21">
        <f>+'Gastos (15)'!E10</f>
        <v>3000000</v>
      </c>
    </row>
    <row r="12" spans="2:3">
      <c r="B12" s="20" t="s">
        <v>62</v>
      </c>
      <c r="C12" s="21">
        <f>+'Gastos (15)'!E11</f>
        <v>8000000</v>
      </c>
    </row>
    <row r="13" spans="2:3">
      <c r="B13" s="20" t="s">
        <v>90</v>
      </c>
      <c r="C13" s="21">
        <f>+'Gastos (15)'!E12</f>
        <v>2000000</v>
      </c>
    </row>
    <row r="14" spans="2:3">
      <c r="B14" s="20" t="s">
        <v>63</v>
      </c>
      <c r="C14" s="21">
        <f>+'Gastos (15)'!E13</f>
        <v>2000000</v>
      </c>
    </row>
    <row r="15" spans="2:3">
      <c r="B15" s="20" t="s">
        <v>64</v>
      </c>
      <c r="C15" s="21">
        <f>+'Gastos (15)'!E18</f>
        <v>5250000</v>
      </c>
    </row>
    <row r="16" spans="2:3">
      <c r="B16" s="106" t="s">
        <v>65</v>
      </c>
      <c r="C16" s="240">
        <f>+'Gastos (15)'!E17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E8E5B-6449-4E9F-893A-DE5D39D6D2A2}">
  <sheetPr>
    <pageSetUpPr fitToPage="1"/>
  </sheetPr>
  <dimension ref="A2:L22"/>
  <sheetViews>
    <sheetView workbookViewId="0">
      <selection activeCell="E4" sqref="E4"/>
    </sheetView>
  </sheetViews>
  <sheetFormatPr baseColWidth="10" defaultColWidth="11.44140625" defaultRowHeight="14.4"/>
  <cols>
    <col min="1" max="1" width="26" customWidth="1"/>
    <col min="2" max="3" width="16.44140625" customWidth="1"/>
    <col min="4" max="4" width="10.6640625" customWidth="1"/>
    <col min="5" max="5" width="16.44140625" customWidth="1"/>
    <col min="8" max="12" width="0" hidden="1" customWidth="1"/>
  </cols>
  <sheetData>
    <row r="2" spans="1:12" ht="29.1" customHeight="1" thickBot="1">
      <c r="A2" s="26"/>
      <c r="B2" s="42" t="s">
        <v>67</v>
      </c>
      <c r="C2" s="42" t="s">
        <v>68</v>
      </c>
      <c r="D2" s="42" t="s">
        <v>69</v>
      </c>
      <c r="E2" s="42" t="s">
        <v>70</v>
      </c>
    </row>
    <row r="3" spans="1:12" ht="40.799999999999997" thickTop="1" thickBot="1">
      <c r="A3" s="35" t="s">
        <v>85</v>
      </c>
      <c r="B3" s="27">
        <f>1300000*3</f>
        <v>3900000</v>
      </c>
      <c r="C3" s="28">
        <v>2</v>
      </c>
      <c r="D3" s="29">
        <v>1.52</v>
      </c>
      <c r="E3" s="27">
        <f>+B3*C3*D3</f>
        <v>11856000</v>
      </c>
      <c r="H3" s="13"/>
      <c r="I3" s="14" t="s">
        <v>67</v>
      </c>
      <c r="J3" s="14" t="s">
        <v>68</v>
      </c>
      <c r="K3" s="14" t="s">
        <v>72</v>
      </c>
      <c r="L3" s="14" t="s">
        <v>70</v>
      </c>
    </row>
    <row r="4" spans="1:12" ht="15.6" thickTop="1" thickBot="1">
      <c r="A4" s="35" t="s">
        <v>86</v>
      </c>
      <c r="B4" s="27">
        <f>1300000*3</f>
        <v>3900000</v>
      </c>
      <c r="C4" s="28">
        <v>1</v>
      </c>
      <c r="D4" s="29">
        <v>1.52</v>
      </c>
      <c r="E4" s="27">
        <f t="shared" ref="E4:E6" si="0">+B4*C4*D4</f>
        <v>5928000</v>
      </c>
      <c r="H4" s="32" t="s">
        <v>71</v>
      </c>
      <c r="I4" s="33">
        <v>10000000</v>
      </c>
      <c r="J4" s="32">
        <v>1</v>
      </c>
      <c r="K4" s="32">
        <v>1.52</v>
      </c>
      <c r="L4" s="33">
        <f>+I4*J4*K4</f>
        <v>15200000</v>
      </c>
    </row>
    <row r="5" spans="1:12" ht="15.6" thickTop="1" thickBot="1">
      <c r="A5" s="35" t="s">
        <v>87</v>
      </c>
      <c r="B5" s="27">
        <f>1300000*2</f>
        <v>2600000</v>
      </c>
      <c r="C5" s="28">
        <v>2</v>
      </c>
      <c r="D5" s="29">
        <v>1.52</v>
      </c>
      <c r="E5" s="27">
        <f t="shared" si="0"/>
        <v>7904000</v>
      </c>
      <c r="H5" s="32" t="s">
        <v>74</v>
      </c>
      <c r="I5" s="33">
        <v>6000000</v>
      </c>
      <c r="J5" s="32">
        <v>3</v>
      </c>
      <c r="K5" s="32">
        <v>1.52</v>
      </c>
      <c r="L5" s="33">
        <f>+I5*J5*K5</f>
        <v>27360000</v>
      </c>
    </row>
    <row r="6" spans="1:12" ht="17.399999999999999" customHeight="1" thickTop="1" thickBot="1">
      <c r="A6" s="35" t="s">
        <v>88</v>
      </c>
      <c r="B6" s="27">
        <f>1300000*2</f>
        <v>2600000</v>
      </c>
      <c r="C6" s="28">
        <v>2</v>
      </c>
      <c r="D6" s="29">
        <v>1.52</v>
      </c>
      <c r="E6" s="40">
        <f t="shared" si="0"/>
        <v>7904000</v>
      </c>
      <c r="H6" s="32" t="s">
        <v>73</v>
      </c>
      <c r="I6" s="33">
        <v>3500000</v>
      </c>
      <c r="J6" s="32">
        <v>1</v>
      </c>
      <c r="K6" s="32">
        <v>1.52</v>
      </c>
      <c r="L6" s="33">
        <f>+I6*J6*K6</f>
        <v>5320000</v>
      </c>
    </row>
    <row r="7" spans="1:12" ht="15.6" thickTop="1" thickBot="1">
      <c r="A7" s="30"/>
      <c r="B7" s="31"/>
      <c r="C7" s="25"/>
      <c r="D7" s="30"/>
      <c r="E7" s="93">
        <f>SUM(E3:E6)</f>
        <v>33592000</v>
      </c>
      <c r="H7" s="32" t="s">
        <v>75</v>
      </c>
      <c r="I7" s="33">
        <v>3000000</v>
      </c>
      <c r="J7" s="32">
        <v>4</v>
      </c>
      <c r="K7" s="32">
        <v>1.52</v>
      </c>
      <c r="L7" s="33">
        <f>+I7*J7*K7</f>
        <v>18240000</v>
      </c>
    </row>
    <row r="8" spans="1:12" ht="27.6" thickTop="1" thickBot="1">
      <c r="A8" s="30"/>
      <c r="B8" s="31"/>
      <c r="C8" s="25"/>
      <c r="D8" s="30"/>
      <c r="E8" s="25"/>
      <c r="H8" s="14" t="s">
        <v>76</v>
      </c>
      <c r="I8" s="15">
        <v>4000000</v>
      </c>
      <c r="J8" s="14">
        <v>1</v>
      </c>
      <c r="K8" s="14"/>
      <c r="L8" s="15"/>
    </row>
    <row r="9" spans="1:12" ht="27.6" thickTop="1" thickBot="1">
      <c r="A9" s="26"/>
      <c r="B9" s="42" t="s">
        <v>77</v>
      </c>
      <c r="C9" s="42" t="s">
        <v>68</v>
      </c>
      <c r="D9" s="42"/>
      <c r="E9" s="42" t="s">
        <v>70</v>
      </c>
      <c r="H9" s="14" t="s">
        <v>78</v>
      </c>
      <c r="I9" s="15">
        <v>8000000</v>
      </c>
      <c r="J9" s="14">
        <v>3</v>
      </c>
      <c r="K9" s="14"/>
      <c r="L9" s="15">
        <f>+I9*J9</f>
        <v>24000000</v>
      </c>
    </row>
    <row r="10" spans="1:12" ht="15.6" thickTop="1" thickBot="1">
      <c r="A10" s="34" t="s">
        <v>61</v>
      </c>
      <c r="B10" s="27">
        <v>3000000</v>
      </c>
      <c r="C10" s="28">
        <v>1</v>
      </c>
      <c r="D10" s="28"/>
      <c r="E10" s="27">
        <f>+B10*C10</f>
        <v>3000000</v>
      </c>
      <c r="H10" s="16" t="s">
        <v>79</v>
      </c>
      <c r="I10" s="17"/>
      <c r="J10" s="17"/>
      <c r="K10" s="18"/>
      <c r="L10" s="15">
        <f>SUM(L4:L9)</f>
        <v>90120000</v>
      </c>
    </row>
    <row r="11" spans="1:12" ht="15" thickTop="1">
      <c r="A11" s="34" t="s">
        <v>89</v>
      </c>
      <c r="B11" s="27">
        <v>8000000</v>
      </c>
      <c r="C11" s="28">
        <v>1</v>
      </c>
      <c r="D11" s="28"/>
      <c r="E11" s="27">
        <f>+B11*C11</f>
        <v>8000000</v>
      </c>
      <c r="H11" s="104"/>
      <c r="I11" s="104"/>
      <c r="J11" s="104"/>
      <c r="K11" s="104"/>
      <c r="L11" s="105"/>
    </row>
    <row r="12" spans="1:12">
      <c r="A12" s="34" t="s">
        <v>81</v>
      </c>
      <c r="B12" s="27">
        <v>2000000</v>
      </c>
      <c r="C12" s="28">
        <v>1</v>
      </c>
      <c r="D12" s="28"/>
      <c r="E12" s="27">
        <f t="shared" ref="E12:E13" si="1">+B12*C12</f>
        <v>2000000</v>
      </c>
      <c r="L12" t="s">
        <v>80</v>
      </c>
    </row>
    <row r="13" spans="1:12">
      <c r="A13" s="34" t="s">
        <v>63</v>
      </c>
      <c r="B13" s="27">
        <v>2000000</v>
      </c>
      <c r="C13" s="28">
        <v>1</v>
      </c>
      <c r="D13" s="28"/>
      <c r="E13" s="40">
        <f t="shared" si="1"/>
        <v>2000000</v>
      </c>
    </row>
    <row r="14" spans="1:12">
      <c r="A14" s="25"/>
      <c r="B14" s="25"/>
      <c r="C14" s="25"/>
      <c r="D14" s="25"/>
      <c r="E14" s="93">
        <f>SUM(E10:E13)</f>
        <v>15000000</v>
      </c>
    </row>
    <row r="15" spans="1:12">
      <c r="A15" s="25"/>
      <c r="B15" s="25"/>
      <c r="C15" s="25"/>
      <c r="D15" s="25"/>
      <c r="E15" s="25"/>
    </row>
    <row r="16" spans="1:12">
      <c r="A16" s="37"/>
      <c r="B16" s="42" t="s">
        <v>77</v>
      </c>
      <c r="C16" s="42" t="s">
        <v>68</v>
      </c>
      <c r="D16" s="42"/>
      <c r="E16" s="42" t="s">
        <v>70</v>
      </c>
    </row>
    <row r="17" spans="1:5">
      <c r="A17" s="38" t="s">
        <v>82</v>
      </c>
      <c r="B17" s="39">
        <v>150000</v>
      </c>
      <c r="C17" s="39">
        <v>7</v>
      </c>
      <c r="D17" s="39"/>
      <c r="E17" s="39">
        <f t="shared" ref="E17:E18" si="2">+B17*C17</f>
        <v>1050000</v>
      </c>
    </row>
    <row r="18" spans="1:5" ht="16.2" customHeight="1">
      <c r="A18" s="38" t="s">
        <v>83</v>
      </c>
      <c r="B18" s="39">
        <v>750000</v>
      </c>
      <c r="C18" s="39">
        <v>7</v>
      </c>
      <c r="D18" s="39"/>
      <c r="E18" s="39">
        <f t="shared" si="2"/>
        <v>5250000</v>
      </c>
    </row>
    <row r="19" spans="1:5">
      <c r="A19" s="25"/>
      <c r="B19" s="25"/>
      <c r="C19" s="25"/>
      <c r="D19" s="25"/>
      <c r="E19" s="39">
        <f>SUM(E17:E18)</f>
        <v>6300000</v>
      </c>
    </row>
    <row r="20" spans="1:5">
      <c r="A20" s="25"/>
      <c r="B20" s="25"/>
      <c r="C20" s="25"/>
      <c r="D20" s="25"/>
      <c r="E20" s="25"/>
    </row>
    <row r="21" spans="1:5">
      <c r="A21" s="25"/>
      <c r="B21" s="25"/>
      <c r="D21" s="41" t="s">
        <v>84</v>
      </c>
      <c r="E21" s="93">
        <f>+E19+E14+E7</f>
        <v>54892000</v>
      </c>
    </row>
    <row r="22" spans="1:5">
      <c r="A22" s="25"/>
      <c r="B22" s="25"/>
      <c r="C22" s="25"/>
      <c r="D22" s="25"/>
      <c r="E22" s="25"/>
    </row>
  </sheetData>
  <pageMargins left="0.7" right="0.7" top="0.75" bottom="0.75" header="0.3" footer="0.3"/>
  <pageSetup fitToWidth="0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AFCEF-BD70-4C82-9DED-F8D5C84500A8}">
  <sheetPr>
    <pageSetUpPr fitToPage="1"/>
  </sheetPr>
  <dimension ref="A2:I59"/>
  <sheetViews>
    <sheetView workbookViewId="0">
      <selection activeCell="E4" sqref="E4"/>
    </sheetView>
  </sheetViews>
  <sheetFormatPr baseColWidth="10" defaultColWidth="11.44140625" defaultRowHeight="13.2"/>
  <cols>
    <col min="1" max="1" width="42.33203125" style="110" customWidth="1"/>
    <col min="2" max="2" width="37.44140625" style="109" customWidth="1"/>
    <col min="3" max="3" width="15.44140625" style="109" customWidth="1"/>
    <col min="4" max="4" width="14" style="109" customWidth="1"/>
    <col min="5" max="5" width="25.88671875" style="110" bestFit="1" customWidth="1"/>
    <col min="6" max="6" width="13.6640625" style="109" customWidth="1"/>
    <col min="7" max="7" width="23" style="109" customWidth="1"/>
    <col min="8" max="8" width="16.88671875" style="109" customWidth="1"/>
    <col min="9" max="9" width="15.6640625" style="108" customWidth="1"/>
    <col min="10" max="16384" width="11.44140625" style="108"/>
  </cols>
  <sheetData>
    <row r="2" spans="1:9" ht="35.4">
      <c r="A2" s="289" t="s">
        <v>163</v>
      </c>
      <c r="B2" s="289"/>
      <c r="C2" s="289"/>
      <c r="D2" s="289"/>
      <c r="E2" s="289"/>
      <c r="F2" s="289"/>
      <c r="G2" s="289"/>
      <c r="H2" s="229"/>
    </row>
    <row r="3" spans="1:9" ht="23.4" thickBot="1">
      <c r="A3" s="228"/>
      <c r="B3" s="228"/>
      <c r="C3" s="228"/>
      <c r="D3" s="228"/>
      <c r="E3" s="228"/>
      <c r="F3" s="228"/>
      <c r="G3" s="228"/>
      <c r="H3" s="228"/>
    </row>
    <row r="4" spans="1:9">
      <c r="A4" s="227" t="s">
        <v>162</v>
      </c>
      <c r="B4" s="226"/>
      <c r="D4" s="225" t="s">
        <v>161</v>
      </c>
      <c r="E4" s="218"/>
      <c r="F4" s="238" t="s">
        <v>158</v>
      </c>
      <c r="G4" s="238" t="s">
        <v>180</v>
      </c>
    </row>
    <row r="5" spans="1:9">
      <c r="A5" s="224" t="s">
        <v>160</v>
      </c>
      <c r="B5" s="223"/>
      <c r="D5" s="222"/>
      <c r="E5" s="111"/>
      <c r="F5" s="243">
        <v>4500</v>
      </c>
      <c r="G5" s="243">
        <v>3900</v>
      </c>
    </row>
    <row r="6" spans="1:9" ht="13.8" thickBot="1">
      <c r="A6" s="221" t="s">
        <v>159</v>
      </c>
      <c r="B6" s="220"/>
      <c r="D6" s="219"/>
      <c r="E6" s="111" t="s">
        <v>157</v>
      </c>
      <c r="F6" s="237">
        <f>+G5/F5</f>
        <v>0.8666666666666667</v>
      </c>
      <c r="G6" s="109">
        <v>1</v>
      </c>
    </row>
    <row r="7" spans="1:9">
      <c r="A7" s="215"/>
      <c r="B7" s="216"/>
      <c r="D7" s="111"/>
      <c r="E7" s="111"/>
      <c r="F7" s="236">
        <v>68.53</v>
      </c>
      <c r="G7" s="234">
        <f>+F7/F6</f>
        <v>79.073076923076925</v>
      </c>
    </row>
    <row r="8" spans="1:9">
      <c r="A8" s="215"/>
      <c r="B8" s="216"/>
      <c r="D8" s="111"/>
    </row>
    <row r="9" spans="1:9">
      <c r="A9" s="215"/>
      <c r="B9" s="216"/>
      <c r="D9" s="111"/>
    </row>
    <row r="10" spans="1:9" ht="24.6">
      <c r="A10" s="290" t="s">
        <v>156</v>
      </c>
      <c r="B10" s="290"/>
      <c r="C10" s="290"/>
      <c r="D10" s="290"/>
      <c r="E10" s="290"/>
      <c r="F10" s="290"/>
      <c r="G10" s="290"/>
      <c r="H10" s="217"/>
    </row>
    <row r="11" spans="1:9">
      <c r="A11" s="215"/>
      <c r="B11" s="216"/>
      <c r="D11" s="111"/>
      <c r="E11" s="111"/>
      <c r="F11" s="111"/>
    </row>
    <row r="12" spans="1:9" ht="13.8" thickBot="1">
      <c r="A12" s="215" t="s">
        <v>155</v>
      </c>
      <c r="B12" s="214">
        <v>0.05</v>
      </c>
      <c r="D12" s="213"/>
      <c r="E12" s="111"/>
      <c r="F12" s="111"/>
    </row>
    <row r="13" spans="1:9" ht="21.6" thickBot="1">
      <c r="A13" s="291" t="s">
        <v>154</v>
      </c>
      <c r="B13" s="292"/>
      <c r="C13" s="292"/>
      <c r="D13" s="292"/>
      <c r="E13" s="292"/>
      <c r="F13" s="292"/>
      <c r="G13" s="293"/>
      <c r="H13" s="212"/>
    </row>
    <row r="14" spans="1:9" ht="27" thickBot="1">
      <c r="A14" s="211" t="s">
        <v>153</v>
      </c>
      <c r="B14" s="209" t="s">
        <v>152</v>
      </c>
      <c r="C14" s="209" t="s">
        <v>151</v>
      </c>
      <c r="D14" s="210" t="s">
        <v>150</v>
      </c>
      <c r="E14" s="209" t="s">
        <v>149</v>
      </c>
      <c r="F14" s="208" t="s">
        <v>148</v>
      </c>
      <c r="G14" s="207" t="s">
        <v>147</v>
      </c>
      <c r="H14" s="206"/>
    </row>
    <row r="15" spans="1:9">
      <c r="A15" s="205" t="s">
        <v>146</v>
      </c>
      <c r="B15" s="204" t="s">
        <v>145</v>
      </c>
      <c r="C15" s="203">
        <v>1.3</v>
      </c>
      <c r="D15" s="161" t="s">
        <v>141</v>
      </c>
      <c r="E15" s="161" t="s">
        <v>144</v>
      </c>
      <c r="F15" s="202">
        <f>+G7*G5-((G7*G5)*10%)</f>
        <v>277546.5</v>
      </c>
      <c r="G15" s="201">
        <f>(F15*C15)*1.05</f>
        <v>378850.97250000003</v>
      </c>
      <c r="H15" s="249" t="s">
        <v>182</v>
      </c>
      <c r="I15" s="233"/>
    </row>
    <row r="16" spans="1:9">
      <c r="A16" s="200" t="s">
        <v>143</v>
      </c>
      <c r="B16" s="158" t="s">
        <v>142</v>
      </c>
      <c r="C16" s="172">
        <v>1.1000000000000001</v>
      </c>
      <c r="D16" s="158" t="s">
        <v>141</v>
      </c>
      <c r="E16" s="158" t="s">
        <v>140</v>
      </c>
      <c r="F16" s="185">
        <v>16500</v>
      </c>
      <c r="G16" s="198">
        <f>F16*C16</f>
        <v>18150</v>
      </c>
      <c r="H16" s="116"/>
    </row>
    <row r="17" spans="1:8">
      <c r="A17" s="184"/>
      <c r="B17" s="156"/>
      <c r="C17" s="199"/>
      <c r="D17" s="156"/>
      <c r="E17" s="156"/>
      <c r="F17" s="183"/>
      <c r="G17" s="198"/>
      <c r="H17" s="116"/>
    </row>
    <row r="18" spans="1:8" ht="16.2" thickBot="1">
      <c r="A18" s="182"/>
      <c r="B18" s="153"/>
      <c r="C18" s="197"/>
      <c r="D18" s="153"/>
      <c r="E18" s="153"/>
      <c r="F18" s="181"/>
      <c r="G18" s="196">
        <f>SUM(G15:G17)</f>
        <v>397000.97250000003</v>
      </c>
      <c r="H18" s="170"/>
    </row>
    <row r="19" spans="1:8" ht="21.6" thickBot="1">
      <c r="A19" s="294" t="s">
        <v>139</v>
      </c>
      <c r="B19" s="295"/>
      <c r="C19" s="295"/>
      <c r="D19" s="295"/>
      <c r="E19" s="295"/>
      <c r="F19" s="295"/>
      <c r="G19" s="282"/>
      <c r="H19" s="165"/>
    </row>
    <row r="20" spans="1:8">
      <c r="A20" s="195" t="s">
        <v>138</v>
      </c>
      <c r="B20" s="173"/>
      <c r="C20" s="174">
        <v>1</v>
      </c>
      <c r="D20" s="173" t="s">
        <v>115</v>
      </c>
      <c r="E20" s="173" t="s">
        <v>134</v>
      </c>
      <c r="F20" s="133">
        <v>150</v>
      </c>
      <c r="G20" s="194">
        <f t="shared" ref="G20:G29" si="0">+C20*F20</f>
        <v>150</v>
      </c>
      <c r="H20" s="132"/>
    </row>
    <row r="21" spans="1:8" ht="17.399999999999999" customHeight="1">
      <c r="A21" s="186" t="s">
        <v>137</v>
      </c>
      <c r="B21" s="158"/>
      <c r="C21" s="193">
        <v>1</v>
      </c>
      <c r="D21" s="158" t="s">
        <v>115</v>
      </c>
      <c r="E21" s="173" t="s">
        <v>134</v>
      </c>
      <c r="F21" s="185">
        <v>90</v>
      </c>
      <c r="G21" s="155">
        <f t="shared" si="0"/>
        <v>90</v>
      </c>
      <c r="H21" s="132"/>
    </row>
    <row r="22" spans="1:8" ht="19.2" customHeight="1">
      <c r="A22" s="186" t="s">
        <v>136</v>
      </c>
      <c r="B22" s="158"/>
      <c r="C22" s="158">
        <v>1</v>
      </c>
      <c r="D22" s="158" t="s">
        <v>115</v>
      </c>
      <c r="E22" s="173" t="s">
        <v>134</v>
      </c>
      <c r="F22" s="185">
        <v>115</v>
      </c>
      <c r="G22" s="155">
        <f t="shared" si="0"/>
        <v>115</v>
      </c>
      <c r="H22" s="132"/>
    </row>
    <row r="23" spans="1:8">
      <c r="A23" s="186" t="s">
        <v>135</v>
      </c>
      <c r="B23" s="158"/>
      <c r="C23" s="158">
        <v>1</v>
      </c>
      <c r="D23" s="158" t="s">
        <v>115</v>
      </c>
      <c r="E23" s="173" t="s">
        <v>134</v>
      </c>
      <c r="F23" s="185">
        <v>100</v>
      </c>
      <c r="G23" s="155">
        <f t="shared" si="0"/>
        <v>100</v>
      </c>
      <c r="H23" s="132"/>
    </row>
    <row r="24" spans="1:8">
      <c r="A24" s="192" t="s">
        <v>133</v>
      </c>
      <c r="B24" s="156"/>
      <c r="C24" s="156">
        <v>1</v>
      </c>
      <c r="D24" s="156" t="s">
        <v>115</v>
      </c>
      <c r="E24" s="191" t="s">
        <v>132</v>
      </c>
      <c r="F24" s="189">
        <v>5600</v>
      </c>
      <c r="G24" s="155">
        <f t="shared" si="0"/>
        <v>5600</v>
      </c>
      <c r="H24" s="132"/>
    </row>
    <row r="25" spans="1:8" ht="17.399999999999999" customHeight="1">
      <c r="A25" s="184" t="s">
        <v>131</v>
      </c>
      <c r="B25" s="156"/>
      <c r="C25" s="156">
        <v>400</v>
      </c>
      <c r="D25" s="156" t="s">
        <v>130</v>
      </c>
      <c r="E25" s="156" t="s">
        <v>129</v>
      </c>
      <c r="F25" s="189">
        <v>15</v>
      </c>
      <c r="G25" s="155">
        <f t="shared" si="0"/>
        <v>6000</v>
      </c>
      <c r="H25" s="132"/>
    </row>
    <row r="26" spans="1:8" ht="17.399999999999999" customHeight="1">
      <c r="A26" s="190" t="s">
        <v>128</v>
      </c>
      <c r="B26" s="156"/>
      <c r="C26" s="156">
        <v>1</v>
      </c>
      <c r="D26" s="156">
        <v>1</v>
      </c>
      <c r="E26" s="156" t="s">
        <v>127</v>
      </c>
      <c r="F26" s="189">
        <v>103900</v>
      </c>
      <c r="G26" s="188">
        <f t="shared" si="0"/>
        <v>103900</v>
      </c>
      <c r="H26" s="132"/>
    </row>
    <row r="27" spans="1:8" ht="17.399999999999999" customHeight="1">
      <c r="A27" s="115" t="s">
        <v>126</v>
      </c>
      <c r="B27" s="158"/>
      <c r="C27" s="158">
        <v>1</v>
      </c>
      <c r="D27" s="158" t="s">
        <v>115</v>
      </c>
      <c r="E27" s="158" t="s">
        <v>125</v>
      </c>
      <c r="F27" s="185">
        <v>18000</v>
      </c>
      <c r="G27" s="188">
        <f t="shared" si="0"/>
        <v>18000</v>
      </c>
      <c r="H27" s="132"/>
    </row>
    <row r="28" spans="1:8" ht="17.399999999999999" customHeight="1">
      <c r="A28" s="115" t="s">
        <v>124</v>
      </c>
      <c r="B28" s="158"/>
      <c r="C28" s="158">
        <v>1</v>
      </c>
      <c r="D28" s="158" t="s">
        <v>115</v>
      </c>
      <c r="E28" s="158" t="s">
        <v>123</v>
      </c>
      <c r="F28" s="185">
        <v>119500</v>
      </c>
      <c r="G28" s="188">
        <f t="shared" si="0"/>
        <v>119500</v>
      </c>
      <c r="H28" s="132"/>
    </row>
    <row r="29" spans="1:8" ht="17.399999999999999" customHeight="1">
      <c r="A29" s="115" t="s">
        <v>122</v>
      </c>
      <c r="B29" s="158"/>
      <c r="C29" s="158">
        <v>1</v>
      </c>
      <c r="D29" s="158" t="s">
        <v>115</v>
      </c>
      <c r="E29" s="158" t="s">
        <v>121</v>
      </c>
      <c r="F29" s="185">
        <v>169000</v>
      </c>
      <c r="G29" s="185">
        <f t="shared" si="0"/>
        <v>169000</v>
      </c>
      <c r="H29" s="132"/>
    </row>
    <row r="30" spans="1:8" ht="16.2" thickBot="1">
      <c r="A30" s="182"/>
      <c r="B30" s="153"/>
      <c r="C30" s="153"/>
      <c r="D30" s="153"/>
      <c r="E30" s="153"/>
      <c r="F30" s="181"/>
      <c r="G30" s="180">
        <f>SUM(G20:G29)</f>
        <v>422455</v>
      </c>
      <c r="H30" s="170"/>
    </row>
    <row r="31" spans="1:8" ht="21.6" thickBot="1">
      <c r="A31" s="294" t="s">
        <v>120</v>
      </c>
      <c r="B31" s="295"/>
      <c r="C31" s="295"/>
      <c r="D31" s="295"/>
      <c r="E31" s="295"/>
      <c r="F31" s="295"/>
      <c r="G31" s="282"/>
      <c r="H31" s="165"/>
    </row>
    <row r="32" spans="1:8">
      <c r="A32" s="186" t="s">
        <v>119</v>
      </c>
      <c r="B32" s="158"/>
      <c r="C32" s="158">
        <v>1</v>
      </c>
      <c r="D32" s="158" t="s">
        <v>115</v>
      </c>
      <c r="E32" s="158" t="s">
        <v>114</v>
      </c>
      <c r="F32" s="185">
        <v>402</v>
      </c>
      <c r="G32" s="155">
        <f>+C32*F32</f>
        <v>402</v>
      </c>
      <c r="H32" s="132"/>
    </row>
    <row r="33" spans="1:8">
      <c r="A33" s="186" t="s">
        <v>118</v>
      </c>
      <c r="B33" s="187"/>
      <c r="C33" s="158">
        <v>1</v>
      </c>
      <c r="D33" s="158" t="s">
        <v>115</v>
      </c>
      <c r="E33" s="158" t="s">
        <v>117</v>
      </c>
      <c r="F33" s="185">
        <v>1760</v>
      </c>
      <c r="G33" s="155">
        <f>+C33*F33</f>
        <v>1760</v>
      </c>
      <c r="H33" s="132"/>
    </row>
    <row r="34" spans="1:8">
      <c r="A34" s="186" t="s">
        <v>116</v>
      </c>
      <c r="B34" s="158"/>
      <c r="C34" s="158">
        <v>1</v>
      </c>
      <c r="D34" s="158" t="s">
        <v>115</v>
      </c>
      <c r="E34" s="158" t="s">
        <v>114</v>
      </c>
      <c r="F34" s="185">
        <v>120</v>
      </c>
      <c r="G34" s="155">
        <f>F34*C34</f>
        <v>120</v>
      </c>
      <c r="H34" s="132"/>
    </row>
    <row r="35" spans="1:8">
      <c r="A35" s="184"/>
      <c r="B35" s="156"/>
      <c r="C35" s="156"/>
      <c r="D35" s="156"/>
      <c r="E35" s="156"/>
      <c r="F35" s="183"/>
      <c r="G35" s="155">
        <f>F35*C35</f>
        <v>0</v>
      </c>
      <c r="H35" s="116"/>
    </row>
    <row r="36" spans="1:8" ht="16.2" thickBot="1">
      <c r="A36" s="182"/>
      <c r="B36" s="153"/>
      <c r="C36" s="153"/>
      <c r="D36" s="153"/>
      <c r="E36" s="153"/>
      <c r="F36" s="181"/>
      <c r="G36" s="180">
        <f>SUM(G32:G35)</f>
        <v>2282</v>
      </c>
      <c r="H36" s="170"/>
    </row>
    <row r="37" spans="1:8" ht="21.6" thickBot="1">
      <c r="A37" s="179"/>
      <c r="B37" s="177"/>
      <c r="C37" s="178" t="s">
        <v>113</v>
      </c>
      <c r="D37" s="177"/>
      <c r="E37" s="177"/>
      <c r="F37" s="176"/>
      <c r="G37" s="175"/>
      <c r="H37" s="116"/>
    </row>
    <row r="38" spans="1:8">
      <c r="A38" s="117" t="s">
        <v>112</v>
      </c>
      <c r="B38" s="173"/>
      <c r="C38" s="174"/>
      <c r="D38" s="173"/>
      <c r="E38" s="173"/>
      <c r="F38" s="133"/>
      <c r="G38" s="133">
        <f>F38*C38</f>
        <v>0</v>
      </c>
      <c r="H38" s="132"/>
    </row>
    <row r="39" spans="1:8">
      <c r="A39" s="117" t="s">
        <v>111</v>
      </c>
      <c r="B39" s="173"/>
      <c r="C39" s="174"/>
      <c r="D39" s="173"/>
      <c r="E39" s="173"/>
      <c r="F39" s="133"/>
      <c r="G39" s="133">
        <f>F39*C39</f>
        <v>0</v>
      </c>
      <c r="H39" s="132"/>
    </row>
    <row r="40" spans="1:8" ht="16.2" thickBot="1">
      <c r="A40" s="115" t="s">
        <v>110</v>
      </c>
      <c r="B40" s="158"/>
      <c r="C40" s="172"/>
      <c r="D40" s="158"/>
      <c r="E40" s="158"/>
      <c r="F40" s="113"/>
      <c r="G40" s="171">
        <f>F40*C40</f>
        <v>0</v>
      </c>
      <c r="H40" s="170"/>
    </row>
    <row r="41" spans="1:8" ht="13.8" thickBot="1">
      <c r="A41" s="169"/>
      <c r="B41" s="167"/>
      <c r="C41" s="168"/>
      <c r="D41" s="167"/>
      <c r="E41" s="167"/>
      <c r="F41" s="116"/>
      <c r="G41" s="166">
        <f>SUM(G38:G40)</f>
        <v>0</v>
      </c>
      <c r="H41" s="149"/>
    </row>
    <row r="42" spans="1:8" ht="21.6" thickBot="1">
      <c r="A42" s="280" t="s">
        <v>109</v>
      </c>
      <c r="B42" s="281"/>
      <c r="C42" s="281"/>
      <c r="D42" s="281"/>
      <c r="E42" s="281"/>
      <c r="F42" s="281"/>
      <c r="G42" s="282"/>
      <c r="H42" s="165"/>
    </row>
    <row r="43" spans="1:8">
      <c r="A43" s="164" t="s">
        <v>108</v>
      </c>
      <c r="B43" s="163"/>
      <c r="C43" s="163">
        <v>8</v>
      </c>
      <c r="D43" s="163" t="s">
        <v>107</v>
      </c>
      <c r="E43" s="162"/>
      <c r="F43" s="161">
        <v>500</v>
      </c>
      <c r="G43" s="160">
        <f>F43*C43</f>
        <v>4000</v>
      </c>
      <c r="H43" s="132"/>
    </row>
    <row r="44" spans="1:8">
      <c r="A44" s="159" t="s">
        <v>106</v>
      </c>
      <c r="B44" s="129"/>
      <c r="C44" s="129">
        <v>30</v>
      </c>
      <c r="D44" s="158" t="s">
        <v>104</v>
      </c>
      <c r="E44" s="115"/>
      <c r="F44" s="158">
        <v>600</v>
      </c>
      <c r="G44" s="155">
        <f>F44*C44</f>
        <v>18000</v>
      </c>
      <c r="H44" s="132"/>
    </row>
    <row r="45" spans="1:8">
      <c r="A45" s="157" t="s">
        <v>105</v>
      </c>
      <c r="B45" s="125"/>
      <c r="C45" s="125">
        <v>6</v>
      </c>
      <c r="D45" s="156" t="s">
        <v>104</v>
      </c>
      <c r="E45" s="126"/>
      <c r="F45" s="156">
        <v>600</v>
      </c>
      <c r="G45" s="155">
        <f>F45*C45</f>
        <v>3600</v>
      </c>
      <c r="H45" s="132"/>
    </row>
    <row r="46" spans="1:8" ht="13.8" thickBot="1">
      <c r="A46" s="130"/>
      <c r="B46" s="154"/>
      <c r="C46" s="154"/>
      <c r="D46" s="153"/>
      <c r="E46" s="152"/>
      <c r="F46" s="151"/>
      <c r="G46" s="150">
        <f>SUM(G43:G45)</f>
        <v>25600</v>
      </c>
      <c r="H46" s="149"/>
    </row>
    <row r="47" spans="1:8" ht="21.6" thickBot="1">
      <c r="A47" s="283" t="s">
        <v>103</v>
      </c>
      <c r="B47" s="284"/>
      <c r="C47" s="284"/>
      <c r="D47" s="284"/>
      <c r="E47" s="284"/>
      <c r="F47" s="285"/>
      <c r="G47" s="147">
        <f>G18+G30+G36+G41+G46</f>
        <v>847337.97250000003</v>
      </c>
      <c r="H47" s="140"/>
    </row>
    <row r="48" spans="1:8" ht="21.6" thickBot="1">
      <c r="A48" s="148"/>
      <c r="B48" s="148"/>
      <c r="C48" s="148"/>
      <c r="D48" s="148"/>
      <c r="E48" s="148"/>
      <c r="F48" s="148"/>
      <c r="G48" s="140"/>
      <c r="H48" s="140"/>
    </row>
    <row r="49" spans="1:9" ht="21.6" thickBot="1">
      <c r="A49" s="286" t="s">
        <v>102</v>
      </c>
      <c r="B49" s="287"/>
      <c r="C49" s="287"/>
      <c r="D49" s="287"/>
      <c r="E49" s="287"/>
      <c r="F49" s="288"/>
      <c r="G49" s="147">
        <f>G47*H49</f>
        <v>50840.278350000001</v>
      </c>
      <c r="H49" s="119">
        <v>0.06</v>
      </c>
    </row>
    <row r="50" spans="1:9" ht="21.6" thickBot="1">
      <c r="A50" s="277" t="s">
        <v>101</v>
      </c>
      <c r="B50" s="278"/>
      <c r="C50" s="278"/>
      <c r="D50" s="278"/>
      <c r="E50" s="278"/>
      <c r="F50" s="279"/>
      <c r="G50" s="146">
        <f>G47+G49</f>
        <v>898178.25085000007</v>
      </c>
      <c r="H50" s="145"/>
      <c r="I50" s="144"/>
    </row>
    <row r="51" spans="1:9" ht="21.6" thickBot="1">
      <c r="A51" s="143"/>
      <c r="B51" s="142"/>
      <c r="C51" s="142"/>
      <c r="D51" s="142"/>
      <c r="E51" s="142"/>
      <c r="F51" s="142"/>
      <c r="G51" s="141"/>
      <c r="H51" s="140"/>
    </row>
    <row r="52" spans="1:9" ht="21.6" thickBot="1">
      <c r="A52" s="286" t="s">
        <v>100</v>
      </c>
      <c r="B52" s="287"/>
      <c r="C52" s="287"/>
      <c r="D52" s="287"/>
      <c r="E52" s="287"/>
      <c r="F52" s="287"/>
      <c r="G52" s="139"/>
      <c r="H52" s="138"/>
    </row>
    <row r="53" spans="1:9">
      <c r="A53" s="137" t="s">
        <v>99</v>
      </c>
      <c r="B53" s="118"/>
      <c r="C53" s="136">
        <v>0.4</v>
      </c>
      <c r="D53" s="112"/>
      <c r="E53" s="117"/>
      <c r="F53" s="118"/>
      <c r="G53" s="133">
        <f>G15*0.4</f>
        <v>151540.38900000002</v>
      </c>
      <c r="H53" s="132"/>
    </row>
    <row r="54" spans="1:9">
      <c r="A54" s="135" t="s">
        <v>98</v>
      </c>
      <c r="B54" s="118"/>
      <c r="C54" s="118"/>
      <c r="D54" s="112"/>
      <c r="E54" s="117"/>
      <c r="F54" s="118"/>
      <c r="G54" s="133">
        <v>143</v>
      </c>
      <c r="H54" s="132"/>
    </row>
    <row r="55" spans="1:9">
      <c r="A55" s="134" t="s">
        <v>97</v>
      </c>
      <c r="B55" s="118"/>
      <c r="C55" s="118"/>
      <c r="D55" s="112"/>
      <c r="E55" s="117"/>
      <c r="F55" s="118"/>
      <c r="G55" s="133">
        <v>280</v>
      </c>
      <c r="H55" s="132"/>
      <c r="I55" s="131" t="s">
        <v>96</v>
      </c>
    </row>
    <row r="56" spans="1:9">
      <c r="A56" s="130" t="s">
        <v>95</v>
      </c>
      <c r="B56" s="129"/>
      <c r="C56" s="129"/>
      <c r="D56" s="114"/>
      <c r="E56" s="115"/>
      <c r="F56" s="129"/>
      <c r="G56" s="124">
        <f>G50*I56</f>
        <v>71854.260068000003</v>
      </c>
      <c r="H56" s="124"/>
      <c r="I56" s="123">
        <v>0.08</v>
      </c>
    </row>
    <row r="57" spans="1:9">
      <c r="A57" s="130" t="s">
        <v>94</v>
      </c>
      <c r="B57" s="129"/>
      <c r="C57" s="129"/>
      <c r="D57" s="114"/>
      <c r="E57" s="115"/>
      <c r="F57" s="129"/>
      <c r="G57" s="124">
        <f>G50*I57</f>
        <v>67363.368813749999</v>
      </c>
      <c r="H57" s="124"/>
      <c r="I57" s="123">
        <v>7.4999999999999997E-2</v>
      </c>
    </row>
    <row r="58" spans="1:9" ht="13.8" thickBot="1">
      <c r="A58" s="128" t="s">
        <v>93</v>
      </c>
      <c r="B58" s="125"/>
      <c r="C58" s="125"/>
      <c r="D58" s="127"/>
      <c r="E58" s="126"/>
      <c r="F58" s="125"/>
      <c r="G58" s="124">
        <f>G50*I58</f>
        <v>25148.991023800001</v>
      </c>
      <c r="H58" s="124"/>
      <c r="I58" s="123">
        <v>2.8000000000000001E-2</v>
      </c>
    </row>
    <row r="59" spans="1:9" ht="21.6" thickBot="1">
      <c r="A59" s="277" t="s">
        <v>92</v>
      </c>
      <c r="B59" s="278"/>
      <c r="C59" s="278"/>
      <c r="D59" s="278"/>
      <c r="E59" s="278"/>
      <c r="F59" s="279"/>
      <c r="G59" s="122">
        <f>SUM(G53:G58)</f>
        <v>316330.00890555</v>
      </c>
      <c r="H59" s="121"/>
      <c r="I59" s="120">
        <f>SUM(I56:I58)</f>
        <v>0.183</v>
      </c>
    </row>
  </sheetData>
  <mergeCells count="11">
    <mergeCell ref="A47:F47"/>
    <mergeCell ref="A49:F49"/>
    <mergeCell ref="A50:F50"/>
    <mergeCell ref="A52:F52"/>
    <mergeCell ref="A59:F59"/>
    <mergeCell ref="A42:G42"/>
    <mergeCell ref="A2:G2"/>
    <mergeCell ref="A10:G10"/>
    <mergeCell ref="A13:G13"/>
    <mergeCell ref="A19:G19"/>
    <mergeCell ref="A31:G31"/>
  </mergeCells>
  <pageMargins left="0.7" right="0.7" top="0.75" bottom="0.75" header="0.3" footer="0.3"/>
  <pageSetup scale="50" fitToWidth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15AD0-8C9D-4169-8258-208C72C02B3B}">
  <sheetPr>
    <pageSetUpPr fitToPage="1"/>
  </sheetPr>
  <dimension ref="A1:P68"/>
  <sheetViews>
    <sheetView zoomScale="115" zoomScaleNormal="115" workbookViewId="0">
      <selection activeCell="E4" sqref="E4"/>
    </sheetView>
  </sheetViews>
  <sheetFormatPr baseColWidth="10" defaultColWidth="11.44140625" defaultRowHeight="14.4"/>
  <cols>
    <col min="1" max="1" width="3.33203125" customWidth="1"/>
    <col min="2" max="2" width="4.88671875" customWidth="1"/>
    <col min="3" max="3" width="35.44140625" customWidth="1"/>
    <col min="4" max="4" width="21.44140625" customWidth="1"/>
    <col min="5" max="5" width="24.109375" bestFit="1" customWidth="1"/>
    <col min="6" max="10" width="17.109375" bestFit="1" customWidth="1"/>
  </cols>
  <sheetData>
    <row r="1" spans="1:11">
      <c r="A1" s="99"/>
      <c r="D1" s="44"/>
      <c r="F1" s="45"/>
      <c r="G1" s="45"/>
    </row>
    <row r="2" spans="1:11">
      <c r="A2" s="99"/>
      <c r="C2" s="46"/>
      <c r="D2" s="44"/>
    </row>
    <row r="3" spans="1:11">
      <c r="A3" s="99"/>
    </row>
    <row r="4" spans="1:11">
      <c r="A4" s="99"/>
      <c r="C4" s="9" t="s">
        <v>0</v>
      </c>
    </row>
    <row r="5" spans="1:11">
      <c r="A5" s="99"/>
      <c r="C5" s="47" t="s">
        <v>1</v>
      </c>
      <c r="D5" s="48">
        <v>0.3</v>
      </c>
    </row>
    <row r="6" spans="1:11">
      <c r="A6" s="99"/>
      <c r="B6" s="9"/>
      <c r="C6" s="9"/>
      <c r="D6" s="49"/>
      <c r="E6" s="46"/>
      <c r="F6" s="46"/>
      <c r="G6" s="50"/>
      <c r="H6" s="50"/>
      <c r="I6" s="50"/>
      <c r="J6" s="101"/>
      <c r="K6" s="50"/>
    </row>
    <row r="7" spans="1:11">
      <c r="A7" s="99"/>
      <c r="B7" s="273" t="s">
        <v>2</v>
      </c>
      <c r="C7" s="274"/>
      <c r="D7" s="274"/>
      <c r="E7" s="274"/>
      <c r="F7" s="274"/>
      <c r="G7" s="274"/>
      <c r="H7" s="274"/>
      <c r="I7" s="275"/>
      <c r="J7" s="101"/>
      <c r="K7" s="50"/>
    </row>
    <row r="8" spans="1:11" ht="15" thickBot="1">
      <c r="A8" s="99"/>
      <c r="B8" s="9"/>
      <c r="C8" s="85" t="s">
        <v>3</v>
      </c>
      <c r="D8" s="51">
        <v>0</v>
      </c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101"/>
    </row>
    <row r="9" spans="1:11" s="9" customFormat="1" ht="15" thickBot="1">
      <c r="A9" s="99"/>
      <c r="B9" s="80" t="s">
        <v>4</v>
      </c>
      <c r="C9" s="86" t="s">
        <v>5</v>
      </c>
      <c r="D9" s="52"/>
      <c r="E9" s="75">
        <f>SUM('Punto Equilibrio (2)'!C8:N8)</f>
        <v>1026024864.201736</v>
      </c>
      <c r="F9" s="75">
        <f>SUM('Punto Equilibrio (2)'!O8:Z8)</f>
        <v>1301247615.0410018</v>
      </c>
      <c r="G9" s="75">
        <f>SUM('Punto Equilibrio (2)'!AA8:AL8)</f>
        <v>1650296610.4698327</v>
      </c>
      <c r="H9" s="75">
        <f>SUM('Punto Equilibrio (2)'!AM8:AX8)</f>
        <v>2092975134.8227468</v>
      </c>
      <c r="I9" s="75">
        <f>SUM('Punto Equilibrio (2)'!AY8:BJ8)</f>
        <v>2654398540.9623857</v>
      </c>
      <c r="J9" s="102"/>
    </row>
    <row r="10" spans="1:11" s="9" customFormat="1" ht="15" thickBot="1">
      <c r="A10" s="99"/>
      <c r="B10" s="80" t="s">
        <v>4</v>
      </c>
      <c r="C10" s="86" t="s">
        <v>6</v>
      </c>
      <c r="D10" s="52"/>
      <c r="E10" s="75">
        <f>SUM('Punto Equilibrio (2)'!C9:N10)</f>
        <v>1515905370.9044702</v>
      </c>
      <c r="F10" s="75">
        <f>SUM('Punto Equilibrio (2)'!O9:Z10)</f>
        <v>1791951884.9373593</v>
      </c>
      <c r="G10" s="75">
        <f>SUM('Punto Equilibrio (2)'!AA9:AL10)</f>
        <v>2118808559.2639792</v>
      </c>
      <c r="H10" s="75">
        <f>SUM('Punto Equilibrio (2)'!AM9:AX10)</f>
        <v>2510849789.843781</v>
      </c>
      <c r="I10" s="75">
        <f>SUM('Punto Equilibrio (2)'!AY9:BJ10)</f>
        <v>3002763510.266068</v>
      </c>
      <c r="J10" s="102"/>
    </row>
    <row r="11" spans="1:11" s="9" customFormat="1" ht="15" thickBot="1">
      <c r="A11" s="99"/>
      <c r="B11" s="80" t="s">
        <v>4</v>
      </c>
      <c r="C11" s="87" t="s">
        <v>7</v>
      </c>
      <c r="D11" s="52"/>
      <c r="E11" s="77">
        <f>E9-E10</f>
        <v>-489880506.70273423</v>
      </c>
      <c r="F11" s="77">
        <f>F9-F10</f>
        <v>-490704269.89635754</v>
      </c>
      <c r="G11" s="77">
        <f>G9-G10</f>
        <v>-468511948.79414654</v>
      </c>
      <c r="H11" s="77">
        <f>H9-H10</f>
        <v>-417874655.02103424</v>
      </c>
      <c r="I11" s="77">
        <f>I9-I10</f>
        <v>-348364969.30368233</v>
      </c>
      <c r="J11" s="102"/>
    </row>
    <row r="12" spans="1:11" ht="15" thickBot="1">
      <c r="A12" s="99"/>
      <c r="B12" s="80" t="s">
        <v>8</v>
      </c>
      <c r="C12" s="88" t="s">
        <v>9</v>
      </c>
      <c r="D12" s="53"/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99"/>
    </row>
    <row r="13" spans="1:11" s="9" customFormat="1" ht="15" thickBot="1">
      <c r="A13" s="99"/>
      <c r="B13" s="80" t="s">
        <v>4</v>
      </c>
      <c r="C13" s="86" t="s">
        <v>10</v>
      </c>
      <c r="D13" s="52"/>
      <c r="E13" s="77">
        <f>E11-E12</f>
        <v>-489880506.70273423</v>
      </c>
      <c r="F13" s="77">
        <f>F11-F12</f>
        <v>-490704269.89635754</v>
      </c>
      <c r="G13" s="77">
        <f t="shared" ref="G13:I13" si="0">G11-G12</f>
        <v>-468511948.79414654</v>
      </c>
      <c r="H13" s="77">
        <f t="shared" si="0"/>
        <v>-417874655.02103424</v>
      </c>
      <c r="I13" s="77">
        <f t="shared" si="0"/>
        <v>-348364969.30368233</v>
      </c>
      <c r="J13" s="102"/>
    </row>
    <row r="14" spans="1:11" ht="15" thickBot="1">
      <c r="A14" s="99"/>
      <c r="B14" s="80" t="s">
        <v>8</v>
      </c>
      <c r="C14" s="89" t="s">
        <v>11</v>
      </c>
      <c r="D14" s="53"/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99"/>
    </row>
    <row r="15" spans="1:11" s="9" customFormat="1" ht="16.5" customHeight="1" thickBot="1">
      <c r="A15" s="99"/>
      <c r="B15" s="80" t="s">
        <v>4</v>
      </c>
      <c r="C15" s="86" t="s">
        <v>12</v>
      </c>
      <c r="D15" s="52"/>
      <c r="E15" s="77">
        <f>E13-E14</f>
        <v>-489880506.70273423</v>
      </c>
      <c r="F15" s="77">
        <f t="shared" ref="F15:H15" si="1">F13-F14</f>
        <v>-490704269.89635754</v>
      </c>
      <c r="G15" s="77">
        <f t="shared" si="1"/>
        <v>-468511948.79414654</v>
      </c>
      <c r="H15" s="77">
        <f t="shared" si="1"/>
        <v>-417874655.02103424</v>
      </c>
      <c r="I15" s="77">
        <f>I13-I14</f>
        <v>-348364969.30368233</v>
      </c>
      <c r="J15" s="102"/>
    </row>
    <row r="16" spans="1:11" ht="15" thickBot="1">
      <c r="A16" s="99"/>
      <c r="B16" s="80" t="s">
        <v>8</v>
      </c>
      <c r="C16" s="89" t="s">
        <v>13</v>
      </c>
      <c r="D16" s="53"/>
      <c r="E16" s="79">
        <f>E15*$D$5</f>
        <v>-146964152.01082027</v>
      </c>
      <c r="F16" s="79">
        <f>F15*$D$5</f>
        <v>-147211280.96890727</v>
      </c>
      <c r="G16" s="79">
        <f>G15*$D$5</f>
        <v>-140553584.63824394</v>
      </c>
      <c r="H16" s="79">
        <f>H15*$D$5</f>
        <v>-125362396.50631027</v>
      </c>
      <c r="I16" s="79">
        <f>I15*$D$5</f>
        <v>-104509490.79110469</v>
      </c>
      <c r="J16" s="99"/>
    </row>
    <row r="17" spans="1:16" ht="15" thickBot="1">
      <c r="A17" s="99"/>
      <c r="B17" s="81" t="s">
        <v>14</v>
      </c>
      <c r="C17" s="90" t="s">
        <v>15</v>
      </c>
      <c r="D17" s="53"/>
      <c r="E17" s="79">
        <f>E15-E16</f>
        <v>-342916354.69191396</v>
      </c>
      <c r="F17" s="79">
        <f t="shared" ref="F17:H17" si="2">F15-F16</f>
        <v>-343492988.9274503</v>
      </c>
      <c r="G17" s="79">
        <f t="shared" si="2"/>
        <v>-327958364.15590262</v>
      </c>
      <c r="H17" s="79">
        <f t="shared" si="2"/>
        <v>-292512258.51472396</v>
      </c>
      <c r="I17" s="79">
        <f>I15-I16</f>
        <v>-243855478.51257765</v>
      </c>
      <c r="J17" s="99"/>
    </row>
    <row r="18" spans="1:16" ht="15" thickBot="1">
      <c r="A18" s="99"/>
      <c r="B18" s="80" t="s">
        <v>16</v>
      </c>
      <c r="C18" s="89" t="s">
        <v>17</v>
      </c>
      <c r="D18" s="53"/>
      <c r="E18" s="55">
        <f>+E12</f>
        <v>0</v>
      </c>
      <c r="F18" s="55">
        <f t="shared" ref="F18:I18" si="3">+F12</f>
        <v>0</v>
      </c>
      <c r="G18" s="55">
        <f t="shared" si="3"/>
        <v>0</v>
      </c>
      <c r="H18" s="55">
        <f t="shared" si="3"/>
        <v>0</v>
      </c>
      <c r="I18" s="55">
        <f t="shared" si="3"/>
        <v>0</v>
      </c>
      <c r="J18" s="99"/>
    </row>
    <row r="19" spans="1:16" ht="15" hidden="1" thickBot="1">
      <c r="A19" s="99"/>
      <c r="B19" s="80" t="s">
        <v>18</v>
      </c>
      <c r="C19" s="91" t="s">
        <v>19</v>
      </c>
      <c r="D19" s="54"/>
      <c r="E19" s="54"/>
      <c r="F19" s="54"/>
      <c r="G19" s="54"/>
      <c r="H19" s="54"/>
      <c r="I19" s="54"/>
      <c r="J19" s="99"/>
    </row>
    <row r="20" spans="1:16" ht="15" hidden="1" thickBot="1">
      <c r="A20" s="99"/>
      <c r="B20" s="80" t="s">
        <v>20</v>
      </c>
      <c r="C20" s="88" t="s">
        <v>21</v>
      </c>
      <c r="D20" s="54"/>
      <c r="E20" s="54"/>
      <c r="F20" s="54"/>
      <c r="G20" s="54"/>
      <c r="H20" s="54"/>
      <c r="I20" s="54"/>
      <c r="J20" s="99"/>
    </row>
    <row r="21" spans="1:16" ht="15" hidden="1" thickBot="1">
      <c r="A21" s="99"/>
      <c r="B21" s="80" t="s">
        <v>20</v>
      </c>
      <c r="C21" s="91" t="s">
        <v>22</v>
      </c>
      <c r="D21" s="54"/>
      <c r="E21" s="54"/>
      <c r="F21" s="54"/>
      <c r="G21" s="54"/>
      <c r="H21" s="54"/>
      <c r="I21" s="54"/>
      <c r="J21" s="99"/>
    </row>
    <row r="22" spans="1:16" ht="15" hidden="1" thickBot="1">
      <c r="A22" s="99"/>
      <c r="B22" s="80" t="s">
        <v>20</v>
      </c>
      <c r="C22" s="89" t="s">
        <v>23</v>
      </c>
      <c r="D22" s="54"/>
      <c r="E22" s="54"/>
      <c r="F22" s="54"/>
      <c r="G22" s="54"/>
      <c r="H22" s="54"/>
      <c r="I22" s="54"/>
      <c r="J22" s="99"/>
    </row>
    <row r="23" spans="1:16" ht="15" thickBot="1">
      <c r="A23" s="99"/>
      <c r="B23" s="80" t="s">
        <v>20</v>
      </c>
      <c r="C23" s="89" t="s">
        <v>24</v>
      </c>
      <c r="D23" s="77">
        <f>100000000</f>
        <v>100000000</v>
      </c>
      <c r="E23" s="54"/>
      <c r="F23" s="54"/>
      <c r="G23" s="54"/>
      <c r="H23" s="54"/>
      <c r="I23" s="54"/>
      <c r="J23" s="97"/>
      <c r="K23" s="57"/>
      <c r="L23" s="57"/>
      <c r="M23" s="57"/>
      <c r="N23" s="57"/>
      <c r="O23" s="57"/>
      <c r="P23" s="57"/>
    </row>
    <row r="24" spans="1:16" ht="16.5" customHeight="1" thickBot="1">
      <c r="A24" s="99"/>
      <c r="B24" s="80" t="s">
        <v>25</v>
      </c>
      <c r="C24" s="88" t="s">
        <v>26</v>
      </c>
      <c r="D24" s="55"/>
      <c r="E24" s="54"/>
      <c r="F24" s="54"/>
      <c r="G24" s="54"/>
      <c r="H24" s="54"/>
      <c r="I24" s="54"/>
      <c r="J24" s="97"/>
      <c r="K24" s="57"/>
      <c r="L24" s="57"/>
      <c r="M24" s="57"/>
      <c r="N24" s="57"/>
      <c r="O24" s="57"/>
      <c r="P24" s="57"/>
    </row>
    <row r="25" spans="1:16" ht="15.75" customHeight="1" thickBot="1">
      <c r="A25" s="99"/>
      <c r="B25" s="80" t="s">
        <v>16</v>
      </c>
      <c r="C25" s="89" t="s">
        <v>27</v>
      </c>
      <c r="D25" s="53"/>
      <c r="E25" s="54"/>
      <c r="F25" s="54"/>
      <c r="G25" s="54"/>
      <c r="H25" s="54"/>
      <c r="I25" s="54"/>
      <c r="J25" s="97"/>
      <c r="K25" s="57"/>
      <c r="L25" s="57"/>
      <c r="M25" s="57"/>
      <c r="N25" s="57"/>
      <c r="O25" s="57"/>
      <c r="P25" s="57"/>
    </row>
    <row r="26" spans="1:16" ht="22.5" customHeight="1" thickBot="1">
      <c r="A26" s="99"/>
      <c r="B26" s="80" t="s">
        <v>16</v>
      </c>
      <c r="C26" s="88" t="s">
        <v>28</v>
      </c>
      <c r="D26" s="53"/>
      <c r="E26" s="54"/>
      <c r="F26" s="54"/>
      <c r="G26" s="54"/>
      <c r="H26" s="54"/>
      <c r="I26" s="54">
        <v>0</v>
      </c>
      <c r="J26" s="97"/>
      <c r="K26" s="57"/>
      <c r="L26" s="57"/>
      <c r="M26" s="57"/>
      <c r="N26" s="57"/>
      <c r="O26" s="57"/>
      <c r="P26" s="57"/>
    </row>
    <row r="27" spans="1:16" s="57" customFormat="1" ht="17.25" customHeight="1">
      <c r="A27" s="97"/>
      <c r="B27" s="56" t="s">
        <v>14</v>
      </c>
      <c r="C27" s="92" t="s">
        <v>29</v>
      </c>
      <c r="D27" s="82">
        <f>D17+D18+D19-D20-D21-D22-D23-D24+D25+D26</f>
        <v>-100000000</v>
      </c>
      <c r="E27" s="82">
        <f>E17+E18+E19-E20-E21-E22-E23-E24+E25+E26</f>
        <v>-342916354.69191396</v>
      </c>
      <c r="F27" s="82">
        <f t="shared" ref="F27:I27" si="4">F17+F18+F19-F20-F21-F22-F23-F24+F25+F26</f>
        <v>-343492988.9274503</v>
      </c>
      <c r="G27" s="82">
        <f t="shared" si="4"/>
        <v>-327958364.15590262</v>
      </c>
      <c r="H27" s="83">
        <f t="shared" si="4"/>
        <v>-292512258.51472396</v>
      </c>
      <c r="I27" s="84">
        <f t="shared" si="4"/>
        <v>-243855478.51257765</v>
      </c>
      <c r="J27" s="97"/>
    </row>
    <row r="28" spans="1:16" s="57" customFormat="1" ht="17.25" customHeight="1">
      <c r="A28" s="97"/>
      <c r="B28" s="98"/>
      <c r="C28" s="25" t="s">
        <v>30</v>
      </c>
      <c r="D28" s="58">
        <f>1/(1+$D$33)^D8</f>
        <v>1</v>
      </c>
      <c r="E28" s="58">
        <f>1/(1+$D$33)^E8</f>
        <v>0.89285714285714279</v>
      </c>
      <c r="F28" s="58">
        <f t="shared" ref="F28:I28" si="5">1/(1+$D$33)^F8</f>
        <v>0.79719387755102034</v>
      </c>
      <c r="G28" s="58">
        <f t="shared" si="5"/>
        <v>0.71178024781341087</v>
      </c>
      <c r="H28" s="58">
        <f t="shared" si="5"/>
        <v>0.63551807840483121</v>
      </c>
      <c r="I28" s="58">
        <f t="shared" si="5"/>
        <v>0.56742685571859919</v>
      </c>
      <c r="J28" s="97"/>
    </row>
    <row r="29" spans="1:16" s="57" customFormat="1" ht="17.25" customHeight="1">
      <c r="A29" s="97"/>
      <c r="B29" s="98"/>
      <c r="C29" s="25" t="s">
        <v>31</v>
      </c>
      <c r="D29" s="59">
        <f t="shared" ref="D29:I29" si="6">D28*D27</f>
        <v>-100000000</v>
      </c>
      <c r="E29" s="59">
        <f t="shared" si="6"/>
        <v>-306175316.68920887</v>
      </c>
      <c r="F29" s="59">
        <f t="shared" si="6"/>
        <v>-273830507.75466383</v>
      </c>
      <c r="G29" s="59">
        <f t="shared" si="6"/>
        <v>-233434285.71136922</v>
      </c>
      <c r="H29" s="59">
        <f t="shared" si="6"/>
        <v>-185896828.4411346</v>
      </c>
      <c r="I29" s="59">
        <f t="shared" si="6"/>
        <v>-138370147.42214635</v>
      </c>
      <c r="J29" s="97"/>
    </row>
    <row r="30" spans="1:16" s="57" customFormat="1" ht="17.25" customHeight="1">
      <c r="A30" s="97"/>
      <c r="B30" s="98"/>
      <c r="C30" s="25" t="s">
        <v>32</v>
      </c>
      <c r="D30" s="59">
        <f>D29</f>
        <v>-100000000</v>
      </c>
      <c r="E30" s="59">
        <f>SUM($D$29,E29)</f>
        <v>-406175316.68920887</v>
      </c>
      <c r="F30" s="59">
        <f>SUM($D$29:E29,F29)</f>
        <v>-680005824.44387269</v>
      </c>
      <c r="G30" s="59">
        <f>SUM($D$29:F29,G29)</f>
        <v>-913440110.15524197</v>
      </c>
      <c r="H30" s="59">
        <f>SUM($D$29:G29,H29)</f>
        <v>-1099336938.5963767</v>
      </c>
      <c r="I30" s="59">
        <f>SUM($D$29:H29,I29)</f>
        <v>-1237707086.018523</v>
      </c>
      <c r="J30" s="97"/>
    </row>
    <row r="31" spans="1:16" s="57" customFormat="1" ht="17.25" customHeight="1">
      <c r="A31" s="97"/>
      <c r="B31" s="98"/>
      <c r="C31" s="60" t="s">
        <v>33</v>
      </c>
      <c r="D31" s="61">
        <f t="shared" ref="D31:I31" si="7">D17/((1+$D$32)^D8)</f>
        <v>0</v>
      </c>
      <c r="E31" s="61">
        <f t="shared" si="7"/>
        <v>-326587004.46848947</v>
      </c>
      <c r="F31" s="61">
        <f t="shared" si="7"/>
        <v>-311558266.60086197</v>
      </c>
      <c r="G31" s="61">
        <f t="shared" si="7"/>
        <v>-283302765.71074623</v>
      </c>
      <c r="H31" s="61">
        <f t="shared" si="7"/>
        <v>-240650558.98702615</v>
      </c>
      <c r="I31" s="61">
        <f t="shared" si="7"/>
        <v>-191067148.25129163</v>
      </c>
      <c r="J31" s="97"/>
    </row>
    <row r="32" spans="1:16" s="57" customFormat="1" ht="17.25" customHeight="1">
      <c r="A32" s="97"/>
      <c r="B32" s="98"/>
      <c r="C32" s="60" t="s">
        <v>34</v>
      </c>
      <c r="D32" s="62">
        <v>0.05</v>
      </c>
      <c r="E32" s="103"/>
      <c r="F32" s="103"/>
      <c r="G32" s="103"/>
      <c r="H32" s="103"/>
      <c r="I32" s="103"/>
      <c r="J32" s="97"/>
    </row>
    <row r="33" spans="1:16" ht="15.75" customHeight="1">
      <c r="A33" s="99"/>
      <c r="B33" s="99"/>
      <c r="C33" s="63" t="s">
        <v>35</v>
      </c>
      <c r="D33" s="64">
        <v>0.12</v>
      </c>
      <c r="E33" s="102"/>
      <c r="F33" s="99"/>
      <c r="G33" s="99"/>
      <c r="H33" s="99"/>
      <c r="I33" s="99"/>
      <c r="J33" s="97"/>
      <c r="K33" s="57"/>
      <c r="L33" s="57"/>
      <c r="M33" s="57"/>
      <c r="N33" s="57"/>
      <c r="O33" s="57"/>
      <c r="P33" s="57"/>
    </row>
    <row r="34" spans="1:16" ht="15" customHeight="1">
      <c r="A34" s="99"/>
      <c r="B34" s="99"/>
      <c r="C34" s="65" t="s">
        <v>36</v>
      </c>
      <c r="D34" s="66">
        <f>NPV(D33,E27:I27)+D27</f>
        <v>-1237707086.0185227</v>
      </c>
      <c r="E34" s="99"/>
      <c r="F34" s="99"/>
      <c r="G34" s="99"/>
      <c r="H34" s="99"/>
      <c r="I34" s="99"/>
      <c r="J34" s="97"/>
      <c r="K34" s="57"/>
      <c r="L34" s="57"/>
      <c r="M34" s="57"/>
      <c r="N34" s="57"/>
      <c r="O34" s="57"/>
      <c r="P34" s="57"/>
    </row>
    <row r="35" spans="1:16">
      <c r="A35" s="99"/>
      <c r="B35" s="99"/>
      <c r="C35" s="65" t="s">
        <v>37</v>
      </c>
      <c r="D35" s="67" t="e">
        <f>IRR(D27:I27,D33)</f>
        <v>#NUM!</v>
      </c>
      <c r="E35" s="99"/>
      <c r="F35" s="99"/>
      <c r="G35" s="99"/>
      <c r="H35" s="99"/>
      <c r="I35" s="99"/>
      <c r="J35" s="99"/>
    </row>
    <row r="36" spans="1:16">
      <c r="A36" s="99"/>
      <c r="B36" s="99"/>
      <c r="C36" s="65" t="s">
        <v>38</v>
      </c>
      <c r="D36" s="67">
        <f>MIRR(D27:I27,,D33)</f>
        <v>-1</v>
      </c>
      <c r="E36" s="99"/>
      <c r="F36" s="99"/>
      <c r="G36" s="99"/>
      <c r="H36" s="99"/>
      <c r="I36" s="99"/>
      <c r="J36" s="99"/>
    </row>
    <row r="37" spans="1:16" ht="15" customHeight="1">
      <c r="A37" s="99"/>
      <c r="B37" s="99"/>
      <c r="C37" s="65" t="s">
        <v>39</v>
      </c>
      <c r="D37" s="66">
        <f>PMT(D33,5,D34)</f>
        <v>343351990.95393515</v>
      </c>
      <c r="E37" s="99"/>
      <c r="F37" s="99"/>
      <c r="G37" s="99"/>
      <c r="H37" s="99"/>
      <c r="I37" s="99"/>
      <c r="J37" s="99"/>
    </row>
    <row r="38" spans="1:16">
      <c r="A38" s="99"/>
      <c r="B38" s="99"/>
      <c r="C38" s="65" t="s">
        <v>40</v>
      </c>
      <c r="D38" s="68">
        <f>ABS(E61/E62)</f>
        <v>0.82814627686334052</v>
      </c>
      <c r="E38" s="99"/>
      <c r="F38" s="99"/>
      <c r="G38" s="99"/>
      <c r="H38" s="99"/>
      <c r="I38" s="99"/>
      <c r="J38" s="99"/>
    </row>
    <row r="39" spans="1:16">
      <c r="A39" s="99"/>
      <c r="B39" s="99"/>
      <c r="C39" s="65" t="s">
        <v>41</v>
      </c>
      <c r="D39" s="68">
        <f>MIN(E39:I39)</f>
        <v>0</v>
      </c>
      <c r="E39" s="51" t="str">
        <f>IF(SUM($D$27:E27)&gt;=0,E8,"X")</f>
        <v>X</v>
      </c>
      <c r="F39" s="51" t="str">
        <f>IF(SUM($D$27:F27)&gt;=0,F8,"X")</f>
        <v>X</v>
      </c>
      <c r="G39" s="51" t="str">
        <f>IF(SUM($D$27:G27)&gt;=0,G8,"X")</f>
        <v>X</v>
      </c>
      <c r="H39" s="51" t="str">
        <f>IF(SUM($D$27:H27)&gt;=0,H8,"X")</f>
        <v>X</v>
      </c>
      <c r="I39" s="51" t="str">
        <f>IF(SUM($D$27:I27)&gt;=0,I8,"X")</f>
        <v>X</v>
      </c>
      <c r="J39" s="99"/>
    </row>
    <row r="40" spans="1:16">
      <c r="A40" s="99"/>
      <c r="B40" s="99"/>
      <c r="C40" s="65" t="s">
        <v>42</v>
      </c>
      <c r="D40" s="68">
        <f>MIN(E40:I40)</f>
        <v>0</v>
      </c>
      <c r="E40" s="51" t="str">
        <f>IF(SUM($D$29:E29)&gt;=0,E8,"X")</f>
        <v>X</v>
      </c>
      <c r="F40" s="51" t="str">
        <f>IF(SUM($D$29:F29)&gt;=0,F8,"X")</f>
        <v>X</v>
      </c>
      <c r="G40" s="51" t="str">
        <f>IF(SUM($D$29:G29)&gt;=0,G8,"X")</f>
        <v>X</v>
      </c>
      <c r="H40" s="51" t="str">
        <f>IF(SUM($D$29:H29)&gt;=0,H8,"X")</f>
        <v>X</v>
      </c>
      <c r="I40" s="51" t="str">
        <f>IF(SUM($D$29:I29)&gt;=0,I8,"X")</f>
        <v>X</v>
      </c>
      <c r="J40" s="99"/>
    </row>
    <row r="41" spans="1:16">
      <c r="A41" s="99"/>
      <c r="B41" s="99"/>
      <c r="C41" s="65" t="s">
        <v>43</v>
      </c>
      <c r="D41" s="68">
        <f>INTERCEPT(E8:I8,E30:I30)</f>
        <v>-1.0965862361262708</v>
      </c>
      <c r="E41" s="99"/>
      <c r="F41" s="99"/>
      <c r="G41" s="99"/>
      <c r="H41" s="99"/>
      <c r="I41" s="99"/>
      <c r="J41" s="99"/>
    </row>
    <row r="42" spans="1:16">
      <c r="A42" s="99"/>
      <c r="B42" s="99"/>
      <c r="E42" s="99"/>
      <c r="F42" s="99"/>
      <c r="G42" s="99"/>
      <c r="H42" s="99"/>
      <c r="I42" s="99"/>
      <c r="J42" s="99"/>
    </row>
    <row r="43" spans="1:16">
      <c r="A43" s="99"/>
      <c r="B43" s="99"/>
      <c r="C43" s="94" t="s">
        <v>3</v>
      </c>
      <c r="D43" s="69">
        <v>0</v>
      </c>
      <c r="E43" s="69">
        <v>1</v>
      </c>
      <c r="F43" s="69">
        <v>2</v>
      </c>
      <c r="G43" s="69">
        <v>3</v>
      </c>
      <c r="H43" s="69">
        <v>4</v>
      </c>
      <c r="I43" s="69">
        <v>5</v>
      </c>
      <c r="J43" s="99"/>
    </row>
    <row r="44" spans="1:16">
      <c r="A44" s="99"/>
      <c r="B44" s="99"/>
      <c r="C44" s="95" t="s">
        <v>44</v>
      </c>
      <c r="D44" s="54"/>
      <c r="E44" s="55">
        <f>E9</f>
        <v>1026024864.201736</v>
      </c>
      <c r="F44" s="55">
        <f>F9</f>
        <v>1301247615.0410018</v>
      </c>
      <c r="G44" s="55">
        <f>G9</f>
        <v>1650296610.4698327</v>
      </c>
      <c r="H44" s="55">
        <f>H9</f>
        <v>2092975134.8227468</v>
      </c>
      <c r="I44" s="55">
        <f>I9</f>
        <v>2654398540.9623857</v>
      </c>
      <c r="J44" s="99"/>
    </row>
    <row r="45" spans="1:16">
      <c r="A45" s="99"/>
      <c r="B45" s="99"/>
      <c r="C45" s="95" t="s">
        <v>45</v>
      </c>
      <c r="D45" s="54">
        <f>D19</f>
        <v>0</v>
      </c>
      <c r="E45" s="55"/>
      <c r="F45" s="55"/>
      <c r="G45" s="55"/>
      <c r="H45" s="55"/>
      <c r="I45" s="55"/>
      <c r="J45" s="99"/>
    </row>
    <row r="46" spans="1:16">
      <c r="A46" s="99"/>
      <c r="B46" s="99"/>
      <c r="C46" s="95" t="s">
        <v>46</v>
      </c>
      <c r="D46" s="54">
        <f>D25</f>
        <v>0</v>
      </c>
      <c r="E46" s="55">
        <f t="shared" ref="E46:I47" si="8">E25</f>
        <v>0</v>
      </c>
      <c r="F46" s="55">
        <f t="shared" si="8"/>
        <v>0</v>
      </c>
      <c r="G46" s="55">
        <f t="shared" si="8"/>
        <v>0</v>
      </c>
      <c r="H46" s="55">
        <f t="shared" si="8"/>
        <v>0</v>
      </c>
      <c r="I46" s="55">
        <f t="shared" si="8"/>
        <v>0</v>
      </c>
      <c r="J46" s="99"/>
    </row>
    <row r="47" spans="1:16">
      <c r="A47" s="99"/>
      <c r="B47" s="99"/>
      <c r="C47" s="95" t="s">
        <v>47</v>
      </c>
      <c r="D47" s="54">
        <f>D26</f>
        <v>0</v>
      </c>
      <c r="E47" s="55">
        <f t="shared" si="8"/>
        <v>0</v>
      </c>
      <c r="F47" s="55">
        <f t="shared" si="8"/>
        <v>0</v>
      </c>
      <c r="G47" s="55">
        <f t="shared" si="8"/>
        <v>0</v>
      </c>
      <c r="H47" s="55">
        <f t="shared" si="8"/>
        <v>0</v>
      </c>
      <c r="I47" s="55">
        <f>I26</f>
        <v>0</v>
      </c>
      <c r="J47" s="99"/>
    </row>
    <row r="48" spans="1:16">
      <c r="A48" s="99"/>
      <c r="B48" s="99"/>
      <c r="C48" s="96" t="s">
        <v>48</v>
      </c>
      <c r="D48" s="70">
        <f>SUM(D44:D47)</f>
        <v>0</v>
      </c>
      <c r="E48" s="71">
        <f>SUM(E44:E47)</f>
        <v>1026024864.201736</v>
      </c>
      <c r="F48" s="71">
        <f t="shared" ref="F48:I48" si="9">SUM(F44:F47)</f>
        <v>1301247615.0410018</v>
      </c>
      <c r="G48" s="71">
        <f t="shared" si="9"/>
        <v>1650296610.4698327</v>
      </c>
      <c r="H48" s="71">
        <f t="shared" si="9"/>
        <v>2092975134.8227468</v>
      </c>
      <c r="I48" s="71">
        <f t="shared" si="9"/>
        <v>2654398540.9623857</v>
      </c>
      <c r="J48" s="99"/>
    </row>
    <row r="49" spans="1:10">
      <c r="A49" s="99"/>
      <c r="B49" s="99"/>
      <c r="D49" s="57"/>
      <c r="E49" s="72"/>
      <c r="F49" s="72"/>
      <c r="G49" s="72"/>
      <c r="H49" s="72"/>
      <c r="I49" s="72"/>
      <c r="J49" s="99"/>
    </row>
    <row r="50" spans="1:10">
      <c r="A50" s="99"/>
      <c r="B50" s="99"/>
      <c r="C50" s="94" t="s">
        <v>3</v>
      </c>
      <c r="D50" s="69">
        <v>0</v>
      </c>
      <c r="E50" s="69">
        <v>1</v>
      </c>
      <c r="F50" s="69">
        <v>2</v>
      </c>
      <c r="G50" s="69">
        <v>3</v>
      </c>
      <c r="H50" s="69">
        <v>4</v>
      </c>
      <c r="I50" s="69">
        <v>5</v>
      </c>
      <c r="J50" s="99"/>
    </row>
    <row r="51" spans="1:10">
      <c r="A51" s="99"/>
      <c r="B51" s="99"/>
      <c r="C51" s="95" t="str">
        <f>C10</f>
        <v>Costos y gastos totales - Expenses</v>
      </c>
      <c r="D51" s="54">
        <f>D10</f>
        <v>0</v>
      </c>
      <c r="E51" s="55">
        <f>E10</f>
        <v>1515905370.9044702</v>
      </c>
      <c r="F51" s="55">
        <f t="shared" ref="F51:I51" si="10">F10</f>
        <v>1791951884.9373593</v>
      </c>
      <c r="G51" s="55">
        <f t="shared" si="10"/>
        <v>2118808559.2639792</v>
      </c>
      <c r="H51" s="55">
        <f t="shared" si="10"/>
        <v>2510849789.843781</v>
      </c>
      <c r="I51" s="55">
        <f t="shared" si="10"/>
        <v>3002763510.266068</v>
      </c>
      <c r="J51" s="99"/>
    </row>
    <row r="52" spans="1:10">
      <c r="A52" s="99"/>
      <c r="B52" s="99"/>
      <c r="C52" s="95" t="str">
        <f>C14</f>
        <v>Gastos financieros - Interest Payments</v>
      </c>
      <c r="D52" s="54">
        <f t="shared" ref="D52:I52" si="11">D14</f>
        <v>0</v>
      </c>
      <c r="E52" s="55">
        <f>E14</f>
        <v>0</v>
      </c>
      <c r="F52" s="55">
        <f t="shared" si="11"/>
        <v>0</v>
      </c>
      <c r="G52" s="55">
        <f t="shared" si="11"/>
        <v>0</v>
      </c>
      <c r="H52" s="55">
        <f t="shared" si="11"/>
        <v>0</v>
      </c>
      <c r="I52" s="55">
        <f t="shared" si="11"/>
        <v>0</v>
      </c>
      <c r="J52" s="99"/>
    </row>
    <row r="53" spans="1:10">
      <c r="A53" s="99"/>
      <c r="B53" s="99"/>
      <c r="C53" s="95" t="str">
        <f>C16</f>
        <v>IMPUESTOS - Tax</v>
      </c>
      <c r="D53" s="54">
        <f t="shared" ref="D53:I53" si="12">D16</f>
        <v>0</v>
      </c>
      <c r="E53" s="55">
        <f>E16</f>
        <v>-146964152.01082027</v>
      </c>
      <c r="F53" s="55">
        <f t="shared" si="12"/>
        <v>-147211280.96890727</v>
      </c>
      <c r="G53" s="55">
        <f t="shared" si="12"/>
        <v>-140553584.63824394</v>
      </c>
      <c r="H53" s="55">
        <f t="shared" si="12"/>
        <v>-125362396.50631027</v>
      </c>
      <c r="I53" s="55">
        <f t="shared" si="12"/>
        <v>-104509490.79110469</v>
      </c>
      <c r="J53" s="99"/>
    </row>
    <row r="54" spans="1:10" hidden="1">
      <c r="A54" s="99"/>
      <c r="B54" s="99"/>
      <c r="C54" s="95" t="str">
        <f>C20</f>
        <v>Abono a capital</v>
      </c>
      <c r="D54" s="54">
        <f t="shared" ref="D54:I56" si="13">D20</f>
        <v>0</v>
      </c>
      <c r="E54" s="55">
        <f t="shared" si="13"/>
        <v>0</v>
      </c>
      <c r="F54" s="55">
        <f t="shared" si="13"/>
        <v>0</v>
      </c>
      <c r="G54" s="55">
        <f t="shared" si="13"/>
        <v>0</v>
      </c>
      <c r="H54" s="55">
        <f t="shared" si="13"/>
        <v>0</v>
      </c>
      <c r="I54" s="55">
        <f t="shared" si="13"/>
        <v>0</v>
      </c>
      <c r="J54" s="99"/>
    </row>
    <row r="55" spans="1:10" hidden="1">
      <c r="A55" s="99"/>
      <c r="B55" s="99"/>
      <c r="C55" s="95" t="str">
        <f>C21</f>
        <v xml:space="preserve">Inversión Activos </v>
      </c>
      <c r="D55" s="54">
        <f t="shared" si="13"/>
        <v>0</v>
      </c>
      <c r="E55" s="55">
        <f t="shared" si="13"/>
        <v>0</v>
      </c>
      <c r="F55" s="55">
        <f t="shared" si="13"/>
        <v>0</v>
      </c>
      <c r="G55" s="55">
        <f t="shared" si="13"/>
        <v>0</v>
      </c>
      <c r="H55" s="55">
        <f t="shared" si="13"/>
        <v>0</v>
      </c>
      <c r="I55" s="55">
        <f t="shared" si="13"/>
        <v>0</v>
      </c>
      <c r="J55" s="99"/>
    </row>
    <row r="56" spans="1:10" hidden="1">
      <c r="A56" s="99"/>
      <c r="B56" s="99"/>
      <c r="C56" s="95" t="str">
        <f>C22</f>
        <v>Estudios ded viabilidad</v>
      </c>
      <c r="D56" s="54">
        <f t="shared" si="13"/>
        <v>0</v>
      </c>
      <c r="E56" s="55">
        <f t="shared" si="13"/>
        <v>0</v>
      </c>
      <c r="F56" s="55">
        <f t="shared" si="13"/>
        <v>0</v>
      </c>
      <c r="G56" s="55">
        <f t="shared" si="13"/>
        <v>0</v>
      </c>
      <c r="H56" s="55">
        <f t="shared" si="13"/>
        <v>0</v>
      </c>
      <c r="I56" s="55">
        <f t="shared" si="13"/>
        <v>0</v>
      </c>
      <c r="J56" s="99"/>
    </row>
    <row r="57" spans="1:10">
      <c r="A57" s="99"/>
      <c r="B57" s="99"/>
      <c r="C57" s="95" t="str">
        <f>+C23</f>
        <v>Inversión en capital de W</v>
      </c>
      <c r="D57" s="54">
        <f t="shared" ref="D57:I58" si="14">+D23</f>
        <v>100000000</v>
      </c>
      <c r="E57" s="55">
        <f t="shared" si="14"/>
        <v>0</v>
      </c>
      <c r="F57" s="55">
        <f t="shared" si="14"/>
        <v>0</v>
      </c>
      <c r="G57" s="55">
        <f t="shared" si="14"/>
        <v>0</v>
      </c>
      <c r="H57" s="55">
        <f t="shared" si="14"/>
        <v>0</v>
      </c>
      <c r="I57" s="55">
        <f t="shared" si="14"/>
        <v>0</v>
      </c>
      <c r="J57" s="99"/>
    </row>
    <row r="58" spans="1:10" hidden="1">
      <c r="A58" s="99"/>
      <c r="B58" s="99"/>
      <c r="C58" s="95" t="str">
        <f>+C24</f>
        <v>Variación capital de trabajo</v>
      </c>
      <c r="D58" s="54">
        <f>+D24</f>
        <v>0</v>
      </c>
      <c r="E58" s="55">
        <f t="shared" si="14"/>
        <v>0</v>
      </c>
      <c r="F58" s="55">
        <f t="shared" si="14"/>
        <v>0</v>
      </c>
      <c r="G58" s="55">
        <f t="shared" si="14"/>
        <v>0</v>
      </c>
      <c r="H58" s="55">
        <f t="shared" si="14"/>
        <v>0</v>
      </c>
      <c r="I58" s="55">
        <f t="shared" si="14"/>
        <v>0</v>
      </c>
      <c r="J58" s="99"/>
    </row>
    <row r="59" spans="1:10">
      <c r="A59" s="99"/>
      <c r="B59" s="99"/>
      <c r="C59" s="96" t="s">
        <v>49</v>
      </c>
      <c r="D59" s="70">
        <f>SUM(D51:D58)</f>
        <v>100000000</v>
      </c>
      <c r="E59" s="71">
        <f t="shared" ref="E59:I59" si="15">SUM(E51:E58)</f>
        <v>1368941218.8936501</v>
      </c>
      <c r="F59" s="71">
        <f t="shared" si="15"/>
        <v>1644740603.968452</v>
      </c>
      <c r="G59" s="71">
        <f t="shared" si="15"/>
        <v>1978254974.6257353</v>
      </c>
      <c r="H59" s="71">
        <f t="shared" si="15"/>
        <v>2385487393.3374705</v>
      </c>
      <c r="I59" s="71">
        <f t="shared" si="15"/>
        <v>2898254019.4749632</v>
      </c>
      <c r="J59" s="99"/>
    </row>
    <row r="60" spans="1:10">
      <c r="A60" s="99"/>
      <c r="B60" s="99"/>
      <c r="C60" s="99"/>
      <c r="E60" s="72"/>
      <c r="F60" s="100"/>
      <c r="G60" s="100"/>
      <c r="H60" s="100"/>
      <c r="I60" s="100"/>
      <c r="J60" s="99"/>
    </row>
    <row r="61" spans="1:10">
      <c r="B61" s="99"/>
      <c r="C61" s="99"/>
      <c r="D61" s="73" t="s">
        <v>50</v>
      </c>
      <c r="E61" s="74">
        <f>NPV(D33,E48:I48)+D48</f>
        <v>5964389344.7599211</v>
      </c>
      <c r="F61" s="100"/>
      <c r="G61" s="100"/>
      <c r="H61" s="100"/>
      <c r="I61" s="100"/>
      <c r="J61" s="99"/>
    </row>
    <row r="62" spans="1:10">
      <c r="B62" s="99"/>
      <c r="C62" s="99"/>
      <c r="D62" s="73" t="s">
        <v>51</v>
      </c>
      <c r="E62" s="74">
        <f>NPV(D33,E59:I59)+D59</f>
        <v>7202096430.7784433</v>
      </c>
      <c r="F62" s="100"/>
      <c r="G62" s="100"/>
      <c r="H62" s="100"/>
      <c r="I62" s="100"/>
      <c r="J62" s="99"/>
    </row>
    <row r="63" spans="1:10">
      <c r="B63" s="99"/>
      <c r="C63" s="99"/>
      <c r="D63" s="73" t="s">
        <v>52</v>
      </c>
      <c r="E63" s="74">
        <f>E61-E62</f>
        <v>-1237707086.0185223</v>
      </c>
      <c r="F63" s="100"/>
      <c r="G63" s="100"/>
      <c r="H63" s="100"/>
      <c r="I63" s="100"/>
      <c r="J63" s="99"/>
    </row>
    <row r="64" spans="1:10">
      <c r="B64" s="99"/>
      <c r="C64" s="99"/>
      <c r="D64" s="99"/>
      <c r="E64" s="99"/>
      <c r="F64" s="99"/>
      <c r="G64" s="99"/>
      <c r="H64" s="99"/>
      <c r="I64" s="99"/>
      <c r="J64" s="99"/>
    </row>
    <row r="65" spans="2:10">
      <c r="B65" s="99"/>
      <c r="C65" s="99"/>
      <c r="D65" s="99"/>
      <c r="E65" s="99"/>
      <c r="F65" s="99"/>
      <c r="G65" s="99"/>
      <c r="H65" s="99"/>
      <c r="I65" s="99"/>
      <c r="J65" s="99"/>
    </row>
    <row r="66" spans="2:10">
      <c r="B66" s="99"/>
      <c r="C66" s="99"/>
      <c r="D66" s="99"/>
      <c r="E66" s="99"/>
      <c r="F66" s="99"/>
      <c r="G66" s="99"/>
      <c r="H66" s="99"/>
      <c r="I66" s="99"/>
      <c r="J66" s="99"/>
    </row>
    <row r="67" spans="2:10">
      <c r="B67" s="99"/>
      <c r="C67" s="99"/>
      <c r="D67" s="99"/>
      <c r="E67" s="99"/>
      <c r="F67" s="99"/>
      <c r="G67" s="99"/>
      <c r="H67" s="99"/>
      <c r="I67" s="99"/>
      <c r="J67" s="99"/>
    </row>
    <row r="68" spans="2:10">
      <c r="C68" s="99"/>
      <c r="D68" s="99"/>
      <c r="E68" s="99"/>
      <c r="F68" s="99"/>
    </row>
  </sheetData>
  <mergeCells count="1">
    <mergeCell ref="B7:I7"/>
  </mergeCells>
  <pageMargins left="0.7" right="0.7" top="0.75" bottom="0.75" header="0.3" footer="0.3"/>
  <pageSetup scale="55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FC67F-F7B2-48BD-A128-B7D120CC6BF7}">
  <sheetPr>
    <pageSetUpPr fitToPage="1"/>
  </sheetPr>
  <dimension ref="B3:D20"/>
  <sheetViews>
    <sheetView zoomScale="110" zoomScaleNormal="110" workbookViewId="0">
      <selection activeCell="E4" sqref="E4"/>
    </sheetView>
  </sheetViews>
  <sheetFormatPr baseColWidth="10" defaultColWidth="11.44140625" defaultRowHeight="14.4"/>
  <cols>
    <col min="1" max="1" width="11.44140625" style="12" customWidth="1"/>
    <col min="2" max="2" width="30.6640625" style="12" customWidth="1"/>
    <col min="3" max="3" width="14.6640625" style="12" bestFit="1" customWidth="1"/>
    <col min="4" max="4" width="11.44140625" style="12"/>
    <col min="5" max="5" width="14.88671875" style="12" bestFit="1" customWidth="1"/>
    <col min="6" max="7" width="11.44140625" style="12"/>
    <col min="8" max="8" width="13.33203125" style="12" bestFit="1" customWidth="1"/>
    <col min="9" max="9" width="11.44140625" style="12"/>
    <col min="10" max="10" width="16.88671875" style="12" customWidth="1"/>
    <col min="11" max="11" width="16.109375" style="12" customWidth="1"/>
    <col min="12" max="16384" width="11.44140625" style="12"/>
  </cols>
  <sheetData>
    <row r="3" spans="2:3">
      <c r="B3" s="9"/>
      <c r="C3" s="23"/>
    </row>
    <row r="4" spans="2:3">
      <c r="B4" s="9"/>
      <c r="C4" s="9"/>
    </row>
    <row r="5" spans="2:3">
      <c r="B5" s="9"/>
      <c r="C5" s="9"/>
    </row>
    <row r="6" spans="2:3">
      <c r="B6" s="9"/>
      <c r="C6" s="9"/>
    </row>
    <row r="7" spans="2:3">
      <c r="B7" s="9"/>
      <c r="C7" s="9"/>
    </row>
    <row r="8" spans="2:3">
      <c r="B8" s="9"/>
      <c r="C8" s="9"/>
    </row>
    <row r="9" spans="2:3">
      <c r="B9"/>
      <c r="C9"/>
    </row>
    <row r="10" spans="2:3">
      <c r="B10" s="20" t="s">
        <v>91</v>
      </c>
      <c r="C10" s="21">
        <f>+'Gastos (2)'!E7</f>
        <v>33592000</v>
      </c>
    </row>
    <row r="11" spans="2:3">
      <c r="B11" s="20" t="s">
        <v>61</v>
      </c>
      <c r="C11" s="21">
        <f>+'Gastos (2)'!E10</f>
        <v>3000000</v>
      </c>
    </row>
    <row r="12" spans="2:3">
      <c r="B12" s="20" t="s">
        <v>62</v>
      </c>
      <c r="C12" s="21">
        <f>+'Gastos (2)'!E11</f>
        <v>8000000</v>
      </c>
    </row>
    <row r="13" spans="2:3">
      <c r="B13" s="20" t="s">
        <v>90</v>
      </c>
      <c r="C13" s="21">
        <f>+'Gastos (2)'!E12</f>
        <v>2000000</v>
      </c>
    </row>
    <row r="14" spans="2:3">
      <c r="B14" s="20" t="s">
        <v>63</v>
      </c>
      <c r="C14" s="21">
        <f>+'Gastos (2)'!E13</f>
        <v>2000000</v>
      </c>
    </row>
    <row r="15" spans="2:3">
      <c r="B15" s="20" t="s">
        <v>64</v>
      </c>
      <c r="C15" s="21">
        <f>+'Gastos (2)'!E18</f>
        <v>5250000</v>
      </c>
    </row>
    <row r="16" spans="2:3">
      <c r="B16" s="106" t="s">
        <v>65</v>
      </c>
      <c r="C16" s="240">
        <f>+'Gastos (2)'!E17</f>
        <v>1050000</v>
      </c>
    </row>
    <row r="17" spans="2:4">
      <c r="B17" s="22" t="s">
        <v>66</v>
      </c>
      <c r="C17" s="36">
        <f>SUM(C10:C16)</f>
        <v>54892000</v>
      </c>
    </row>
    <row r="18" spans="2:4">
      <c r="C18" s="11"/>
    </row>
    <row r="19" spans="2:4">
      <c r="C19" s="11"/>
    </row>
    <row r="20" spans="2:4">
      <c r="D20" s="78"/>
    </row>
  </sheetData>
  <pageMargins left="0.7" right="0.7" top="0.75" bottom="0.75" header="0.3" footer="0.3"/>
  <pageSetup fitToWidth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4BFE010451614E9F131BEAB8FBAFB4" ma:contentTypeVersion="4" ma:contentTypeDescription="Crear nuevo documento." ma:contentTypeScope="" ma:versionID="82b5643d8baf7a81138c3315c3b4bb0a">
  <xsd:schema xmlns:xsd="http://www.w3.org/2001/XMLSchema" xmlns:xs="http://www.w3.org/2001/XMLSchema" xmlns:p="http://schemas.microsoft.com/office/2006/metadata/properties" xmlns:ns2="9720a6bf-041d-438f-a42f-68bae95fcaa2" targetNamespace="http://schemas.microsoft.com/office/2006/metadata/properties" ma:root="true" ma:fieldsID="808a605df8d73384cb0990a92e68c60d" ns2:_="">
    <xsd:import namespace="9720a6bf-041d-438f-a42f-68bae95fca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20a6bf-041d-438f-a42f-68bae95fca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9C4CDC-996C-4B5B-BD06-E1BF61BF49AF}">
  <ds:schemaRefs>
    <ds:schemaRef ds:uri="9720a6bf-041d-438f-a42f-68bae95fcaa2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C3D1266-8012-4952-A2A6-2ABB3B5DDA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20a6bf-041d-438f-a42f-68bae95fca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A9931A-9037-4862-B811-8C29279377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76</vt:i4>
      </vt:variant>
    </vt:vector>
  </HeadingPairs>
  <TitlesOfParts>
    <vt:vector size="76" baseType="lpstr">
      <vt:lpstr>RESUMEN</vt:lpstr>
      <vt:lpstr>Flujo de caja</vt:lpstr>
      <vt:lpstr>Punto Equilibrio</vt:lpstr>
      <vt:lpstr>Costos</vt:lpstr>
      <vt:lpstr>Gastos</vt:lpstr>
      <vt:lpstr>Fabricación</vt:lpstr>
      <vt:lpstr>Punto Equilibrio (2)</vt:lpstr>
      <vt:lpstr>Flujo de caja (2)</vt:lpstr>
      <vt:lpstr>Costos (2)</vt:lpstr>
      <vt:lpstr>Gastos (2)</vt:lpstr>
      <vt:lpstr>Fabricación (2)</vt:lpstr>
      <vt:lpstr>Flujo de caja (3)</vt:lpstr>
      <vt:lpstr>Punto Equilibrio (3)</vt:lpstr>
      <vt:lpstr>Costos (3)</vt:lpstr>
      <vt:lpstr>Gastos (3)</vt:lpstr>
      <vt:lpstr>Fabricación (3)</vt:lpstr>
      <vt:lpstr>Flujo de caja (4)</vt:lpstr>
      <vt:lpstr>Punto Equilibrio (4)</vt:lpstr>
      <vt:lpstr>Costos (4)</vt:lpstr>
      <vt:lpstr>Gastos (4)</vt:lpstr>
      <vt:lpstr>Fabricación (4)</vt:lpstr>
      <vt:lpstr>Flujo de caja (5)</vt:lpstr>
      <vt:lpstr>Punto Equilibrio (5)</vt:lpstr>
      <vt:lpstr>Costos (5)</vt:lpstr>
      <vt:lpstr>Gastos (5)</vt:lpstr>
      <vt:lpstr>Fabricación (5)</vt:lpstr>
      <vt:lpstr>Flujo de caja (6)</vt:lpstr>
      <vt:lpstr>Punto Equilibrio (6)</vt:lpstr>
      <vt:lpstr>Costos (6)</vt:lpstr>
      <vt:lpstr>Gastos (6)</vt:lpstr>
      <vt:lpstr>Fabricación (6)</vt:lpstr>
      <vt:lpstr>Flujo de caja (7)</vt:lpstr>
      <vt:lpstr>Punto Equilibrio (7)</vt:lpstr>
      <vt:lpstr>Costos (7)</vt:lpstr>
      <vt:lpstr>Gastos (7)</vt:lpstr>
      <vt:lpstr>Fabricación (7)</vt:lpstr>
      <vt:lpstr>Flujo de caja (8)</vt:lpstr>
      <vt:lpstr>Punto Equilibrio (8)</vt:lpstr>
      <vt:lpstr>Costos (8)</vt:lpstr>
      <vt:lpstr>Gastos (8)</vt:lpstr>
      <vt:lpstr>Fabricación (8)</vt:lpstr>
      <vt:lpstr>Flujo de caja (9)</vt:lpstr>
      <vt:lpstr>Punto Equilibrio (9)</vt:lpstr>
      <vt:lpstr>Costos (9)</vt:lpstr>
      <vt:lpstr>Gastos (9)</vt:lpstr>
      <vt:lpstr>Fabricación (9)</vt:lpstr>
      <vt:lpstr>Flujo de caja (10)</vt:lpstr>
      <vt:lpstr>Punto Equilibrio (10)</vt:lpstr>
      <vt:lpstr>Costos (10)</vt:lpstr>
      <vt:lpstr>Gastos (10)</vt:lpstr>
      <vt:lpstr>Fabricación (10)</vt:lpstr>
      <vt:lpstr>Flujo de caja (11)</vt:lpstr>
      <vt:lpstr>Punto Equilibrio (11)</vt:lpstr>
      <vt:lpstr>Costos (11)</vt:lpstr>
      <vt:lpstr>Gastos (11)</vt:lpstr>
      <vt:lpstr>Fabricación (11)</vt:lpstr>
      <vt:lpstr>Flujo de caja (12)</vt:lpstr>
      <vt:lpstr>Punto Equilibrio (12)</vt:lpstr>
      <vt:lpstr>Costos (12)</vt:lpstr>
      <vt:lpstr>Gastos (12)</vt:lpstr>
      <vt:lpstr>Fabricación (12)</vt:lpstr>
      <vt:lpstr>Flujo de caja (13)</vt:lpstr>
      <vt:lpstr>Punto Equilibrio (13)</vt:lpstr>
      <vt:lpstr>Costos (13)</vt:lpstr>
      <vt:lpstr>Gastos (13)</vt:lpstr>
      <vt:lpstr>Fabricación (13)</vt:lpstr>
      <vt:lpstr>Flujo de caja (14)</vt:lpstr>
      <vt:lpstr>Punto Equilibrio (14)</vt:lpstr>
      <vt:lpstr>Costos (14)</vt:lpstr>
      <vt:lpstr>Gastos (14)</vt:lpstr>
      <vt:lpstr>Fabricación (14)</vt:lpstr>
      <vt:lpstr>Flujo de caja (15)</vt:lpstr>
      <vt:lpstr>Punto Equilibrio (15)</vt:lpstr>
      <vt:lpstr>Costos (15)</vt:lpstr>
      <vt:lpstr>Gastos (15)</vt:lpstr>
      <vt:lpstr>Fabricación (15)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Valentina Orozco Arboleda</cp:lastModifiedBy>
  <cp:revision/>
  <cp:lastPrinted>2024-04-29T18:17:44Z</cp:lastPrinted>
  <dcterms:created xsi:type="dcterms:W3CDTF">2022-10-05T02:50:54Z</dcterms:created>
  <dcterms:modified xsi:type="dcterms:W3CDTF">2024-05-02T23:52:32Z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0x010100F64BFE010451614E9F131BEAB8FBAFB4</vt:lpwstr>
  </property>
</Properties>
</file>