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an\OneDrive\Documents\EAFIT\TESIS\ENTREGA FINAL\ENTREGA DEFINITIVA NOV 27\"/>
    </mc:Choice>
  </mc:AlternateContent>
  <xr:revisionPtr revIDLastSave="0" documentId="13_ncr:1_{178C54E4-BB4F-4C1C-8B9F-2148ADB1E7F6}" xr6:coauthVersionLast="47" xr6:coauthVersionMax="47" xr10:uidLastSave="{00000000-0000-0000-0000-000000000000}"/>
  <bookViews>
    <workbookView xWindow="-120" yWindow="-120" windowWidth="29040" windowHeight="15720" xr2:uid="{3771D7FB-A175-4345-814B-DD8A30E5461D}"/>
  </bookViews>
  <sheets>
    <sheet name="FUENTES DE FINANCIACION" sheetId="8" r:id="rId1"/>
    <sheet name="ERI" sheetId="3" r:id="rId2"/>
    <sheet name="ESF" sheetId="4" r:id="rId3"/>
    <sheet name="EFAF" sheetId="5" r:id="rId4"/>
    <sheet name="OBLIGACIONES FCRAS" sheetId="6" r:id="rId5"/>
    <sheet name="COSTO DE LA DEUDA" sheetId="7" r:id="rId6"/>
    <sheet name="INDICADORES" sheetId="9" r:id="rId7"/>
  </sheet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7" l="1"/>
  <c r="F6" i="7" s="1"/>
  <c r="C6" i="7"/>
  <c r="B6" i="7"/>
  <c r="I19" i="6"/>
  <c r="H19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4" i="6"/>
  <c r="B28" i="5"/>
  <c r="B30" i="5" s="1"/>
  <c r="F25" i="5"/>
  <c r="F36" i="5" s="1"/>
  <c r="E19" i="5"/>
  <c r="B19" i="5"/>
  <c r="B36" i="5" l="1"/>
  <c r="E64" i="4" l="1"/>
  <c r="F64" i="4"/>
  <c r="D64" i="4"/>
  <c r="E56" i="4"/>
  <c r="F56" i="4"/>
  <c r="D56" i="4"/>
</calcChain>
</file>

<file path=xl/sharedStrings.xml><?xml version="1.0" encoding="utf-8"?>
<sst xmlns="http://schemas.openxmlformats.org/spreadsheetml/2006/main" count="293" uniqueCount="154">
  <si>
    <t>TT Ventas</t>
  </si>
  <si>
    <t>UTILIDAD BRUTA</t>
  </si>
  <si>
    <t>Margen bruto %</t>
  </si>
  <si>
    <t>TT GASTOS ADMÓN Y VENTAS</t>
  </si>
  <si>
    <t>G.Admón y Ventas / ventas %</t>
  </si>
  <si>
    <t>UTILIDAD OPERATIVA</t>
  </si>
  <si>
    <t>Margen operacional %</t>
  </si>
  <si>
    <t>TT Ingresos no operacionales</t>
  </si>
  <si>
    <t>TT Gastos no operacionales</t>
  </si>
  <si>
    <t>G.No operacionales / ventas %</t>
  </si>
  <si>
    <t>TT NO OPERACIONALES</t>
  </si>
  <si>
    <t>UTILIDAD ANTES DE IMPUESTOS</t>
  </si>
  <si>
    <t>UTILIDAD NETA</t>
  </si>
  <si>
    <t>DICIEMBRE</t>
  </si>
  <si>
    <t>Margen neto %</t>
  </si>
  <si>
    <t>Dic. 2021/2020</t>
  </si>
  <si>
    <t>Dic. 2022/2021</t>
  </si>
  <si>
    <t>Dic. 2023/2022</t>
  </si>
  <si>
    <t>CONCEPTO</t>
  </si>
  <si>
    <t>ESTADO DE RESULTADOS HISTORICO</t>
  </si>
  <si>
    <t>PARIS CONSTRUCTOR</t>
  </si>
  <si>
    <t>AÑOS 2020 - 2021 - 2022 -2023</t>
  </si>
  <si>
    <t>VALORES EN MILLONES DE PESOS</t>
  </si>
  <si>
    <t>ACTIVOS</t>
  </si>
  <si>
    <t>TT DISPONIBLE</t>
  </si>
  <si>
    <t>TT DEUDORES</t>
  </si>
  <si>
    <t>Deudores / activos %</t>
  </si>
  <si>
    <t>TT INVENTARIOS</t>
  </si>
  <si>
    <t>Inventarios / activos %</t>
  </si>
  <si>
    <t>TT ACTIVOS CORRIENTES</t>
  </si>
  <si>
    <t>A.Corrientes / activos %</t>
  </si>
  <si>
    <t>TT ACTIVOS FIJOS</t>
  </si>
  <si>
    <t>Activos fijos / activos %</t>
  </si>
  <si>
    <t>TT OTROS ACTIVOS</t>
  </si>
  <si>
    <t>Otros activos / activos %</t>
  </si>
  <si>
    <t>TT ACTIVOS</t>
  </si>
  <si>
    <t>ESTADO DE SITUACION FINANCIERA</t>
  </si>
  <si>
    <t>PASIVOS</t>
  </si>
  <si>
    <t>TT OBLIGACIONES FINANCIERAS CP</t>
  </si>
  <si>
    <t>F.Corto plazo / pasivos %</t>
  </si>
  <si>
    <t>TT CUENTAS POR PAGAR</t>
  </si>
  <si>
    <t>Cuentas por pagar / pasivos %</t>
  </si>
  <si>
    <t>TT CORRIENTES</t>
  </si>
  <si>
    <t>P.Corrientes / pasivos %</t>
  </si>
  <si>
    <t>TT LARGO PLAZO</t>
  </si>
  <si>
    <t>F.Largo plazo / pasivos %</t>
  </si>
  <si>
    <t>TT PASIVOS</t>
  </si>
  <si>
    <t>Endeudamiento (pasivos/activos) %</t>
  </si>
  <si>
    <t>PATRIMONIO</t>
  </si>
  <si>
    <t>TT PATRIMONIO</t>
  </si>
  <si>
    <t>PASIVO MÁS PATRIMONIO</t>
  </si>
  <si>
    <t>Indicador</t>
  </si>
  <si>
    <t>Plazo Promed Invent dias</t>
  </si>
  <si>
    <t>Plazo Promed Proved dias</t>
  </si>
  <si>
    <t>Plazo Promed Cobro(dias)</t>
  </si>
  <si>
    <t>Año 2021</t>
  </si>
  <si>
    <t>AÑOS 2021 - 2022 -2023</t>
  </si>
  <si>
    <t>Año 2022</t>
  </si>
  <si>
    <t>Año 2023</t>
  </si>
  <si>
    <t>Empresa</t>
  </si>
  <si>
    <t>Almacen Sanitario</t>
  </si>
  <si>
    <t>Ciclo efectivo promedio</t>
  </si>
  <si>
    <t>Armetales</t>
  </si>
  <si>
    <t>INDICADORES EFICIENCIA CAPITAL DE TRABAJO</t>
  </si>
  <si>
    <t>Paris Constructor</t>
  </si>
  <si>
    <t>Total general</t>
  </si>
  <si>
    <t>Promedio de Año 2021</t>
  </si>
  <si>
    <t>Promedio de Año 2022</t>
  </si>
  <si>
    <t>Promedio de Año 2023</t>
  </si>
  <si>
    <t>Total Ciclo efectivo promedio</t>
  </si>
  <si>
    <t>Total Plazo Promed Cobro(dias)</t>
  </si>
  <si>
    <t>Total Plazo Promed Invent dias</t>
  </si>
  <si>
    <t>Total Plazo Promed Proved dias</t>
  </si>
  <si>
    <t>ESTADO DE FUENTES Y APLICACIÓN DE FONDOS</t>
  </si>
  <si>
    <t>DICIEMBRE 2023 - 2022</t>
  </si>
  <si>
    <t>FUENTES</t>
  </si>
  <si>
    <t>APLICACIONES</t>
  </si>
  <si>
    <t>Disminución Bancos</t>
  </si>
  <si>
    <t>CP</t>
  </si>
  <si>
    <t>Aumento Caja moneda nacional</t>
  </si>
  <si>
    <t>Disminución Deudores vinculados económicos</t>
  </si>
  <si>
    <t>Aumento Cuentas de ahorro</t>
  </si>
  <si>
    <t>Venta de activos</t>
  </si>
  <si>
    <t>LP</t>
  </si>
  <si>
    <t>Aumento Ant. y ds. trabajadores y proveedores</t>
  </si>
  <si>
    <t>Aumento Acreedores varios</t>
  </si>
  <si>
    <t>Aumento  Deudores varios</t>
  </si>
  <si>
    <t>Aumento Particulares largo plazo</t>
  </si>
  <si>
    <t>Aumento PPYE</t>
  </si>
  <si>
    <t>Aumento Superavit por Revaluación de Activos</t>
  </si>
  <si>
    <t>Aumento Gastos pagados por anticipado</t>
  </si>
  <si>
    <t>Disminución KTNO</t>
  </si>
  <si>
    <t>KT</t>
  </si>
  <si>
    <t>Aumento Ajustes NIIF Activos</t>
  </si>
  <si>
    <t>GIF</t>
  </si>
  <si>
    <t>Disminución Instituciones financieras corto plazo</t>
  </si>
  <si>
    <t>Disminución Proveedores triangulación frs</t>
  </si>
  <si>
    <t>Disminución Instituciones financieras largo plazo</t>
  </si>
  <si>
    <t>Ajuste de Impuestos contra el patrimonio</t>
  </si>
  <si>
    <t>Fuentes corto plazo</t>
  </si>
  <si>
    <t>Aplicaciones corto plazo</t>
  </si>
  <si>
    <t>Fuentes largo plazo</t>
  </si>
  <si>
    <t>Aplicaciones largo plazo</t>
  </si>
  <si>
    <t>Saldo Preliminar Fuentes largo plazo</t>
  </si>
  <si>
    <t>Total Fuentes</t>
  </si>
  <si>
    <t>Total Aplicaciones</t>
  </si>
  <si>
    <t>Entidad</t>
  </si>
  <si>
    <t>Bancolombia</t>
  </si>
  <si>
    <t>Bogotá</t>
  </si>
  <si>
    <t>Davivienda</t>
  </si>
  <si>
    <t>Occidente</t>
  </si>
  <si>
    <t>Fecha</t>
  </si>
  <si>
    <t>Saldo</t>
  </si>
  <si>
    <t>Tasa</t>
  </si>
  <si>
    <t>Spread</t>
  </si>
  <si>
    <t>Tasa EA</t>
  </si>
  <si>
    <t>IBR</t>
  </si>
  <si>
    <t>Plazo</t>
  </si>
  <si>
    <t>Capital</t>
  </si>
  <si>
    <t>Total</t>
  </si>
  <si>
    <t xml:space="preserve">COSTO DE LA DEUDA </t>
  </si>
  <si>
    <t xml:space="preserve">INTERESES </t>
  </si>
  <si>
    <t>COSTO DEUDA ANTES IMPUESTO</t>
  </si>
  <si>
    <t xml:space="preserve">COSTO DEUDA DESPUES DE IMPUESTOS </t>
  </si>
  <si>
    <t xml:space="preserve">PASIVO CORTO PLAZO </t>
  </si>
  <si>
    <t xml:space="preserve">PASIVO LARGO PLAZO </t>
  </si>
  <si>
    <t>TT PASIVO</t>
  </si>
  <si>
    <t>IMPUESTOS TX</t>
  </si>
  <si>
    <t>Origen Financiación</t>
  </si>
  <si>
    <t>Fuente</t>
  </si>
  <si>
    <t>Largo plazo &gt;1 año</t>
  </si>
  <si>
    <t>Corto Plazo &lt;= 1 año</t>
  </si>
  <si>
    <t>Interna</t>
  </si>
  <si>
    <t>Generación interna de fondos: Utilidades retenidas, depreciaciones, amortizaciones, provisiones.</t>
  </si>
  <si>
    <t>Externa</t>
  </si>
  <si>
    <t>Aportes Sociales</t>
  </si>
  <si>
    <t>Ampliaciones de capital</t>
  </si>
  <si>
    <t>Préstamos bancarios</t>
  </si>
  <si>
    <t>Leasing o arrendamiento financiero</t>
  </si>
  <si>
    <t>Emisión de obligaciones</t>
  </si>
  <si>
    <t>Créditos comerciales y proveedores</t>
  </si>
  <si>
    <t>Descuentos de efectos comerciales</t>
  </si>
  <si>
    <t xml:space="preserve">Factoring </t>
  </si>
  <si>
    <t>Subvenciones</t>
  </si>
  <si>
    <t>X</t>
  </si>
  <si>
    <t>Almacén Sanitario</t>
  </si>
  <si>
    <t>Plazo promedio inventario / días</t>
  </si>
  <si>
    <t>Plazo promedio proveedores / días</t>
  </si>
  <si>
    <t>Plazo promedio cobro / días</t>
  </si>
  <si>
    <t>París Constructor</t>
  </si>
  <si>
    <t>Nombre: Indicadores de desempeño Paris Constructor y sus principales competidores 2021 -2023</t>
  </si>
  <si>
    <t>Nombre: Costo de la deuda Paris Constructor en millones de pesos a diciembre 2023</t>
  </si>
  <si>
    <t>Nombre: Obligaciones Financieras a Julio 2024 Paris Constructor - valor en pesos</t>
  </si>
  <si>
    <t>Noombre: Clasificación propia de las fuentes de financiación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</si>
</sst>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"/>
    <numFmt numFmtId="165" formatCode="0.0%"/>
    <numFmt numFmtId="166" formatCode="_-&quot;$&quot;\ * #,##0.0_-;\-&quot;$&quot;\ * #,##0.0_-;_-&quot;$&quot;\ * &quot;-&quot;??_-;_-@_-"/>
    <numFmt numFmtId="167" formatCode="0.0"/>
    <numFmt numFmtId="168" formatCode="_-&quot;$&quot;\ * #,##0_-;\-&quot;$&quot;\ * #,##0_-;_-&quot;$&quot;\ * &quot;-&quot;??_-;_-@_-"/>
    <numFmt numFmtId="169" formatCode="_-&quot;$&quot;\ * #,##0.0_-;\-&quot;$&quot;\ * #,##0.0_-;_-&quot;$&quot;\ * &quot;-&quot;?_-;_-@_-"/>
    <numFmt numFmtId="170" formatCode="_-* #,##0_-;\-* #,##0_-;_-* &quot;-&quot;??_-;_-@_-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i/>
      <sz val="8"/>
      <name val="Times New Roman"/>
      <family val="1"/>
    </font>
    <font>
      <i/>
      <sz val="9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sz val="10"/>
      <name val="Times New Roman"/>
      <family val="1"/>
    </font>
    <font>
      <b/>
      <u val="singleAccounting"/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BFBFB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0">
    <xf numFmtId="0" fontId="0" fillId="0" borderId="0" xfId="0"/>
    <xf numFmtId="0" fontId="9" fillId="0" borderId="0" xfId="0" applyFont="1"/>
    <xf numFmtId="1" fontId="7" fillId="0" borderId="6" xfId="0" applyNumberFormat="1" applyFont="1" applyBorder="1" applyAlignment="1" applyProtection="1">
      <alignment horizontal="center"/>
      <protection locked="0"/>
    </xf>
    <xf numFmtId="1" fontId="8" fillId="0" borderId="6" xfId="0" applyNumberFormat="1" applyFont="1" applyBorder="1" applyAlignment="1" applyProtection="1">
      <alignment horizontal="center" vertical="center"/>
      <protection locked="0"/>
    </xf>
    <xf numFmtId="164" fontId="3" fillId="0" borderId="6" xfId="0" applyNumberFormat="1" applyFont="1" applyBorder="1" applyAlignment="1" applyProtection="1">
      <alignment horizontal="left" vertical="center" indent="1"/>
      <protection locked="0"/>
    </xf>
    <xf numFmtId="164" fontId="3" fillId="0" borderId="6" xfId="0" applyNumberFormat="1" applyFont="1" applyBorder="1" applyAlignment="1" applyProtection="1">
      <alignment vertical="center"/>
      <protection locked="0"/>
    </xf>
    <xf numFmtId="9" fontId="5" fillId="0" borderId="6" xfId="2" applyFont="1" applyFill="1" applyBorder="1" applyAlignment="1" applyProtection="1">
      <alignment horizontal="center" vertical="center"/>
      <protection locked="0"/>
    </xf>
    <xf numFmtId="164" fontId="3" fillId="0" borderId="6" xfId="0" applyNumberFormat="1" applyFont="1" applyBorder="1" applyAlignment="1" applyProtection="1">
      <alignment horizontal="left" vertical="center"/>
      <protection locked="0"/>
    </xf>
    <xf numFmtId="164" fontId="5" fillId="0" borderId="6" xfId="0" applyNumberFormat="1" applyFont="1" applyBorder="1" applyAlignment="1" applyProtection="1">
      <alignment horizontal="right" vertical="center" indent="1"/>
      <protection locked="0"/>
    </xf>
    <xf numFmtId="165" fontId="5" fillId="0" borderId="6" xfId="2" applyNumberFormat="1" applyFont="1" applyFill="1" applyBorder="1" applyAlignment="1" applyProtection="1">
      <alignment horizontal="left" vertical="center"/>
      <protection locked="0"/>
    </xf>
    <xf numFmtId="165" fontId="5" fillId="0" borderId="6" xfId="2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7" fillId="0" borderId="6" xfId="0" applyFont="1" applyBorder="1" applyProtection="1">
      <protection locked="0"/>
    </xf>
    <xf numFmtId="164" fontId="12" fillId="0" borderId="6" xfId="0" applyNumberFormat="1" applyFont="1" applyBorder="1" applyProtection="1">
      <protection locked="0"/>
    </xf>
    <xf numFmtId="164" fontId="7" fillId="0" borderId="6" xfId="0" applyNumberFormat="1" applyFont="1" applyBorder="1" applyAlignment="1" applyProtection="1">
      <alignment horizontal="left" vertical="center"/>
      <protection locked="0"/>
    </xf>
    <xf numFmtId="164" fontId="14" fillId="0" borderId="6" xfId="0" applyNumberFormat="1" applyFont="1" applyBorder="1" applyAlignment="1" applyProtection="1">
      <alignment vertical="center"/>
      <protection locked="0"/>
    </xf>
    <xf numFmtId="166" fontId="14" fillId="0" borderId="6" xfId="1" applyNumberFormat="1" applyFont="1" applyBorder="1" applyAlignment="1" applyProtection="1">
      <alignment vertical="center"/>
      <protection locked="0"/>
    </xf>
    <xf numFmtId="164" fontId="13" fillId="0" borderId="5" xfId="0" applyNumberFormat="1" applyFont="1" applyBorder="1" applyAlignment="1" applyProtection="1">
      <alignment horizontal="left" vertical="center"/>
      <protection locked="0"/>
    </xf>
    <xf numFmtId="164" fontId="14" fillId="0" borderId="5" xfId="0" applyNumberFormat="1" applyFont="1" applyBorder="1" applyAlignment="1" applyProtection="1">
      <alignment horizontal="left" vertical="center" indent="1"/>
      <protection locked="0"/>
    </xf>
    <xf numFmtId="164" fontId="14" fillId="0" borderId="5" xfId="0" applyNumberFormat="1" applyFont="1" applyBorder="1" applyAlignment="1" applyProtection="1">
      <alignment horizontal="left" vertical="center"/>
      <protection locked="0"/>
    </xf>
    <xf numFmtId="164" fontId="7" fillId="0" borderId="5" xfId="0" applyNumberFormat="1" applyFont="1" applyBorder="1" applyAlignment="1" applyProtection="1">
      <alignment horizontal="left" vertical="center"/>
      <protection locked="0"/>
    </xf>
    <xf numFmtId="164" fontId="14" fillId="0" borderId="1" xfId="0" applyNumberFormat="1" applyFont="1" applyBorder="1" applyAlignment="1" applyProtection="1">
      <alignment vertical="center"/>
      <protection locked="0"/>
    </xf>
    <xf numFmtId="164" fontId="14" fillId="0" borderId="2" xfId="0" applyNumberFormat="1" applyFont="1" applyBorder="1" applyAlignment="1" applyProtection="1">
      <alignment vertical="center"/>
      <protection locked="0"/>
    </xf>
    <xf numFmtId="164" fontId="14" fillId="0" borderId="11" xfId="0" applyNumberFormat="1" applyFont="1" applyBorder="1" applyAlignment="1" applyProtection="1">
      <alignment vertical="center"/>
      <protection locked="0"/>
    </xf>
    <xf numFmtId="9" fontId="15" fillId="0" borderId="1" xfId="2" applyFont="1" applyFill="1" applyBorder="1" applyAlignment="1" applyProtection="1">
      <alignment horizontal="center" vertical="center"/>
      <protection locked="0"/>
    </xf>
    <xf numFmtId="164" fontId="16" fillId="0" borderId="7" xfId="0" applyNumberFormat="1" applyFont="1" applyBorder="1" applyAlignment="1" applyProtection="1">
      <alignment horizontal="right" vertical="top" indent="1"/>
      <protection locked="0"/>
    </xf>
    <xf numFmtId="165" fontId="15" fillId="0" borderId="3" xfId="2" applyNumberFormat="1" applyFont="1" applyFill="1" applyBorder="1" applyAlignment="1" applyProtection="1">
      <alignment horizontal="left" vertical="top"/>
      <protection locked="0"/>
    </xf>
    <xf numFmtId="165" fontId="15" fillId="0" borderId="3" xfId="2" applyNumberFormat="1" applyFont="1" applyFill="1" applyBorder="1" applyAlignment="1" applyProtection="1">
      <alignment horizontal="center" vertical="top"/>
      <protection locked="0"/>
    </xf>
    <xf numFmtId="165" fontId="15" fillId="0" borderId="4" xfId="2" applyNumberFormat="1" applyFont="1" applyFill="1" applyBorder="1" applyAlignment="1" applyProtection="1">
      <alignment horizontal="left" vertical="top"/>
      <protection locked="0"/>
    </xf>
    <xf numFmtId="165" fontId="15" fillId="0" borderId="12" xfId="2" applyNumberFormat="1" applyFont="1" applyFill="1" applyBorder="1" applyAlignment="1" applyProtection="1">
      <alignment horizontal="left" vertical="top"/>
      <protection locked="0"/>
    </xf>
    <xf numFmtId="164" fontId="16" fillId="0" borderId="7" xfId="0" applyNumberFormat="1" applyFont="1" applyBorder="1" applyAlignment="1" applyProtection="1">
      <alignment horizontal="right" vertical="top"/>
      <protection locked="0"/>
    </xf>
    <xf numFmtId="9" fontId="10" fillId="0" borderId="6" xfId="2" applyFont="1" applyFill="1" applyBorder="1" applyAlignment="1" applyProtection="1">
      <protection locked="0"/>
    </xf>
    <xf numFmtId="9" fontId="15" fillId="0" borderId="6" xfId="2" applyFont="1" applyFill="1" applyBorder="1" applyAlignment="1" applyProtection="1">
      <alignment horizontal="center" vertical="center"/>
      <protection locked="0"/>
    </xf>
    <xf numFmtId="164" fontId="13" fillId="0" borderId="8" xfId="0" applyNumberFormat="1" applyFont="1" applyBorder="1" applyAlignment="1" applyProtection="1">
      <alignment vertical="center"/>
      <protection locked="0"/>
    </xf>
    <xf numFmtId="164" fontId="7" fillId="0" borderId="7" xfId="0" applyNumberFormat="1" applyFont="1" applyBorder="1" applyAlignment="1" applyProtection="1">
      <alignment horizontal="left" vertical="center"/>
      <protection locked="0"/>
    </xf>
    <xf numFmtId="166" fontId="14" fillId="0" borderId="3" xfId="1" applyNumberFormat="1" applyFont="1" applyBorder="1" applyAlignment="1" applyProtection="1">
      <alignment vertical="center"/>
      <protection locked="0"/>
    </xf>
    <xf numFmtId="9" fontId="15" fillId="0" borderId="6" xfId="2" applyFont="1" applyFill="1" applyBorder="1" applyAlignment="1" applyProtection="1">
      <alignment vertical="center"/>
      <protection locked="0"/>
    </xf>
    <xf numFmtId="9" fontId="15" fillId="0" borderId="3" xfId="2" applyFont="1" applyFill="1" applyBorder="1" applyAlignment="1" applyProtection="1">
      <alignment horizontal="center" vertical="center"/>
      <protection locked="0"/>
    </xf>
    <xf numFmtId="164" fontId="14" fillId="0" borderId="9" xfId="0" applyNumberFormat="1" applyFont="1" applyBorder="1" applyAlignment="1" applyProtection="1">
      <alignment vertical="center"/>
      <protection locked="0"/>
    </xf>
    <xf numFmtId="166" fontId="14" fillId="0" borderId="4" xfId="1" applyNumberFormat="1" applyFont="1" applyBorder="1" applyAlignment="1" applyProtection="1">
      <alignment vertical="center"/>
      <protection locked="0"/>
    </xf>
    <xf numFmtId="164" fontId="14" fillId="0" borderId="13" xfId="0" applyNumberFormat="1" applyFont="1" applyBorder="1" applyAlignment="1" applyProtection="1">
      <alignment vertical="center"/>
      <protection locked="0"/>
    </xf>
    <xf numFmtId="166" fontId="14" fillId="0" borderId="12" xfId="1" applyNumberFormat="1" applyFont="1" applyBorder="1" applyAlignment="1" applyProtection="1">
      <alignment vertical="center"/>
      <protection locked="0"/>
    </xf>
    <xf numFmtId="0" fontId="4" fillId="0" borderId="0" xfId="0" applyFont="1"/>
    <xf numFmtId="167" fontId="9" fillId="0" borderId="0" xfId="0" applyNumberFormat="1" applyFont="1"/>
    <xf numFmtId="0" fontId="4" fillId="0" borderId="6" xfId="0" applyFont="1" applyBorder="1"/>
    <xf numFmtId="167" fontId="4" fillId="0" borderId="6" xfId="0" applyNumberFormat="1" applyFont="1" applyBorder="1"/>
    <xf numFmtId="2" fontId="4" fillId="0" borderId="6" xfId="0" applyNumberFormat="1" applyFont="1" applyBorder="1"/>
    <xf numFmtId="0" fontId="0" fillId="0" borderId="0" xfId="0" pivotButton="1"/>
    <xf numFmtId="2" fontId="0" fillId="0" borderId="0" xfId="0" applyNumberFormat="1"/>
    <xf numFmtId="0" fontId="0" fillId="2" borderId="0" xfId="0" applyFill="1"/>
    <xf numFmtId="2" fontId="0" fillId="2" borderId="0" xfId="0" applyNumberFormat="1" applyFill="1"/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7" fillId="0" borderId="6" xfId="0" applyFont="1" applyBorder="1"/>
    <xf numFmtId="0" fontId="19" fillId="0" borderId="6" xfId="0" applyFont="1" applyBorder="1"/>
    <xf numFmtId="167" fontId="19" fillId="0" borderId="6" xfId="0" applyNumberFormat="1" applyFont="1" applyBorder="1"/>
    <xf numFmtId="2" fontId="19" fillId="0" borderId="6" xfId="0" applyNumberFormat="1" applyFont="1" applyBorder="1"/>
    <xf numFmtId="168" fontId="7" fillId="0" borderId="6" xfId="1" applyNumberFormat="1" applyFont="1" applyFill="1" applyBorder="1"/>
    <xf numFmtId="166" fontId="19" fillId="0" borderId="6" xfId="0" applyNumberFormat="1" applyFont="1" applyBorder="1"/>
    <xf numFmtId="0" fontId="6" fillId="0" borderId="6" xfId="0" applyFont="1" applyBorder="1" applyAlignment="1">
      <alignment horizontal="center" wrapText="1"/>
    </xf>
    <xf numFmtId="168" fontId="2" fillId="0" borderId="6" xfId="1" applyNumberFormat="1" applyFont="1" applyBorder="1"/>
    <xf numFmtId="168" fontId="0" fillId="0" borderId="6" xfId="1" applyNumberFormat="1" applyFont="1" applyBorder="1"/>
    <xf numFmtId="166" fontId="0" fillId="0" borderId="6" xfId="1" applyNumberFormat="1" applyFont="1" applyBorder="1"/>
    <xf numFmtId="166" fontId="0" fillId="0" borderId="6" xfId="0" applyNumberFormat="1" applyBorder="1"/>
    <xf numFmtId="166" fontId="2" fillId="0" borderId="6" xfId="0" applyNumberFormat="1" applyFont="1" applyBorder="1"/>
    <xf numFmtId="168" fontId="2" fillId="0" borderId="6" xfId="0" applyNumberFormat="1" applyFont="1" applyBorder="1"/>
    <xf numFmtId="0" fontId="6" fillId="0" borderId="0" xfId="0" applyFont="1" applyAlignment="1">
      <alignment wrapText="1"/>
    </xf>
    <xf numFmtId="169" fontId="2" fillId="0" borderId="6" xfId="0" applyNumberFormat="1" applyFont="1" applyBorder="1"/>
    <xf numFmtId="0" fontId="6" fillId="0" borderId="6" xfId="0" applyFont="1" applyBorder="1" applyAlignment="1">
      <alignment horizontal="center"/>
    </xf>
    <xf numFmtId="0" fontId="2" fillId="0" borderId="6" xfId="0" applyFont="1" applyBorder="1"/>
    <xf numFmtId="0" fontId="6" fillId="0" borderId="0" xfId="0" applyFont="1" applyAlignment="1">
      <alignment horizontal="center" wrapText="1"/>
    </xf>
    <xf numFmtId="168" fontId="20" fillId="0" borderId="0" xfId="0" applyNumberFormat="1" applyFont="1"/>
    <xf numFmtId="0" fontId="21" fillId="0" borderId="0" xfId="0" applyFont="1"/>
    <xf numFmtId="170" fontId="21" fillId="0" borderId="0" xfId="3" applyNumberFormat="1" applyFont="1" applyFill="1"/>
    <xf numFmtId="10" fontId="22" fillId="0" borderId="0" xfId="0" applyNumberFormat="1" applyFont="1"/>
    <xf numFmtId="0" fontId="22" fillId="0" borderId="0" xfId="0" applyFont="1"/>
    <xf numFmtId="0" fontId="21" fillId="0" borderId="6" xfId="0" applyFont="1" applyBorder="1"/>
    <xf numFmtId="170" fontId="21" fillId="0" borderId="6" xfId="3" applyNumberFormat="1" applyFont="1" applyFill="1" applyBorder="1"/>
    <xf numFmtId="14" fontId="21" fillId="0" borderId="6" xfId="0" applyNumberFormat="1" applyFont="1" applyBorder="1"/>
    <xf numFmtId="10" fontId="21" fillId="0" borderId="6" xfId="0" applyNumberFormat="1" applyFont="1" applyBorder="1"/>
    <xf numFmtId="165" fontId="21" fillId="0" borderId="6" xfId="2" applyNumberFormat="1" applyFont="1" applyFill="1" applyBorder="1"/>
    <xf numFmtId="167" fontId="21" fillId="0" borderId="6" xfId="0" applyNumberFormat="1" applyFont="1" applyBorder="1"/>
    <xf numFmtId="2" fontId="21" fillId="0" borderId="6" xfId="0" applyNumberFormat="1" applyFont="1" applyBorder="1"/>
    <xf numFmtId="170" fontId="23" fillId="0" borderId="6" xfId="3" applyNumberFormat="1" applyFont="1" applyFill="1" applyBorder="1"/>
    <xf numFmtId="166" fontId="23" fillId="0" borderId="6" xfId="1" applyNumberFormat="1" applyFont="1" applyFill="1" applyBorder="1"/>
    <xf numFmtId="0" fontId="23" fillId="0" borderId="6" xfId="0" applyFont="1" applyBorder="1"/>
    <xf numFmtId="0" fontId="24" fillId="0" borderId="6" xfId="0" applyFont="1" applyBorder="1" applyAlignment="1">
      <alignment horizontal="center" vertical="center"/>
    </xf>
    <xf numFmtId="17" fontId="24" fillId="0" borderId="6" xfId="0" applyNumberFormat="1" applyFont="1" applyBorder="1" applyAlignment="1">
      <alignment horizontal="center" vertical="center"/>
    </xf>
    <xf numFmtId="17" fontId="24" fillId="0" borderId="6" xfId="1" applyNumberFormat="1" applyFont="1" applyFill="1" applyBorder="1" applyAlignment="1">
      <alignment horizontal="center" vertical="center"/>
    </xf>
    <xf numFmtId="17" fontId="24" fillId="0" borderId="6" xfId="1" applyNumberFormat="1" applyFont="1" applyFill="1" applyBorder="1" applyAlignment="1">
      <alignment horizontal="center" vertical="center" wrapText="1"/>
    </xf>
    <xf numFmtId="0" fontId="6" fillId="0" borderId="6" xfId="0" applyFont="1" applyBorder="1"/>
    <xf numFmtId="44" fontId="6" fillId="0" borderId="6" xfId="1" applyFont="1" applyFill="1" applyBorder="1"/>
    <xf numFmtId="0" fontId="24" fillId="0" borderId="6" xfId="0" applyFont="1" applyBorder="1"/>
    <xf numFmtId="44" fontId="24" fillId="0" borderId="6" xfId="1" applyFont="1" applyFill="1" applyBorder="1"/>
    <xf numFmtId="10" fontId="24" fillId="0" borderId="6" xfId="2" applyNumberFormat="1" applyFont="1" applyFill="1" applyBorder="1" applyAlignment="1">
      <alignment horizontal="center"/>
    </xf>
    <xf numFmtId="10" fontId="24" fillId="0" borderId="6" xfId="1" applyNumberFormat="1" applyFont="1" applyFill="1" applyBorder="1"/>
    <xf numFmtId="44" fontId="6" fillId="0" borderId="0" xfId="1" applyFont="1" applyFill="1"/>
    <xf numFmtId="44" fontId="24" fillId="0" borderId="0" xfId="1" applyFont="1" applyFill="1" applyBorder="1"/>
    <xf numFmtId="9" fontId="24" fillId="0" borderId="0" xfId="2" applyFont="1" applyFill="1" applyBorder="1"/>
    <xf numFmtId="1" fontId="10" fillId="0" borderId="6" xfId="0" applyNumberFormat="1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>
      <alignment horizontal="center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17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168" fontId="2" fillId="0" borderId="6" xfId="1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justify"/>
    </xf>
    <xf numFmtId="0" fontId="6" fillId="0" borderId="0" xfId="0" applyFont="1" applyAlignment="1">
      <alignment horizontal="center"/>
    </xf>
    <xf numFmtId="0" fontId="25" fillId="0" borderId="6" xfId="0" applyFont="1" applyBorder="1" applyAlignment="1">
      <alignment horizontal="center" wrapText="1"/>
    </xf>
    <xf numFmtId="0" fontId="25" fillId="0" borderId="6" xfId="0" applyFont="1" applyBorder="1" applyAlignment="1">
      <alignment horizontal="justify" wrapText="1"/>
    </xf>
    <xf numFmtId="0" fontId="25" fillId="0" borderId="6" xfId="0" applyFont="1" applyBorder="1" applyAlignment="1">
      <alignment horizontal="center"/>
    </xf>
    <xf numFmtId="0" fontId="25" fillId="0" borderId="6" xfId="0" applyFont="1" applyBorder="1" applyAlignment="1">
      <alignment horizontal="justify"/>
    </xf>
    <xf numFmtId="0" fontId="25" fillId="0" borderId="6" xfId="0" applyFont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/>
    </xf>
    <xf numFmtId="0" fontId="27" fillId="0" borderId="6" xfId="0" applyFont="1" applyBorder="1" applyAlignment="1">
      <alignment horizontal="justify" vertical="center"/>
    </xf>
    <xf numFmtId="0" fontId="2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</cellXfs>
  <cellStyles count="4">
    <cellStyle name="Millares" xfId="3" builtinId="3"/>
    <cellStyle name="Moneda" xfId="1" builtinId="4"/>
    <cellStyle name="Normal" xfId="0" builtinId="0"/>
    <cellStyle name="Porcentaje" xfId="2" builtinId="5"/>
  </cellStyles>
  <dxfs count="7">
    <dxf>
      <fill>
        <patternFill patternType="solid">
          <bgColor theme="6" tint="0.59999389629810485"/>
        </patternFill>
      </fill>
    </dxf>
    <dxf>
      <fill>
        <patternFill patternType="solid">
          <bgColor theme="6" tint="0.59999389629810485"/>
        </patternFill>
      </fill>
    </dxf>
    <dxf>
      <fill>
        <patternFill patternType="solid">
          <bgColor theme="6" tint="0.59999389629810485"/>
        </patternFill>
      </fill>
    </dxf>
    <dxf>
      <fill>
        <patternFill patternType="solid">
          <bgColor theme="6" tint="0.59999389629810485"/>
        </patternFill>
      </fill>
    </dxf>
    <dxf>
      <fill>
        <patternFill patternType="solid">
          <bgColor theme="6" tint="0.59999389629810485"/>
        </patternFill>
      </fill>
    </dxf>
    <dxf>
      <fill>
        <patternFill patternType="solid">
          <bgColor theme="6" tint="0.59999389629810485"/>
        </patternFill>
      </fill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[Anexos.xlsx]ESF!TablaDinámica15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ESF!$J$53</c:f>
              <c:strCache>
                <c:ptCount val="1"/>
                <c:pt idx="0">
                  <c:v>Promedio de Año 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ESF!$H$54:$I$70</c:f>
              <c:multiLvlStrCache>
                <c:ptCount val="12"/>
                <c:lvl>
                  <c:pt idx="0">
                    <c:v>Almacen Sanitario</c:v>
                  </c:pt>
                  <c:pt idx="1">
                    <c:v>Armetales</c:v>
                  </c:pt>
                  <c:pt idx="2">
                    <c:v>Paris Constructor</c:v>
                  </c:pt>
                  <c:pt idx="3">
                    <c:v>Almacen Sanitario</c:v>
                  </c:pt>
                  <c:pt idx="4">
                    <c:v>Armetales</c:v>
                  </c:pt>
                  <c:pt idx="5">
                    <c:v>Paris Constructor</c:v>
                  </c:pt>
                  <c:pt idx="6">
                    <c:v>Almacen Sanitario</c:v>
                  </c:pt>
                  <c:pt idx="7">
                    <c:v>Armetales</c:v>
                  </c:pt>
                  <c:pt idx="8">
                    <c:v>Paris Constructor</c:v>
                  </c:pt>
                  <c:pt idx="9">
                    <c:v>Almacen Sanitario</c:v>
                  </c:pt>
                  <c:pt idx="10">
                    <c:v>Armetales</c:v>
                  </c:pt>
                  <c:pt idx="11">
                    <c:v>Paris Constructor</c:v>
                  </c:pt>
                </c:lvl>
                <c:lvl>
                  <c:pt idx="0">
                    <c:v>Ciclo efectivo promedio</c:v>
                  </c:pt>
                  <c:pt idx="3">
                    <c:v>Plazo Promed Cobro(dias)</c:v>
                  </c:pt>
                  <c:pt idx="6">
                    <c:v>Plazo Promed Invent dias</c:v>
                  </c:pt>
                  <c:pt idx="9">
                    <c:v>Plazo Promed Proved dias</c:v>
                  </c:pt>
                </c:lvl>
              </c:multiLvlStrCache>
            </c:multiLvlStrRef>
          </c:cat>
          <c:val>
            <c:numRef>
              <c:f>ESF!$J$54:$J$70</c:f>
              <c:numCache>
                <c:formatCode>0.00</c:formatCode>
                <c:ptCount val="12"/>
                <c:pt idx="0">
                  <c:v>82.285637584</c:v>
                </c:pt>
                <c:pt idx="1">
                  <c:v>60.048687557000001</c:v>
                </c:pt>
                <c:pt idx="2">
                  <c:v>48.600000000000009</c:v>
                </c:pt>
                <c:pt idx="3">
                  <c:v>41.302081645999998</c:v>
                </c:pt>
                <c:pt idx="4">
                  <c:v>37.984380194000003</c:v>
                </c:pt>
                <c:pt idx="5">
                  <c:v>58</c:v>
                </c:pt>
                <c:pt idx="6">
                  <c:v>54.472915602999997</c:v>
                </c:pt>
                <c:pt idx="7">
                  <c:v>65.349211177000001</c:v>
                </c:pt>
                <c:pt idx="8">
                  <c:v>60.7</c:v>
                </c:pt>
                <c:pt idx="9">
                  <c:v>13.489359665</c:v>
                </c:pt>
                <c:pt idx="10">
                  <c:v>43.284903814000003</c:v>
                </c:pt>
                <c:pt idx="11">
                  <c:v>70.099999999999994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D2-4669-9066-C78C71AB606F}"/>
            </c:ext>
          </c:extLst>
        </c:ser>
        <c:ser>
          <c:idx val="1"/>
          <c:order val="1"/>
          <c:tx>
            <c:strRef>
              <c:f>ESF!$K$53</c:f>
              <c:strCache>
                <c:ptCount val="1"/>
                <c:pt idx="0">
                  <c:v>Promedio de Año 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ESF!$H$54:$I$70</c:f>
              <c:multiLvlStrCache>
                <c:ptCount val="12"/>
                <c:lvl>
                  <c:pt idx="0">
                    <c:v>Almacen Sanitario</c:v>
                  </c:pt>
                  <c:pt idx="1">
                    <c:v>Armetales</c:v>
                  </c:pt>
                  <c:pt idx="2">
                    <c:v>Paris Constructor</c:v>
                  </c:pt>
                  <c:pt idx="3">
                    <c:v>Almacen Sanitario</c:v>
                  </c:pt>
                  <c:pt idx="4">
                    <c:v>Armetales</c:v>
                  </c:pt>
                  <c:pt idx="5">
                    <c:v>Paris Constructor</c:v>
                  </c:pt>
                  <c:pt idx="6">
                    <c:v>Almacen Sanitario</c:v>
                  </c:pt>
                  <c:pt idx="7">
                    <c:v>Armetales</c:v>
                  </c:pt>
                  <c:pt idx="8">
                    <c:v>Paris Constructor</c:v>
                  </c:pt>
                  <c:pt idx="9">
                    <c:v>Almacen Sanitario</c:v>
                  </c:pt>
                  <c:pt idx="10">
                    <c:v>Armetales</c:v>
                  </c:pt>
                  <c:pt idx="11">
                    <c:v>Paris Constructor</c:v>
                  </c:pt>
                </c:lvl>
                <c:lvl>
                  <c:pt idx="0">
                    <c:v>Ciclo efectivo promedio</c:v>
                  </c:pt>
                  <c:pt idx="3">
                    <c:v>Plazo Promed Cobro(dias)</c:v>
                  </c:pt>
                  <c:pt idx="6">
                    <c:v>Plazo Promed Invent dias</c:v>
                  </c:pt>
                  <c:pt idx="9">
                    <c:v>Plazo Promed Proved dias</c:v>
                  </c:pt>
                </c:lvl>
              </c:multiLvlStrCache>
            </c:multiLvlStrRef>
          </c:cat>
          <c:val>
            <c:numRef>
              <c:f>ESF!$K$54:$K$70</c:f>
              <c:numCache>
                <c:formatCode>0.00</c:formatCode>
                <c:ptCount val="12"/>
                <c:pt idx="0">
                  <c:v>71.158287373999997</c:v>
                </c:pt>
                <c:pt idx="1">
                  <c:v>50.799215029999999</c:v>
                </c:pt>
                <c:pt idx="2">
                  <c:v>28.900000000000013</c:v>
                </c:pt>
                <c:pt idx="3">
                  <c:v>36.717155102</c:v>
                </c:pt>
                <c:pt idx="4">
                  <c:v>34.386814147000003</c:v>
                </c:pt>
                <c:pt idx="5">
                  <c:v>52.7</c:v>
                </c:pt>
                <c:pt idx="6">
                  <c:v>45.604629588000002</c:v>
                </c:pt>
                <c:pt idx="7">
                  <c:v>56.105872054000002</c:v>
                </c:pt>
                <c:pt idx="8">
                  <c:v>31.6</c:v>
                </c:pt>
                <c:pt idx="9">
                  <c:v>11.163497316000001</c:v>
                </c:pt>
                <c:pt idx="10">
                  <c:v>39.693471170999999</c:v>
                </c:pt>
                <c:pt idx="11">
                  <c:v>55.4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D2-4669-9066-C78C71AB606F}"/>
            </c:ext>
          </c:extLst>
        </c:ser>
        <c:ser>
          <c:idx val="2"/>
          <c:order val="2"/>
          <c:tx>
            <c:strRef>
              <c:f>ESF!$L$53</c:f>
              <c:strCache>
                <c:ptCount val="1"/>
                <c:pt idx="0">
                  <c:v>Promedio de Año 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ESF!$H$54:$I$70</c:f>
              <c:multiLvlStrCache>
                <c:ptCount val="12"/>
                <c:lvl>
                  <c:pt idx="0">
                    <c:v>Almacen Sanitario</c:v>
                  </c:pt>
                  <c:pt idx="1">
                    <c:v>Armetales</c:v>
                  </c:pt>
                  <c:pt idx="2">
                    <c:v>Paris Constructor</c:v>
                  </c:pt>
                  <c:pt idx="3">
                    <c:v>Almacen Sanitario</c:v>
                  </c:pt>
                  <c:pt idx="4">
                    <c:v>Armetales</c:v>
                  </c:pt>
                  <c:pt idx="5">
                    <c:v>Paris Constructor</c:v>
                  </c:pt>
                  <c:pt idx="6">
                    <c:v>Almacen Sanitario</c:v>
                  </c:pt>
                  <c:pt idx="7">
                    <c:v>Armetales</c:v>
                  </c:pt>
                  <c:pt idx="8">
                    <c:v>Paris Constructor</c:v>
                  </c:pt>
                  <c:pt idx="9">
                    <c:v>Almacen Sanitario</c:v>
                  </c:pt>
                  <c:pt idx="10">
                    <c:v>Armetales</c:v>
                  </c:pt>
                  <c:pt idx="11">
                    <c:v>Paris Constructor</c:v>
                  </c:pt>
                </c:lvl>
                <c:lvl>
                  <c:pt idx="0">
                    <c:v>Ciclo efectivo promedio</c:v>
                  </c:pt>
                  <c:pt idx="3">
                    <c:v>Plazo Promed Cobro(dias)</c:v>
                  </c:pt>
                  <c:pt idx="6">
                    <c:v>Plazo Promed Invent dias</c:v>
                  </c:pt>
                  <c:pt idx="9">
                    <c:v>Plazo Promed Proved dias</c:v>
                  </c:pt>
                </c:lvl>
              </c:multiLvlStrCache>
            </c:multiLvlStrRef>
          </c:cat>
          <c:val>
            <c:numRef>
              <c:f>ESF!$L$54:$L$70</c:f>
              <c:numCache>
                <c:formatCode>0.00</c:formatCode>
                <c:ptCount val="12"/>
                <c:pt idx="0">
                  <c:v>73.202190698999999</c:v>
                </c:pt>
                <c:pt idx="1">
                  <c:v>55.025897135999998</c:v>
                </c:pt>
                <c:pt idx="2">
                  <c:v>62.199999999999974</c:v>
                </c:pt>
                <c:pt idx="3">
                  <c:v>46.895625156999998</c:v>
                </c:pt>
                <c:pt idx="4">
                  <c:v>42.381681323999999</c:v>
                </c:pt>
                <c:pt idx="5">
                  <c:v>89.6</c:v>
                </c:pt>
                <c:pt idx="6">
                  <c:v>39.519346699000003</c:v>
                </c:pt>
                <c:pt idx="7">
                  <c:v>64.948197135000001</c:v>
                </c:pt>
                <c:pt idx="8">
                  <c:v>54.8</c:v>
                </c:pt>
                <c:pt idx="9">
                  <c:v>13.212781157</c:v>
                </c:pt>
                <c:pt idx="10">
                  <c:v>52.303981323999999</c:v>
                </c:pt>
                <c:pt idx="11">
                  <c:v>82.2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CD2-4669-9066-C78C71AB6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2986975"/>
        <c:axId val="1712994655"/>
      </c:barChart>
      <c:catAx>
        <c:axId val="1712986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12994655"/>
        <c:crosses val="autoZero"/>
        <c:auto val="1"/>
        <c:lblAlgn val="ctr"/>
        <c:lblOffset val="100"/>
        <c:noMultiLvlLbl val="0"/>
      </c:catAx>
      <c:valAx>
        <c:axId val="1712994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12986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657225</xdr:colOff>
      <xdr:row>72</xdr:row>
      <xdr:rowOff>42862</xdr:rowOff>
    </xdr:from>
    <xdr:to>
      <xdr:col>12</xdr:col>
      <xdr:colOff>1038225</xdr:colOff>
      <xdr:row>86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1338F1C-9628-CB85-006C-935B7920C6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22</xdr:row>
      <xdr:rowOff>314325</xdr:rowOff>
    </xdr:from>
    <xdr:to>
      <xdr:col>4</xdr:col>
      <xdr:colOff>647700</xdr:colOff>
      <xdr:row>22</xdr:row>
      <xdr:rowOff>333375</xdr:rowOff>
    </xdr:to>
    <xdr:cxnSp macro="">
      <xdr:nvCxnSpPr>
        <xdr:cNvPr id="2" name="Conector recto de flecha 1">
          <a:extLst>
            <a:ext uri="{FF2B5EF4-FFF2-40B4-BE49-F238E27FC236}">
              <a16:creationId xmlns:a16="http://schemas.microsoft.com/office/drawing/2014/main" id="{9EA1B6A3-C225-483C-92B2-BFD8133384F8}"/>
            </a:ext>
          </a:extLst>
        </xdr:cNvPr>
        <xdr:cNvCxnSpPr/>
      </xdr:nvCxnSpPr>
      <xdr:spPr>
        <a:xfrm>
          <a:off x="2771775" y="504825"/>
          <a:ext cx="2000250" cy="190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161925</xdr:colOff>
      <xdr:row>23</xdr:row>
      <xdr:rowOff>85725</xdr:rowOff>
    </xdr:from>
    <xdr:to>
      <xdr:col>4</xdr:col>
      <xdr:colOff>590550</xdr:colOff>
      <xdr:row>24</xdr:row>
      <xdr:rowOff>76200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22CDEE12-BFED-4BD1-B2A7-EB7FB2B24D29}"/>
            </a:ext>
          </a:extLst>
        </xdr:cNvPr>
        <xdr:cNvCxnSpPr/>
      </xdr:nvCxnSpPr>
      <xdr:spPr>
        <a:xfrm flipV="1">
          <a:off x="2762250" y="847725"/>
          <a:ext cx="1952625" cy="1809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25</xdr:row>
      <xdr:rowOff>123825</xdr:rowOff>
    </xdr:from>
    <xdr:to>
      <xdr:col>4</xdr:col>
      <xdr:colOff>609600</xdr:colOff>
      <xdr:row>27</xdr:row>
      <xdr:rowOff>19050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C55B405D-90D1-4A66-A617-336ACBE73EAB}"/>
            </a:ext>
          </a:extLst>
        </xdr:cNvPr>
        <xdr:cNvCxnSpPr/>
      </xdr:nvCxnSpPr>
      <xdr:spPr>
        <a:xfrm>
          <a:off x="2705100" y="1266825"/>
          <a:ext cx="2028825" cy="2762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hana Reyes" refreshedDate="45613.753245370368" createdVersion="8" refreshedVersion="8" minRefreshableVersion="3" recordCount="12" xr:uid="{EF56AFC1-1823-406D-8A01-63161B6C9999}">
  <cacheSource type="worksheet">
    <worksheetSource ref="B52:F64" sheet="ESF"/>
  </cacheSource>
  <cacheFields count="5">
    <cacheField name="Empresa" numFmtId="0">
      <sharedItems count="3">
        <s v="Almacen Sanitario"/>
        <s v="Armetales"/>
        <s v="Paris Constructor"/>
      </sharedItems>
    </cacheField>
    <cacheField name="Indicador" numFmtId="0">
      <sharedItems count="4">
        <s v="Plazo Promed Invent dias"/>
        <s v="Plazo Promed Proved dias"/>
        <s v="Plazo Promed Cobro(dias)"/>
        <s v="Ciclo efectivo promedio"/>
      </sharedItems>
    </cacheField>
    <cacheField name="Año 2021" numFmtId="0">
      <sharedItems containsSemiMixedTypes="0" containsString="0" containsNumber="1" minValue="13.489359665" maxValue="82.285637584"/>
    </cacheField>
    <cacheField name="Año 2022" numFmtId="0">
      <sharedItems containsSemiMixedTypes="0" containsString="0" containsNumber="1" minValue="11.163497316000001" maxValue="71.158287373999997"/>
    </cacheField>
    <cacheField name="Año 2023" numFmtId="0">
      <sharedItems containsSemiMixedTypes="0" containsString="0" containsNumber="1" minValue="13.212781157" maxValue="89.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n v="54.472915602999997"/>
    <n v="45.604629588000002"/>
    <n v="39.519346699000003"/>
  </r>
  <r>
    <x v="0"/>
    <x v="1"/>
    <n v="13.489359665"/>
    <n v="11.163497316000001"/>
    <n v="13.212781157"/>
  </r>
  <r>
    <x v="0"/>
    <x v="2"/>
    <n v="41.302081645999998"/>
    <n v="36.717155102"/>
    <n v="46.895625156999998"/>
  </r>
  <r>
    <x v="0"/>
    <x v="3"/>
    <n v="82.285637584"/>
    <n v="71.158287373999997"/>
    <n v="73.202190698999999"/>
  </r>
  <r>
    <x v="1"/>
    <x v="0"/>
    <n v="65.349211177000001"/>
    <n v="56.105872054000002"/>
    <n v="64.948197135000001"/>
  </r>
  <r>
    <x v="1"/>
    <x v="1"/>
    <n v="43.284903814000003"/>
    <n v="39.693471170999999"/>
    <n v="52.303981323999999"/>
  </r>
  <r>
    <x v="1"/>
    <x v="2"/>
    <n v="37.984380194000003"/>
    <n v="34.386814147000003"/>
    <n v="42.381681323999999"/>
  </r>
  <r>
    <x v="1"/>
    <x v="3"/>
    <n v="60.048687557000001"/>
    <n v="50.799215029999999"/>
    <n v="55.025897135999998"/>
  </r>
  <r>
    <x v="2"/>
    <x v="0"/>
    <n v="60.7"/>
    <n v="31.6"/>
    <n v="54.8"/>
  </r>
  <r>
    <x v="2"/>
    <x v="1"/>
    <n v="70.099999999999994"/>
    <n v="55.4"/>
    <n v="82.2"/>
  </r>
  <r>
    <x v="2"/>
    <x v="2"/>
    <n v="58"/>
    <n v="52.7"/>
    <n v="89.6"/>
  </r>
  <r>
    <x v="2"/>
    <x v="3"/>
    <n v="48.600000000000009"/>
    <n v="28.900000000000013"/>
    <n v="62.19999999999997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B6E94A-6484-4170-83AD-8B62EFCE8394}" name="TablaDinámica15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 chartFormat="5">
  <location ref="H53:L70" firstHeaderRow="0" firstDataRow="1" firstDataCol="2"/>
  <pivotFields count="5">
    <pivotField axis="axisRow" compact="0" outline="0" showAll="0">
      <items count="4">
        <item x="0"/>
        <item x="1"/>
        <item x="2"/>
        <item t="default"/>
      </items>
    </pivotField>
    <pivotField axis="axisRow" compact="0" outline="0" showAll="0">
      <items count="5">
        <item x="3"/>
        <item x="2"/>
        <item x="0"/>
        <item x="1"/>
        <item t="default"/>
      </items>
    </pivotField>
    <pivotField dataField="1" compact="0" outline="0" showAll="0"/>
    <pivotField dataField="1" compact="0" outline="0" showAll="0"/>
    <pivotField dataField="1" compact="0" outline="0" showAll="0"/>
  </pivotFields>
  <rowFields count="2">
    <field x="1"/>
    <field x="0"/>
  </rowFields>
  <rowItems count="17">
    <i>
      <x/>
      <x/>
    </i>
    <i r="1">
      <x v="1"/>
    </i>
    <i r="1">
      <x v="2"/>
    </i>
    <i t="default">
      <x/>
    </i>
    <i>
      <x v="1"/>
      <x/>
    </i>
    <i r="1">
      <x v="1"/>
    </i>
    <i r="1">
      <x v="2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r="1">
      <x v="1"/>
    </i>
    <i r="1">
      <x v="2"/>
    </i>
    <i t="default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Promedio de Año 2021" fld="2" subtotal="average" baseField="1" baseItem="0"/>
    <dataField name="Promedio de Año 2022" fld="3" subtotal="average" baseField="1" baseItem="0"/>
    <dataField name="Promedio de Año 2023" fld="4" subtotal="average" baseField="1" baseItem="0"/>
  </dataFields>
  <formats count="7">
    <format dxfId="6">
      <pivotArea outline="0" collapsedLevelsAreSubtotals="1" fieldPosition="0"/>
    </format>
    <format dxfId="5">
      <pivotArea outline="0" fieldPosition="0">
        <references count="2">
          <reference field="0" count="1" selected="0">
            <x v="2"/>
          </reference>
          <reference field="1" count="1" selected="0">
            <x v="1"/>
          </reference>
        </references>
      </pivotArea>
    </format>
    <format dxfId="4">
      <pivotArea dataOnly="0" labelOnly="1" outline="0" fieldPosition="0">
        <references count="2">
          <reference field="0" count="1">
            <x v="2"/>
          </reference>
          <reference field="1" count="1" selected="0">
            <x v="1"/>
          </reference>
        </references>
      </pivotArea>
    </format>
    <format dxfId="3">
      <pivotArea outline="0" fieldPosition="0">
        <references count="2">
          <reference field="0" count="1" selected="0">
            <x v="2"/>
          </reference>
          <reference field="1" count="1" selected="0">
            <x v="3"/>
          </reference>
        </references>
      </pivotArea>
    </format>
    <format dxfId="2">
      <pivotArea dataOnly="0" labelOnly="1" outline="0" fieldPosition="0">
        <references count="2">
          <reference field="0" count="1">
            <x v="2"/>
          </reference>
          <reference field="1" count="1" selected="0">
            <x v="3"/>
          </reference>
        </references>
      </pivotArea>
    </format>
    <format dxfId="1">
      <pivotArea outline="0" fieldPosition="0">
        <references count="3">
          <reference field="4294967294" count="1" selected="0">
            <x v="2"/>
          </reference>
          <reference field="0" count="1" selected="0">
            <x v="0"/>
          </reference>
          <reference field="1" count="1" selected="0">
            <x v="3"/>
          </reference>
        </references>
      </pivotArea>
    </format>
    <format dxfId="0">
      <pivotArea outline="0" fieldPosition="0">
        <references count="3">
          <reference field="4294967294" count="1" selected="0">
            <x v="2"/>
          </reference>
          <reference field="0" count="1" selected="0">
            <x v="0"/>
          </reference>
          <reference field="1" count="1" selected="0">
            <x v="2"/>
          </reference>
        </references>
      </pivotArea>
    </format>
  </formats>
  <chartFormats count="13">
    <chartFormat chart="0" format="2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2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3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2"/>
          </reference>
          <reference field="1" count="1" selected="0">
            <x v="2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2"/>
          </reference>
          <reference field="1" count="1" selected="0">
            <x v="3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2"/>
          </reference>
          <reference field="1" count="1" selected="0">
            <x v="0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2"/>
          </reference>
          <reference field="1" count="1" selected="0">
            <x v="1"/>
          </reference>
        </references>
      </pivotArea>
    </chartFormat>
    <chartFormat chart="0" format="1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4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6E81-2DF5-4BC1-B103-E89381485C3E}">
  <dimension ref="A1:E13"/>
  <sheetViews>
    <sheetView tabSelected="1" workbookViewId="0"/>
  </sheetViews>
  <sheetFormatPr baseColWidth="10" defaultColWidth="13.5703125" defaultRowHeight="15" x14ac:dyDescent="0.25"/>
  <cols>
    <col min="1" max="1" width="13.5703125" style="120"/>
    <col min="2" max="2" width="48.7109375" style="119" customWidth="1"/>
    <col min="3" max="4" width="13.5703125" style="120"/>
    <col min="5" max="16384" width="13.5703125" style="118"/>
  </cols>
  <sheetData>
    <row r="1" spans="1:5" x14ac:dyDescent="0.25">
      <c r="A1" s="129" t="s">
        <v>153</v>
      </c>
    </row>
    <row r="3" spans="1:5" ht="24.75" x14ac:dyDescent="0.25">
      <c r="A3" s="121" t="s">
        <v>128</v>
      </c>
      <c r="B3" s="122" t="s">
        <v>129</v>
      </c>
      <c r="C3" s="121" t="s">
        <v>130</v>
      </c>
      <c r="D3" s="121" t="s">
        <v>131</v>
      </c>
      <c r="E3" s="67"/>
    </row>
    <row r="4" spans="1:5" ht="24.75" x14ac:dyDescent="0.25">
      <c r="A4" s="123" t="s">
        <v>132</v>
      </c>
      <c r="B4" s="124" t="s">
        <v>133</v>
      </c>
      <c r="C4" s="123" t="s">
        <v>144</v>
      </c>
      <c r="D4" s="123"/>
    </row>
    <row r="5" spans="1:5" x14ac:dyDescent="0.25">
      <c r="A5" s="125" t="s">
        <v>134</v>
      </c>
      <c r="B5" s="124" t="s">
        <v>135</v>
      </c>
      <c r="C5" s="123" t="s">
        <v>144</v>
      </c>
      <c r="D5" s="123"/>
    </row>
    <row r="6" spans="1:5" x14ac:dyDescent="0.25">
      <c r="A6" s="125"/>
      <c r="B6" s="124" t="s">
        <v>136</v>
      </c>
      <c r="C6" s="123" t="s">
        <v>144</v>
      </c>
      <c r="D6" s="123"/>
    </row>
    <row r="7" spans="1:5" x14ac:dyDescent="0.25">
      <c r="A7" s="125"/>
      <c r="B7" s="124" t="s">
        <v>137</v>
      </c>
      <c r="C7" s="123" t="s">
        <v>144</v>
      </c>
      <c r="D7" s="123" t="s">
        <v>144</v>
      </c>
    </row>
    <row r="8" spans="1:5" x14ac:dyDescent="0.25">
      <c r="A8" s="125"/>
      <c r="B8" s="124" t="s">
        <v>138</v>
      </c>
      <c r="C8" s="123" t="s">
        <v>144</v>
      </c>
      <c r="D8" s="123" t="s">
        <v>144</v>
      </c>
    </row>
    <row r="9" spans="1:5" x14ac:dyDescent="0.25">
      <c r="A9" s="125"/>
      <c r="B9" s="124" t="s">
        <v>139</v>
      </c>
      <c r="C9" s="123" t="s">
        <v>144</v>
      </c>
      <c r="D9" s="123"/>
    </row>
    <row r="10" spans="1:5" x14ac:dyDescent="0.25">
      <c r="A10" s="125"/>
      <c r="B10" s="124" t="s">
        <v>140</v>
      </c>
      <c r="C10" s="123"/>
      <c r="D10" s="123" t="s">
        <v>144</v>
      </c>
    </row>
    <row r="11" spans="1:5" x14ac:dyDescent="0.25">
      <c r="A11" s="125"/>
      <c r="B11" s="124" t="s">
        <v>141</v>
      </c>
      <c r="C11" s="123"/>
      <c r="D11" s="123" t="s">
        <v>144</v>
      </c>
    </row>
    <row r="12" spans="1:5" x14ac:dyDescent="0.25">
      <c r="A12" s="125"/>
      <c r="B12" s="124" t="s">
        <v>142</v>
      </c>
      <c r="C12" s="123"/>
      <c r="D12" s="123" t="s">
        <v>144</v>
      </c>
    </row>
    <row r="13" spans="1:5" x14ac:dyDescent="0.25">
      <c r="A13" s="125"/>
      <c r="B13" s="124" t="s">
        <v>143</v>
      </c>
      <c r="C13" s="123" t="s">
        <v>144</v>
      </c>
      <c r="D13" s="123"/>
    </row>
  </sheetData>
  <mergeCells count="1">
    <mergeCell ref="A5:A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2B93D-CC7D-4F98-9673-97EC6D5893B7}">
  <dimension ref="B2:I22"/>
  <sheetViews>
    <sheetView showGridLines="0" workbookViewId="0">
      <selection activeCell="L14" sqref="L14"/>
    </sheetView>
  </sheetViews>
  <sheetFormatPr baseColWidth="10" defaultRowHeight="15" x14ac:dyDescent="0.25"/>
  <cols>
    <col min="1" max="1" width="2.42578125" style="1" customWidth="1"/>
    <col min="2" max="2" width="38.28515625" style="1" bestFit="1" customWidth="1"/>
    <col min="3" max="3" width="9" style="1" bestFit="1" customWidth="1"/>
    <col min="4" max="4" width="9" style="1" customWidth="1"/>
    <col min="5" max="7" width="9" style="1" bestFit="1" customWidth="1"/>
    <col min="8" max="8" width="8.42578125" style="1" customWidth="1"/>
    <col min="9" max="9" width="10.85546875" style="1" customWidth="1"/>
    <col min="10" max="16384" width="11.42578125" style="1"/>
  </cols>
  <sheetData>
    <row r="2" spans="2:9" x14ac:dyDescent="0.25">
      <c r="B2" s="102" t="s">
        <v>19</v>
      </c>
      <c r="C2" s="102"/>
      <c r="D2" s="102"/>
      <c r="E2" s="102"/>
      <c r="F2" s="102"/>
      <c r="G2" s="102"/>
      <c r="H2" s="102"/>
      <c r="I2" s="102"/>
    </row>
    <row r="3" spans="2:9" x14ac:dyDescent="0.25">
      <c r="B3" s="102" t="s">
        <v>20</v>
      </c>
      <c r="C3" s="102"/>
      <c r="D3" s="102"/>
      <c r="E3" s="102"/>
      <c r="F3" s="102"/>
      <c r="G3" s="102"/>
      <c r="H3" s="102"/>
      <c r="I3" s="102"/>
    </row>
    <row r="4" spans="2:9" x14ac:dyDescent="0.25">
      <c r="B4" s="102" t="s">
        <v>21</v>
      </c>
      <c r="C4" s="102"/>
      <c r="D4" s="102"/>
      <c r="E4" s="102"/>
      <c r="F4" s="102"/>
      <c r="G4" s="102"/>
      <c r="H4" s="102"/>
      <c r="I4" s="102"/>
    </row>
    <row r="5" spans="2:9" x14ac:dyDescent="0.25">
      <c r="B5" s="102" t="s">
        <v>22</v>
      </c>
      <c r="C5" s="102"/>
      <c r="D5" s="102"/>
      <c r="E5" s="102"/>
      <c r="F5" s="102"/>
      <c r="G5" s="102"/>
      <c r="H5" s="102"/>
      <c r="I5" s="102"/>
    </row>
    <row r="7" spans="2:9" x14ac:dyDescent="0.25">
      <c r="B7" s="101" t="s">
        <v>18</v>
      </c>
      <c r="C7" s="2">
        <v>2020</v>
      </c>
      <c r="D7" s="100" t="s">
        <v>15</v>
      </c>
      <c r="E7" s="2">
        <v>2021</v>
      </c>
      <c r="F7" s="100" t="s">
        <v>16</v>
      </c>
      <c r="G7" s="2">
        <v>2022</v>
      </c>
      <c r="H7" s="100" t="s">
        <v>17</v>
      </c>
      <c r="I7" s="2">
        <v>2023</v>
      </c>
    </row>
    <row r="8" spans="2:9" x14ac:dyDescent="0.25">
      <c r="B8" s="101"/>
      <c r="C8" s="3" t="s">
        <v>13</v>
      </c>
      <c r="D8" s="100"/>
      <c r="E8" s="3" t="s">
        <v>13</v>
      </c>
      <c r="F8" s="100"/>
      <c r="G8" s="3" t="s">
        <v>13</v>
      </c>
      <c r="H8" s="100"/>
      <c r="I8" s="3" t="s">
        <v>13</v>
      </c>
    </row>
    <row r="9" spans="2:9" ht="15.75" x14ac:dyDescent="0.25">
      <c r="B9" s="4" t="s">
        <v>0</v>
      </c>
      <c r="C9" s="5">
        <v>37034.591222410003</v>
      </c>
      <c r="D9" s="6">
        <v>0.37850932936010384</v>
      </c>
      <c r="E9" s="5">
        <v>51052.529509129999</v>
      </c>
      <c r="F9" s="6">
        <v>5.1179698889016745E-3</v>
      </c>
      <c r="G9" s="5">
        <v>51313.814817909995</v>
      </c>
      <c r="H9" s="6">
        <v>-0.39199120158533673</v>
      </c>
      <c r="I9" s="5">
        <v>31199.25088951</v>
      </c>
    </row>
    <row r="10" spans="2:9" ht="15.75" x14ac:dyDescent="0.25">
      <c r="B10" s="7" t="s">
        <v>1</v>
      </c>
      <c r="C10" s="5">
        <v>5844.8442985400034</v>
      </c>
      <c r="D10" s="6">
        <v>0.32724173034648074</v>
      </c>
      <c r="E10" s="5">
        <v>7757.5212603999971</v>
      </c>
      <c r="F10" s="6">
        <v>-5.1901050172467378E-2</v>
      </c>
      <c r="G10" s="5">
        <v>7354.8977602499945</v>
      </c>
      <c r="H10" s="6">
        <v>-0.20713551337907554</v>
      </c>
      <c r="I10" s="5">
        <v>5831.4372368299992</v>
      </c>
    </row>
    <row r="11" spans="2:9" ht="15.75" x14ac:dyDescent="0.25">
      <c r="B11" s="8" t="s">
        <v>2</v>
      </c>
      <c r="C11" s="9">
        <v>0.15782121809955957</v>
      </c>
      <c r="D11" s="10"/>
      <c r="E11" s="9">
        <v>0.15195175116666212</v>
      </c>
      <c r="F11" s="10"/>
      <c r="G11" s="9">
        <v>0.14333172823632914</v>
      </c>
      <c r="H11" s="10"/>
      <c r="I11" s="9">
        <v>0.18690952733069241</v>
      </c>
    </row>
    <row r="12" spans="2:9" ht="15.75" x14ac:dyDescent="0.25">
      <c r="B12" s="7" t="s">
        <v>3</v>
      </c>
      <c r="C12" s="5">
        <v>5250.02670339</v>
      </c>
      <c r="D12" s="6">
        <v>0.35715819490770073</v>
      </c>
      <c r="E12" s="5">
        <v>7125.1167639899995</v>
      </c>
      <c r="F12" s="6">
        <v>5.7723930787862754E-2</v>
      </c>
      <c r="G12" s="5">
        <v>7536.4065109299991</v>
      </c>
      <c r="H12" s="6">
        <v>-0.22827907291822824</v>
      </c>
      <c r="I12" s="5">
        <v>5816.0026194799993</v>
      </c>
    </row>
    <row r="13" spans="2:9" ht="15.75" x14ac:dyDescent="0.25">
      <c r="B13" s="8" t="s">
        <v>4</v>
      </c>
      <c r="C13" s="9">
        <v>0.14176008240137281</v>
      </c>
      <c r="D13" s="10"/>
      <c r="E13" s="9">
        <v>0.13956442183174836</v>
      </c>
      <c r="F13" s="10"/>
      <c r="G13" s="9">
        <v>0.14686895795359142</v>
      </c>
      <c r="H13" s="10"/>
      <c r="I13" s="9">
        <v>0.18641481617866315</v>
      </c>
    </row>
    <row r="14" spans="2:9" ht="15.75" x14ac:dyDescent="0.25">
      <c r="B14" s="7" t="s">
        <v>5</v>
      </c>
      <c r="C14" s="5">
        <v>594.81759515000317</v>
      </c>
      <c r="D14" s="6">
        <v>6.3190634517990674E-2</v>
      </c>
      <c r="E14" s="5">
        <v>632.40449640999714</v>
      </c>
      <c r="F14" s="6">
        <v>-1.287013694099876</v>
      </c>
      <c r="G14" s="5">
        <v>-181.50875068000505</v>
      </c>
      <c r="H14" s="6">
        <v>-1.085035114242016</v>
      </c>
      <c r="I14" s="5">
        <v>15.434617349999826</v>
      </c>
    </row>
    <row r="15" spans="2:9" ht="15.75" x14ac:dyDescent="0.25">
      <c r="B15" s="8" t="s">
        <v>6</v>
      </c>
      <c r="C15" s="9">
        <v>1.6061135698186756E-2</v>
      </c>
      <c r="D15" s="10"/>
      <c r="E15" s="9">
        <v>1.2387329334913775E-2</v>
      </c>
      <c r="F15" s="10"/>
      <c r="G15" s="9">
        <v>-3.5372297172622854E-3</v>
      </c>
      <c r="H15" s="10"/>
      <c r="I15" s="9">
        <v>4.9471115202927339E-4</v>
      </c>
    </row>
    <row r="16" spans="2:9" ht="15.75" x14ac:dyDescent="0.25">
      <c r="B16" s="7" t="s">
        <v>7</v>
      </c>
      <c r="C16" s="5">
        <v>376.46559452999998</v>
      </c>
      <c r="D16" s="6">
        <v>7.75522909774784E-2</v>
      </c>
      <c r="E16" s="5">
        <v>405.66136385999994</v>
      </c>
      <c r="F16" s="6">
        <v>0.72446478726385499</v>
      </c>
      <c r="G16" s="5">
        <v>699.54873753000004</v>
      </c>
      <c r="H16" s="6">
        <v>-0.21793903373810586</v>
      </c>
      <c r="I16" s="5">
        <v>547.08976161999999</v>
      </c>
    </row>
    <row r="17" spans="2:9" ht="15.75" x14ac:dyDescent="0.25">
      <c r="B17" s="7" t="s">
        <v>8</v>
      </c>
      <c r="C17" s="5">
        <v>1039.75473478</v>
      </c>
      <c r="D17" s="6">
        <v>-5.5904456085308474E-2</v>
      </c>
      <c r="E17" s="5">
        <v>981.62781186999996</v>
      </c>
      <c r="F17" s="6">
        <v>0.83206976700673296</v>
      </c>
      <c r="G17" s="5">
        <v>1798.4106365799998</v>
      </c>
      <c r="H17" s="6">
        <v>-0.13994453175533372</v>
      </c>
      <c r="I17" s="5">
        <v>1546.7329021400001</v>
      </c>
    </row>
    <row r="18" spans="2:9" ht="15.75" x14ac:dyDescent="0.25">
      <c r="B18" s="8" t="s">
        <v>9</v>
      </c>
      <c r="C18" s="9">
        <v>2.8075231843002875E-2</v>
      </c>
      <c r="D18" s="10"/>
      <c r="E18" s="9">
        <v>1.9227799705682558E-2</v>
      </c>
      <c r="F18" s="10"/>
      <c r="G18" s="9">
        <v>3.5047299503296776E-2</v>
      </c>
      <c r="H18" s="10"/>
      <c r="I18" s="9">
        <v>4.9575962820955166E-2</v>
      </c>
    </row>
    <row r="19" spans="2:9" ht="15.75" x14ac:dyDescent="0.25">
      <c r="B19" s="7" t="s">
        <v>10</v>
      </c>
      <c r="C19" s="5">
        <v>-663.28914025000006</v>
      </c>
      <c r="D19" s="6">
        <v>-0.13165102055958167</v>
      </c>
      <c r="E19" s="5">
        <v>-575.96644801000002</v>
      </c>
      <c r="F19" s="6">
        <v>0.90785748518275033</v>
      </c>
      <c r="G19" s="5">
        <v>-1098.8618990499999</v>
      </c>
      <c r="H19" s="6">
        <v>-9.0292291156675364E-2</v>
      </c>
      <c r="I19" s="5">
        <v>-999.64314052000009</v>
      </c>
    </row>
    <row r="20" spans="2:9" ht="15.75" x14ac:dyDescent="0.25">
      <c r="B20" s="7" t="s">
        <v>11</v>
      </c>
      <c r="C20" s="5">
        <v>-68.471545099996888</v>
      </c>
      <c r="D20" s="6">
        <v>-1.8242555110677601</v>
      </c>
      <c r="E20" s="5">
        <v>56.438048399997115</v>
      </c>
      <c r="F20" s="6">
        <v>-23.68630269876714</v>
      </c>
      <c r="G20" s="5">
        <v>-1280.370649730005</v>
      </c>
      <c r="H20" s="6">
        <v>-0.23130968100718119</v>
      </c>
      <c r="I20" s="5">
        <v>-984.20852317000026</v>
      </c>
    </row>
    <row r="21" spans="2:9" ht="15.75" x14ac:dyDescent="0.25">
      <c r="B21" s="7" t="s">
        <v>12</v>
      </c>
      <c r="C21" s="5">
        <v>-73.239118099996887</v>
      </c>
      <c r="D21" s="6">
        <v>-1.53821030922543</v>
      </c>
      <c r="E21" s="5">
        <v>39.418048399997119</v>
      </c>
      <c r="F21" s="6">
        <v>-34.193879094483549</v>
      </c>
      <c r="G21" s="5">
        <v>-1308.4379327300051</v>
      </c>
      <c r="H21" s="6">
        <v>-0.24779884582183631</v>
      </c>
      <c r="I21" s="5">
        <v>-984.20852317000026</v>
      </c>
    </row>
    <row r="22" spans="2:9" ht="15.75" x14ac:dyDescent="0.25">
      <c r="B22" s="8" t="s">
        <v>14</v>
      </c>
      <c r="C22" s="9">
        <v>-1.9775867825882511E-3</v>
      </c>
      <c r="D22" s="10"/>
      <c r="E22" s="9">
        <v>7.7210764635957509E-4</v>
      </c>
      <c r="F22" s="10"/>
      <c r="G22" s="9">
        <v>-2.5498746046714163E-2</v>
      </c>
      <c r="H22" s="10"/>
      <c r="I22" s="9">
        <v>-3.1545902388987065E-2</v>
      </c>
    </row>
  </sheetData>
  <mergeCells count="8">
    <mergeCell ref="D7:D8"/>
    <mergeCell ref="F7:F8"/>
    <mergeCell ref="H7:H8"/>
    <mergeCell ref="B7:B8"/>
    <mergeCell ref="B2:I2"/>
    <mergeCell ref="B3:I3"/>
    <mergeCell ref="B4:I4"/>
    <mergeCell ref="B5:I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BF203-15EA-4F9C-8EEE-7A7D63F987FD}">
  <dimension ref="B2:W70"/>
  <sheetViews>
    <sheetView workbookViewId="0"/>
  </sheetViews>
  <sheetFormatPr baseColWidth="10" defaultRowHeight="15" x14ac:dyDescent="0.25"/>
  <cols>
    <col min="1" max="1" width="5" style="1" customWidth="1"/>
    <col min="2" max="2" width="30.42578125" style="1" bestFit="1" customWidth="1"/>
    <col min="3" max="3" width="24.5703125" style="1" bestFit="1" customWidth="1"/>
    <col min="4" max="7" width="11.42578125" style="1"/>
    <col min="8" max="8" width="26.42578125" style="1" bestFit="1" customWidth="1"/>
    <col min="9" max="9" width="17.28515625" style="1" bestFit="1" customWidth="1"/>
    <col min="10" max="12" width="20.85546875" style="1" bestFit="1" customWidth="1"/>
    <col min="13" max="17" width="17.140625" style="1" bestFit="1" customWidth="1"/>
    <col min="18" max="23" width="22.140625" style="1" bestFit="1" customWidth="1"/>
    <col min="24" max="16384" width="11.42578125" style="1"/>
  </cols>
  <sheetData>
    <row r="2" spans="2:9" x14ac:dyDescent="0.25">
      <c r="B2" s="102" t="s">
        <v>36</v>
      </c>
      <c r="C2" s="102"/>
      <c r="D2" s="102"/>
      <c r="E2" s="102"/>
      <c r="F2" s="102"/>
      <c r="G2" s="102"/>
      <c r="H2" s="102"/>
      <c r="I2" s="102"/>
    </row>
    <row r="3" spans="2:9" x14ac:dyDescent="0.25">
      <c r="B3" s="102" t="s">
        <v>20</v>
      </c>
      <c r="C3" s="102"/>
      <c r="D3" s="102"/>
      <c r="E3" s="102"/>
      <c r="F3" s="102"/>
      <c r="G3" s="102"/>
      <c r="H3" s="102"/>
      <c r="I3" s="102"/>
    </row>
    <row r="4" spans="2:9" x14ac:dyDescent="0.25">
      <c r="B4" s="102" t="s">
        <v>21</v>
      </c>
      <c r="C4" s="102"/>
      <c r="D4" s="102"/>
      <c r="E4" s="102"/>
      <c r="F4" s="102"/>
      <c r="G4" s="102"/>
      <c r="H4" s="102"/>
      <c r="I4" s="102"/>
    </row>
    <row r="5" spans="2:9" x14ac:dyDescent="0.25">
      <c r="B5" s="102" t="s">
        <v>22</v>
      </c>
      <c r="C5" s="102"/>
      <c r="D5" s="102"/>
      <c r="E5" s="102"/>
      <c r="F5" s="102"/>
      <c r="G5" s="102"/>
      <c r="H5" s="102"/>
      <c r="I5" s="102"/>
    </row>
    <row r="6" spans="2:9" x14ac:dyDescent="0.25">
      <c r="B6" s="11"/>
      <c r="C6" s="11"/>
      <c r="D6" s="11"/>
      <c r="E6" s="11"/>
      <c r="F6" s="11"/>
      <c r="G6" s="11"/>
      <c r="H6" s="11"/>
      <c r="I6" s="11"/>
    </row>
    <row r="7" spans="2:9" x14ac:dyDescent="0.25">
      <c r="B7" s="106" t="s">
        <v>18</v>
      </c>
      <c r="C7" s="2">
        <v>2020</v>
      </c>
      <c r="D7" s="100" t="s">
        <v>15</v>
      </c>
      <c r="E7" s="2">
        <v>2021</v>
      </c>
      <c r="F7" s="100" t="s">
        <v>16</v>
      </c>
      <c r="G7" s="2">
        <v>2022</v>
      </c>
      <c r="H7" s="100" t="s">
        <v>17</v>
      </c>
      <c r="I7" s="2">
        <v>2023</v>
      </c>
    </row>
    <row r="8" spans="2:9" x14ac:dyDescent="0.25">
      <c r="B8" s="106"/>
      <c r="C8" s="3" t="s">
        <v>13</v>
      </c>
      <c r="D8" s="100"/>
      <c r="E8" s="3" t="s">
        <v>13</v>
      </c>
      <c r="F8" s="100"/>
      <c r="G8" s="3" t="s">
        <v>13</v>
      </c>
      <c r="H8" s="100"/>
      <c r="I8" s="3" t="s">
        <v>13</v>
      </c>
    </row>
    <row r="9" spans="2:9" x14ac:dyDescent="0.25">
      <c r="B9" s="103" t="s">
        <v>23</v>
      </c>
      <c r="C9" s="104"/>
      <c r="D9" s="104"/>
      <c r="E9" s="104"/>
      <c r="F9" s="104"/>
      <c r="G9" s="104"/>
      <c r="H9" s="104"/>
      <c r="I9" s="105"/>
    </row>
    <row r="10" spans="2:9" x14ac:dyDescent="0.25">
      <c r="B10" s="33" t="s">
        <v>24</v>
      </c>
      <c r="C10" s="15">
        <v>246.17440776000001</v>
      </c>
      <c r="D10" s="36">
        <v>-0.49819227740182537</v>
      </c>
      <c r="E10" s="38">
        <v>123.53221892000001</v>
      </c>
      <c r="F10" s="36">
        <v>0.30411353741107083</v>
      </c>
      <c r="G10" s="38">
        <v>161.10003900000001</v>
      </c>
      <c r="H10" s="36">
        <v>-1.2613650515627906E-2</v>
      </c>
      <c r="I10" s="40">
        <v>159.06797940999999</v>
      </c>
    </row>
    <row r="11" spans="2:9" x14ac:dyDescent="0.25">
      <c r="B11" s="17" t="s">
        <v>25</v>
      </c>
      <c r="C11" s="21">
        <v>5962.7096233000002</v>
      </c>
      <c r="D11" s="24">
        <v>0.36569350047490845</v>
      </c>
      <c r="E11" s="22">
        <v>8143.2337777600005</v>
      </c>
      <c r="F11" s="24">
        <v>0.20583153323777736</v>
      </c>
      <c r="G11" s="22">
        <v>9819.3680717499992</v>
      </c>
      <c r="H11" s="24">
        <v>-0.17865386258683702</v>
      </c>
      <c r="I11" s="23">
        <v>8065.1000375700005</v>
      </c>
    </row>
    <row r="12" spans="2:9" x14ac:dyDescent="0.25">
      <c r="B12" s="25" t="s">
        <v>26</v>
      </c>
      <c r="C12" s="26">
        <v>0.27061072780995044</v>
      </c>
      <c r="D12" s="27"/>
      <c r="E12" s="28">
        <v>0.29913717881665564</v>
      </c>
      <c r="F12" s="27"/>
      <c r="G12" s="28">
        <v>0.43671261626345692</v>
      </c>
      <c r="H12" s="27"/>
      <c r="I12" s="29">
        <v>0.37373551925120579</v>
      </c>
    </row>
    <row r="13" spans="2:9" x14ac:dyDescent="0.25">
      <c r="B13" s="17" t="s">
        <v>27</v>
      </c>
      <c r="C13" s="21">
        <v>5508.7052612500001</v>
      </c>
      <c r="D13" s="24">
        <v>0.56347606056811506</v>
      </c>
      <c r="E13" s="22">
        <v>8612.7288006899998</v>
      </c>
      <c r="F13" s="24">
        <v>-0.47663504392836809</v>
      </c>
      <c r="G13" s="22">
        <v>4507.6004304300004</v>
      </c>
      <c r="H13" s="24">
        <v>5.3013461035011034E-2</v>
      </c>
      <c r="I13" s="23">
        <v>4746.5639302099999</v>
      </c>
    </row>
    <row r="14" spans="2:9" x14ac:dyDescent="0.25">
      <c r="B14" s="25" t="s">
        <v>28</v>
      </c>
      <c r="C14" s="26">
        <v>0.25000626128299452</v>
      </c>
      <c r="D14" s="27"/>
      <c r="E14" s="28">
        <v>0.31638381823050943</v>
      </c>
      <c r="F14" s="27"/>
      <c r="G14" s="28">
        <v>0.20047379451094771</v>
      </c>
      <c r="H14" s="27"/>
      <c r="I14" s="29">
        <v>0.21995505658359685</v>
      </c>
    </row>
    <row r="15" spans="2:9" x14ac:dyDescent="0.25">
      <c r="B15" s="19" t="s">
        <v>29</v>
      </c>
      <c r="C15" s="21">
        <v>11717.58929231</v>
      </c>
      <c r="D15" s="24">
        <v>0.44052623592530638</v>
      </c>
      <c r="E15" s="22">
        <v>16879.49479737</v>
      </c>
      <c r="F15" s="24">
        <v>-0.1416764118178826</v>
      </c>
      <c r="G15" s="22">
        <v>14488.06854118</v>
      </c>
      <c r="H15" s="24">
        <v>-0.10473008114761573</v>
      </c>
      <c r="I15" s="23">
        <v>12970.731947190001</v>
      </c>
    </row>
    <row r="16" spans="2:9" x14ac:dyDescent="0.25">
      <c r="B16" s="25" t="s">
        <v>30</v>
      </c>
      <c r="C16" s="26">
        <v>0.53178933184661548</v>
      </c>
      <c r="D16" s="27"/>
      <c r="E16" s="28">
        <v>0.62005888463202263</v>
      </c>
      <c r="F16" s="27"/>
      <c r="G16" s="28">
        <v>0.64435127301378259</v>
      </c>
      <c r="H16" s="27"/>
      <c r="I16" s="29">
        <v>0.60106176200783223</v>
      </c>
    </row>
    <row r="17" spans="2:9" x14ac:dyDescent="0.25">
      <c r="B17" s="19" t="s">
        <v>31</v>
      </c>
      <c r="C17" s="21">
        <v>5867.0427645499994</v>
      </c>
      <c r="D17" s="24">
        <v>1.7269375993336888E-2</v>
      </c>
      <c r="E17" s="22">
        <v>5968.3629320200007</v>
      </c>
      <c r="F17" s="24">
        <v>-0.21075716998568494</v>
      </c>
      <c r="G17" s="22">
        <v>4710.4876510200002</v>
      </c>
      <c r="H17" s="24">
        <v>0.11826430197293281</v>
      </c>
      <c r="I17" s="23">
        <v>5267.5701850200003</v>
      </c>
    </row>
    <row r="18" spans="2:9" x14ac:dyDescent="0.25">
      <c r="B18" s="25" t="s">
        <v>32</v>
      </c>
      <c r="C18" s="26">
        <v>0.26626899730332521</v>
      </c>
      <c r="D18" s="27"/>
      <c r="E18" s="28">
        <v>0.2192445038866947</v>
      </c>
      <c r="F18" s="27"/>
      <c r="G18" s="28">
        <v>0.20949712557083422</v>
      </c>
      <c r="H18" s="27"/>
      <c r="I18" s="29">
        <v>0.24409840784613246</v>
      </c>
    </row>
    <row r="19" spans="2:9" x14ac:dyDescent="0.25">
      <c r="B19" s="19" t="s">
        <v>33</v>
      </c>
      <c r="C19" s="21">
        <v>4449.6371369600001</v>
      </c>
      <c r="D19" s="24">
        <v>-1.687524380050931E-2</v>
      </c>
      <c r="E19" s="22">
        <v>4374.5484254499997</v>
      </c>
      <c r="F19" s="24">
        <v>-0.24879555171184142</v>
      </c>
      <c r="G19" s="22">
        <v>3286.1802364499999</v>
      </c>
      <c r="H19" s="24">
        <v>1.6802700499364498E-2</v>
      </c>
      <c r="I19" s="23">
        <v>3341.3969387500001</v>
      </c>
    </row>
    <row r="20" spans="2:9" x14ac:dyDescent="0.25">
      <c r="B20" s="25" t="s">
        <v>34</v>
      </c>
      <c r="C20" s="26">
        <v>0.20194167085005932</v>
      </c>
      <c r="D20" s="27"/>
      <c r="E20" s="28">
        <v>0.16069661148128259</v>
      </c>
      <c r="F20" s="27"/>
      <c r="G20" s="28">
        <v>0.14615160141538311</v>
      </c>
      <c r="H20" s="27"/>
      <c r="I20" s="29">
        <v>0.1548398301460352</v>
      </c>
    </row>
    <row r="21" spans="2:9" x14ac:dyDescent="0.25">
      <c r="B21" s="34" t="s">
        <v>35</v>
      </c>
      <c r="C21" s="35">
        <v>22034.269193820001</v>
      </c>
      <c r="D21" s="37">
        <v>0.2354576371643462</v>
      </c>
      <c r="E21" s="39">
        <v>27222.406154840002</v>
      </c>
      <c r="F21" s="37">
        <v>-0.17403567117624785</v>
      </c>
      <c r="G21" s="39">
        <v>22484.736428650001</v>
      </c>
      <c r="H21" s="37">
        <v>-4.0251188203247135E-2</v>
      </c>
      <c r="I21" s="41">
        <v>21579.699070960003</v>
      </c>
    </row>
    <row r="24" spans="2:9" x14ac:dyDescent="0.25">
      <c r="B24" s="102" t="s">
        <v>36</v>
      </c>
      <c r="C24" s="102"/>
      <c r="D24" s="102"/>
      <c r="E24" s="102"/>
      <c r="F24" s="102"/>
      <c r="G24" s="102"/>
      <c r="H24" s="102"/>
      <c r="I24" s="102"/>
    </row>
    <row r="25" spans="2:9" x14ac:dyDescent="0.25">
      <c r="B25" s="102" t="s">
        <v>20</v>
      </c>
      <c r="C25" s="102"/>
      <c r="D25" s="102"/>
      <c r="E25" s="102"/>
      <c r="F25" s="102"/>
      <c r="G25" s="102"/>
      <c r="H25" s="102"/>
      <c r="I25" s="102"/>
    </row>
    <row r="26" spans="2:9" x14ac:dyDescent="0.25">
      <c r="B26" s="102" t="s">
        <v>21</v>
      </c>
      <c r="C26" s="102"/>
      <c r="D26" s="102"/>
      <c r="E26" s="102"/>
      <c r="F26" s="102"/>
      <c r="G26" s="102"/>
      <c r="H26" s="102"/>
      <c r="I26" s="102"/>
    </row>
    <row r="27" spans="2:9" x14ac:dyDescent="0.25">
      <c r="B27" s="102" t="s">
        <v>22</v>
      </c>
      <c r="C27" s="102"/>
      <c r="D27" s="102"/>
      <c r="E27" s="102"/>
      <c r="F27" s="102"/>
      <c r="G27" s="102"/>
      <c r="H27" s="102"/>
      <c r="I27" s="102"/>
    </row>
    <row r="29" spans="2:9" x14ac:dyDescent="0.25">
      <c r="B29" s="106" t="s">
        <v>18</v>
      </c>
      <c r="C29" s="2">
        <v>2020</v>
      </c>
      <c r="D29" s="100" t="s">
        <v>15</v>
      </c>
      <c r="E29" s="2">
        <v>2021</v>
      </c>
      <c r="F29" s="100" t="s">
        <v>16</v>
      </c>
      <c r="G29" s="2">
        <v>2022</v>
      </c>
      <c r="H29" s="100" t="s">
        <v>17</v>
      </c>
      <c r="I29" s="2">
        <v>2023</v>
      </c>
    </row>
    <row r="30" spans="2:9" x14ac:dyDescent="0.25">
      <c r="B30" s="106"/>
      <c r="C30" s="3" t="s">
        <v>13</v>
      </c>
      <c r="D30" s="100"/>
      <c r="E30" s="3" t="s">
        <v>13</v>
      </c>
      <c r="F30" s="100"/>
      <c r="G30" s="3" t="s">
        <v>13</v>
      </c>
      <c r="H30" s="100"/>
      <c r="I30" s="3" t="s">
        <v>13</v>
      </c>
    </row>
    <row r="31" spans="2:9" x14ac:dyDescent="0.25">
      <c r="B31" s="107" t="s">
        <v>37</v>
      </c>
      <c r="C31" s="108"/>
      <c r="D31" s="108"/>
      <c r="E31" s="108"/>
      <c r="F31" s="108"/>
      <c r="G31" s="108"/>
      <c r="H31" s="108"/>
      <c r="I31" s="109"/>
    </row>
    <row r="32" spans="2:9" x14ac:dyDescent="0.25">
      <c r="B32" s="17" t="s">
        <v>38</v>
      </c>
      <c r="C32" s="21">
        <v>1620.60375183</v>
      </c>
      <c r="D32" s="24">
        <v>-0.18049398648478743</v>
      </c>
      <c r="E32" s="22">
        <v>1328.0945201500001</v>
      </c>
      <c r="F32" s="24">
        <v>3.1658328245531164E-2</v>
      </c>
      <c r="G32" s="22">
        <v>1370.13977241</v>
      </c>
      <c r="H32" s="24">
        <v>-0.25539972953597767</v>
      </c>
      <c r="I32" s="23">
        <v>1020.20644511</v>
      </c>
    </row>
    <row r="33" spans="2:9" x14ac:dyDescent="0.25">
      <c r="B33" s="25" t="s">
        <v>39</v>
      </c>
      <c r="C33" s="26">
        <v>0.10766632461492527</v>
      </c>
      <c r="D33" s="27"/>
      <c r="E33" s="28">
        <v>6.5749307768946677E-2</v>
      </c>
      <c r="F33" s="27"/>
      <c r="G33" s="28">
        <v>8.1699899076316695E-2</v>
      </c>
      <c r="H33" s="27"/>
      <c r="I33" s="29">
        <v>6.589433511133172E-2</v>
      </c>
    </row>
    <row r="34" spans="2:9" x14ac:dyDescent="0.25">
      <c r="B34" s="17" t="s">
        <v>40</v>
      </c>
      <c r="C34" s="21">
        <v>7563.7469965900009</v>
      </c>
      <c r="D34" s="24">
        <v>0.65870203218539336</v>
      </c>
      <c r="E34" s="22">
        <v>12546.00251418</v>
      </c>
      <c r="F34" s="24">
        <v>-0.17319688433140912</v>
      </c>
      <c r="G34" s="22">
        <v>10373.073967909999</v>
      </c>
      <c r="H34" s="24">
        <v>-0.11215105759188904</v>
      </c>
      <c r="I34" s="23">
        <v>9209.7227519299995</v>
      </c>
    </row>
    <row r="35" spans="2:9" x14ac:dyDescent="0.25">
      <c r="B35" s="25" t="s">
        <v>41</v>
      </c>
      <c r="C35" s="26">
        <v>0.50250459961014016</v>
      </c>
      <c r="D35" s="27"/>
      <c r="E35" s="28">
        <v>0.62110863952788031</v>
      </c>
      <c r="F35" s="27"/>
      <c r="G35" s="28">
        <v>0.61853477532350298</v>
      </c>
      <c r="H35" s="27"/>
      <c r="I35" s="29">
        <v>0.59484877811441206</v>
      </c>
    </row>
    <row r="36" spans="2:9" x14ac:dyDescent="0.25">
      <c r="B36" s="18" t="s">
        <v>42</v>
      </c>
      <c r="C36" s="21">
        <v>9184.3507484200018</v>
      </c>
      <c r="D36" s="24">
        <v>0.51062360469157619</v>
      </c>
      <c r="E36" s="22">
        <v>13874.09703433</v>
      </c>
      <c r="F36" s="24">
        <v>-0.15358716958208907</v>
      </c>
      <c r="G36" s="22">
        <v>11743.213740319999</v>
      </c>
      <c r="H36" s="24">
        <v>-0.12886460016342716</v>
      </c>
      <c r="I36" s="23">
        <v>10229.929197039999</v>
      </c>
    </row>
    <row r="37" spans="2:9" x14ac:dyDescent="0.25">
      <c r="B37" s="25" t="s">
        <v>43</v>
      </c>
      <c r="C37" s="26">
        <v>0.61017092422506547</v>
      </c>
      <c r="D37" s="27"/>
      <c r="E37" s="28">
        <v>0.68685794729682703</v>
      </c>
      <c r="F37" s="27"/>
      <c r="G37" s="28">
        <v>0.70023467439981968</v>
      </c>
      <c r="H37" s="27"/>
      <c r="I37" s="29">
        <v>0.66074311322574375</v>
      </c>
    </row>
    <row r="38" spans="2:9" x14ac:dyDescent="0.25">
      <c r="B38" s="19" t="s">
        <v>44</v>
      </c>
      <c r="C38" s="21">
        <v>5867.7443019699995</v>
      </c>
      <c r="D38" s="24">
        <v>7.7973323944329431E-2</v>
      </c>
      <c r="E38" s="22">
        <v>6325.2718292499994</v>
      </c>
      <c r="F38" s="24">
        <v>-0.20522251642644684</v>
      </c>
      <c r="G38" s="22">
        <v>5027.1836273700001</v>
      </c>
      <c r="H38" s="24">
        <v>4.4825843200378968E-2</v>
      </c>
      <c r="I38" s="23">
        <v>5252.5313723899999</v>
      </c>
    </row>
    <row r="39" spans="2:9" x14ac:dyDescent="0.25">
      <c r="B39" s="25" t="s">
        <v>45</v>
      </c>
      <c r="C39" s="26">
        <v>0.38982907577493442</v>
      </c>
      <c r="D39" s="27"/>
      <c r="E39" s="28">
        <v>0.31314205270317297</v>
      </c>
      <c r="F39" s="27"/>
      <c r="G39" s="28">
        <v>0.29976532560018038</v>
      </c>
      <c r="H39" s="27"/>
      <c r="I39" s="29">
        <v>0.33925688677425625</v>
      </c>
    </row>
    <row r="40" spans="2:9" x14ac:dyDescent="0.25">
      <c r="B40" s="20" t="s">
        <v>46</v>
      </c>
      <c r="C40" s="21">
        <v>15052.095050390002</v>
      </c>
      <c r="D40" s="24">
        <v>0.34196394561411103</v>
      </c>
      <c r="E40" s="22">
        <v>20199.368863579999</v>
      </c>
      <c r="F40" s="24">
        <v>-0.16975636808497163</v>
      </c>
      <c r="G40" s="22">
        <v>16770.397367689999</v>
      </c>
      <c r="H40" s="24">
        <v>-7.6798227854836032E-2</v>
      </c>
      <c r="I40" s="23">
        <v>15482.460569429999</v>
      </c>
    </row>
    <row r="41" spans="2:9" x14ac:dyDescent="0.25">
      <c r="B41" s="30" t="s">
        <v>47</v>
      </c>
      <c r="C41" s="26">
        <v>0.68312204584537328</v>
      </c>
      <c r="D41" s="27"/>
      <c r="E41" s="28">
        <v>0.74201261816045072</v>
      </c>
      <c r="F41" s="27"/>
      <c r="G41" s="28">
        <v>0.74585696927810974</v>
      </c>
      <c r="H41" s="27"/>
      <c r="I41" s="29">
        <v>0.71745488750882935</v>
      </c>
    </row>
    <row r="42" spans="2:9" x14ac:dyDescent="0.25">
      <c r="B42" s="12" t="s">
        <v>48</v>
      </c>
      <c r="C42" s="13"/>
      <c r="D42" s="31"/>
      <c r="E42" s="13"/>
      <c r="F42" s="31"/>
      <c r="G42" s="13"/>
      <c r="H42" s="31"/>
      <c r="I42" s="13"/>
    </row>
    <row r="43" spans="2:9" x14ac:dyDescent="0.25">
      <c r="B43" s="14" t="s">
        <v>49</v>
      </c>
      <c r="C43" s="15">
        <v>6982.1741434300029</v>
      </c>
      <c r="D43" s="32">
        <v>5.8467271069724269E-3</v>
      </c>
      <c r="E43" s="15">
        <v>7022.9970102599973</v>
      </c>
      <c r="F43" s="32">
        <v>-0.18633819508226668</v>
      </c>
      <c r="G43" s="15">
        <v>5714.3444232999946</v>
      </c>
      <c r="H43" s="32">
        <v>6.7007792608496652E-2</v>
      </c>
      <c r="I43" s="15">
        <v>6097.2500293100002</v>
      </c>
    </row>
    <row r="44" spans="2:9" x14ac:dyDescent="0.25">
      <c r="B44" s="14" t="s">
        <v>50</v>
      </c>
      <c r="C44" s="16">
        <v>22034.269193820004</v>
      </c>
      <c r="D44" s="32">
        <v>0.23545580905742547</v>
      </c>
      <c r="E44" s="16">
        <v>27222.365873839997</v>
      </c>
      <c r="F44" s="32">
        <v>-0.17403425201197309</v>
      </c>
      <c r="G44" s="16">
        <v>22484.741790989992</v>
      </c>
      <c r="H44" s="32">
        <v>-4.0250904398317577E-2</v>
      </c>
      <c r="I44" s="16">
        <v>21579.710598739999</v>
      </c>
    </row>
    <row r="47" spans="2:9" x14ac:dyDescent="0.25">
      <c r="B47" s="102" t="s">
        <v>63</v>
      </c>
      <c r="C47" s="102"/>
      <c r="D47" s="102"/>
      <c r="E47" s="102"/>
      <c r="F47" s="102"/>
      <c r="G47" s="102"/>
      <c r="H47" s="102"/>
      <c r="I47" s="102"/>
    </row>
    <row r="48" spans="2:9" x14ac:dyDescent="0.25">
      <c r="B48" s="102" t="s">
        <v>20</v>
      </c>
      <c r="C48" s="102"/>
      <c r="D48" s="102"/>
      <c r="E48" s="102"/>
      <c r="F48" s="102"/>
      <c r="G48" s="102"/>
      <c r="H48" s="102"/>
      <c r="I48" s="102"/>
    </row>
    <row r="49" spans="2:23" x14ac:dyDescent="0.25">
      <c r="B49" s="102" t="s">
        <v>56</v>
      </c>
      <c r="C49" s="102"/>
      <c r="D49" s="102"/>
      <c r="E49" s="102"/>
      <c r="F49" s="102"/>
      <c r="G49" s="102"/>
      <c r="H49" s="102"/>
      <c r="I49" s="102"/>
    </row>
    <row r="50" spans="2:23" x14ac:dyDescent="0.25">
      <c r="B50" s="102"/>
      <c r="C50" s="102"/>
      <c r="D50" s="102"/>
      <c r="E50" s="102"/>
      <c r="F50" s="102"/>
      <c r="G50" s="102"/>
      <c r="H50" s="102"/>
      <c r="I50" s="102"/>
    </row>
    <row r="52" spans="2:23" ht="15.75" x14ac:dyDescent="0.25">
      <c r="B52" s="44" t="s">
        <v>59</v>
      </c>
      <c r="C52" s="44" t="s">
        <v>51</v>
      </c>
      <c r="D52" s="44" t="s">
        <v>55</v>
      </c>
      <c r="E52" s="44" t="s">
        <v>57</v>
      </c>
      <c r="F52" s="44" t="s">
        <v>58</v>
      </c>
    </row>
    <row r="53" spans="2:23" s="42" customFormat="1" ht="15.75" x14ac:dyDescent="0.25">
      <c r="B53" s="44" t="s">
        <v>60</v>
      </c>
      <c r="C53" s="44" t="s">
        <v>52</v>
      </c>
      <c r="D53" s="45">
        <v>54.472915602999997</v>
      </c>
      <c r="E53" s="45">
        <v>45.604629588000002</v>
      </c>
      <c r="F53" s="45">
        <v>39.519346699000003</v>
      </c>
      <c r="H53" s="47" t="s">
        <v>51</v>
      </c>
      <c r="I53" s="47" t="s">
        <v>59</v>
      </c>
      <c r="J53" t="s">
        <v>66</v>
      </c>
      <c r="K53" t="s">
        <v>67</v>
      </c>
      <c r="L53" t="s">
        <v>68</v>
      </c>
      <c r="M53"/>
      <c r="N53"/>
      <c r="O53"/>
      <c r="P53"/>
      <c r="Q53"/>
      <c r="R53"/>
      <c r="S53"/>
      <c r="T53"/>
      <c r="U53"/>
      <c r="V53"/>
      <c r="W53"/>
    </row>
    <row r="54" spans="2:23" s="42" customFormat="1" ht="15.75" x14ac:dyDescent="0.25">
      <c r="B54" s="44" t="s">
        <v>60</v>
      </c>
      <c r="C54" s="44" t="s">
        <v>53</v>
      </c>
      <c r="D54" s="45">
        <v>13.489359665</v>
      </c>
      <c r="E54" s="45">
        <v>11.163497316000001</v>
      </c>
      <c r="F54" s="45">
        <v>13.212781157</v>
      </c>
      <c r="H54" t="s">
        <v>61</v>
      </c>
      <c r="I54" t="s">
        <v>60</v>
      </c>
      <c r="J54" s="48">
        <v>82.285637584</v>
      </c>
      <c r="K54" s="48">
        <v>71.158287373999997</v>
      </c>
      <c r="L54" s="48">
        <v>73.202190698999999</v>
      </c>
      <c r="M54"/>
      <c r="N54"/>
      <c r="O54"/>
      <c r="P54"/>
      <c r="Q54"/>
      <c r="R54"/>
      <c r="S54"/>
      <c r="T54"/>
      <c r="U54"/>
      <c r="V54"/>
      <c r="W54"/>
    </row>
    <row r="55" spans="2:23" s="42" customFormat="1" ht="15.75" x14ac:dyDescent="0.25">
      <c r="B55" s="44" t="s">
        <v>60</v>
      </c>
      <c r="C55" s="44" t="s">
        <v>54</v>
      </c>
      <c r="D55" s="45">
        <v>41.302081645999998</v>
      </c>
      <c r="E55" s="45">
        <v>36.717155102</v>
      </c>
      <c r="F55" s="45">
        <v>46.895625156999998</v>
      </c>
      <c r="H55"/>
      <c r="I55" t="s">
        <v>62</v>
      </c>
      <c r="J55" s="48">
        <v>60.048687557000001</v>
      </c>
      <c r="K55" s="48">
        <v>50.799215029999999</v>
      </c>
      <c r="L55" s="48">
        <v>55.025897135999998</v>
      </c>
      <c r="M55"/>
      <c r="N55"/>
      <c r="O55"/>
      <c r="P55"/>
      <c r="Q55"/>
      <c r="R55"/>
      <c r="S55"/>
      <c r="T55"/>
      <c r="U55"/>
      <c r="V55"/>
      <c r="W55"/>
    </row>
    <row r="56" spans="2:23" s="42" customFormat="1" ht="15.75" x14ac:dyDescent="0.25">
      <c r="B56" s="44" t="s">
        <v>60</v>
      </c>
      <c r="C56" s="44" t="s">
        <v>61</v>
      </c>
      <c r="D56" s="45">
        <f>D53+D55-D54</f>
        <v>82.285637584</v>
      </c>
      <c r="E56" s="45">
        <f t="shared" ref="E56:F56" si="0">E53+E55-E54</f>
        <v>71.158287373999997</v>
      </c>
      <c r="F56" s="45">
        <f t="shared" si="0"/>
        <v>73.202190698999999</v>
      </c>
      <c r="H56"/>
      <c r="I56" t="s">
        <v>64</v>
      </c>
      <c r="J56" s="48">
        <v>48.600000000000009</v>
      </c>
      <c r="K56" s="48">
        <v>28.900000000000013</v>
      </c>
      <c r="L56" s="48">
        <v>62.199999999999974</v>
      </c>
      <c r="M56"/>
      <c r="N56"/>
      <c r="O56"/>
      <c r="P56"/>
      <c r="Q56"/>
      <c r="R56"/>
      <c r="S56"/>
      <c r="T56"/>
      <c r="U56"/>
      <c r="V56"/>
      <c r="W56"/>
    </row>
    <row r="57" spans="2:23" s="42" customFormat="1" ht="15.75" x14ac:dyDescent="0.25">
      <c r="B57" s="44" t="s">
        <v>62</v>
      </c>
      <c r="C57" s="44" t="s">
        <v>52</v>
      </c>
      <c r="D57" s="46">
        <v>65.349211177000001</v>
      </c>
      <c r="E57" s="46">
        <v>56.105872054000002</v>
      </c>
      <c r="F57" s="46">
        <v>64.948197135000001</v>
      </c>
      <c r="H57" t="s">
        <v>69</v>
      </c>
      <c r="I57"/>
      <c r="J57" s="48">
        <v>63.644775046999996</v>
      </c>
      <c r="K57" s="48">
        <v>50.285834134666665</v>
      </c>
      <c r="L57" s="48">
        <v>63.476029278333328</v>
      </c>
      <c r="M57"/>
      <c r="N57"/>
      <c r="O57"/>
      <c r="P57"/>
      <c r="Q57"/>
      <c r="R57"/>
      <c r="S57"/>
      <c r="T57"/>
      <c r="U57"/>
      <c r="V57"/>
      <c r="W57"/>
    </row>
    <row r="58" spans="2:23" ht="15.75" x14ac:dyDescent="0.25">
      <c r="B58" s="44" t="s">
        <v>62</v>
      </c>
      <c r="C58" s="44" t="s">
        <v>53</v>
      </c>
      <c r="D58" s="46">
        <v>43.284903814000003</v>
      </c>
      <c r="E58" s="46">
        <v>39.693471170999999</v>
      </c>
      <c r="F58" s="46">
        <v>52.303981323999999</v>
      </c>
      <c r="H58" t="s">
        <v>54</v>
      </c>
      <c r="I58" t="s">
        <v>60</v>
      </c>
      <c r="J58" s="48">
        <v>41.302081645999998</v>
      </c>
      <c r="K58" s="48">
        <v>36.717155102</v>
      </c>
      <c r="L58" s="48">
        <v>46.895625156999998</v>
      </c>
      <c r="M58"/>
      <c r="N58"/>
      <c r="O58"/>
      <c r="P58"/>
      <c r="Q58"/>
      <c r="R58"/>
      <c r="S58"/>
      <c r="T58"/>
      <c r="U58"/>
      <c r="V58"/>
      <c r="W58"/>
    </row>
    <row r="59" spans="2:23" ht="15.75" x14ac:dyDescent="0.25">
      <c r="B59" s="44" t="s">
        <v>62</v>
      </c>
      <c r="C59" s="44" t="s">
        <v>54</v>
      </c>
      <c r="D59" s="46">
        <v>37.984380194000003</v>
      </c>
      <c r="E59" s="46">
        <v>34.386814147000003</v>
      </c>
      <c r="F59" s="46">
        <v>42.381681323999999</v>
      </c>
      <c r="H59"/>
      <c r="I59" t="s">
        <v>62</v>
      </c>
      <c r="J59" s="48">
        <v>37.984380194000003</v>
      </c>
      <c r="K59" s="48">
        <v>34.386814147000003</v>
      </c>
      <c r="L59" s="48">
        <v>42.381681323999999</v>
      </c>
      <c r="M59"/>
      <c r="N59"/>
      <c r="O59"/>
      <c r="P59"/>
      <c r="Q59"/>
      <c r="R59"/>
      <c r="S59"/>
      <c r="T59"/>
      <c r="U59"/>
      <c r="V59"/>
      <c r="W59"/>
    </row>
    <row r="60" spans="2:23" ht="15.75" x14ac:dyDescent="0.25">
      <c r="B60" s="44" t="s">
        <v>62</v>
      </c>
      <c r="C60" s="44" t="s">
        <v>61</v>
      </c>
      <c r="D60" s="46">
        <v>60.048687557000001</v>
      </c>
      <c r="E60" s="46">
        <v>50.799215029999999</v>
      </c>
      <c r="F60" s="46">
        <v>55.025897135999998</v>
      </c>
      <c r="H60"/>
      <c r="I60" s="49" t="s">
        <v>64</v>
      </c>
      <c r="J60" s="50">
        <v>58</v>
      </c>
      <c r="K60" s="50">
        <v>52.7</v>
      </c>
      <c r="L60" s="50">
        <v>89.6</v>
      </c>
      <c r="M60"/>
      <c r="N60"/>
      <c r="O60"/>
      <c r="P60"/>
      <c r="Q60"/>
      <c r="R60"/>
      <c r="S60"/>
      <c r="T60"/>
    </row>
    <row r="61" spans="2:23" ht="15.75" x14ac:dyDescent="0.25">
      <c r="B61" s="44" t="s">
        <v>64</v>
      </c>
      <c r="C61" s="44" t="s">
        <v>52</v>
      </c>
      <c r="D61" s="45">
        <v>60.7</v>
      </c>
      <c r="E61" s="45">
        <v>31.6</v>
      </c>
      <c r="F61" s="45">
        <v>54.8</v>
      </c>
      <c r="H61" t="s">
        <v>70</v>
      </c>
      <c r="I61"/>
      <c r="J61" s="48">
        <v>45.762153946666672</v>
      </c>
      <c r="K61" s="48">
        <v>41.267989749666668</v>
      </c>
      <c r="L61" s="48">
        <v>59.625768827000002</v>
      </c>
      <c r="M61"/>
    </row>
    <row r="62" spans="2:23" ht="15.75" x14ac:dyDescent="0.25">
      <c r="B62" s="44" t="s">
        <v>64</v>
      </c>
      <c r="C62" s="44" t="s">
        <v>53</v>
      </c>
      <c r="D62" s="45">
        <v>70.099999999999994</v>
      </c>
      <c r="E62" s="45">
        <v>55.4</v>
      </c>
      <c r="F62" s="45">
        <v>82.2</v>
      </c>
      <c r="H62" t="s">
        <v>52</v>
      </c>
      <c r="I62" t="s">
        <v>60</v>
      </c>
      <c r="J62" s="48">
        <v>54.472915602999997</v>
      </c>
      <c r="K62" s="48">
        <v>45.604629588000002</v>
      </c>
      <c r="L62" s="50">
        <v>39.519346699000003</v>
      </c>
      <c r="M62"/>
    </row>
    <row r="63" spans="2:23" ht="15.75" x14ac:dyDescent="0.25">
      <c r="B63" s="44" t="s">
        <v>64</v>
      </c>
      <c r="C63" s="44" t="s">
        <v>54</v>
      </c>
      <c r="D63" s="45">
        <v>58</v>
      </c>
      <c r="E63" s="45">
        <v>52.7</v>
      </c>
      <c r="F63" s="45">
        <v>89.6</v>
      </c>
      <c r="H63"/>
      <c r="I63" t="s">
        <v>62</v>
      </c>
      <c r="J63" s="48">
        <v>65.349211177000001</v>
      </c>
      <c r="K63" s="48">
        <v>56.105872054000002</v>
      </c>
      <c r="L63" s="48">
        <v>64.948197135000001</v>
      </c>
      <c r="M63"/>
    </row>
    <row r="64" spans="2:23" ht="15.75" x14ac:dyDescent="0.25">
      <c r="B64" s="44" t="s">
        <v>64</v>
      </c>
      <c r="C64" s="44" t="s">
        <v>61</v>
      </c>
      <c r="D64" s="45">
        <f>D61+D63-D62</f>
        <v>48.600000000000009</v>
      </c>
      <c r="E64" s="45">
        <f t="shared" ref="E64:F64" si="1">E61+E63-E62</f>
        <v>28.900000000000013</v>
      </c>
      <c r="F64" s="45">
        <f t="shared" si="1"/>
        <v>62.199999999999974</v>
      </c>
      <c r="H64"/>
      <c r="I64" t="s">
        <v>64</v>
      </c>
      <c r="J64" s="48">
        <v>60.7</v>
      </c>
      <c r="K64" s="48">
        <v>31.6</v>
      </c>
      <c r="L64" s="48">
        <v>54.8</v>
      </c>
      <c r="M64"/>
    </row>
    <row r="65" spans="4:13" x14ac:dyDescent="0.25">
      <c r="D65" s="43"/>
      <c r="E65" s="43"/>
      <c r="F65" s="43"/>
      <c r="H65" t="s">
        <v>71</v>
      </c>
      <c r="I65"/>
      <c r="J65" s="48">
        <v>60.17404226</v>
      </c>
      <c r="K65" s="48">
        <v>44.436833880666661</v>
      </c>
      <c r="L65" s="48">
        <v>53.089181277999991</v>
      </c>
      <c r="M65"/>
    </row>
    <row r="66" spans="4:13" x14ac:dyDescent="0.25">
      <c r="H66" t="s">
        <v>53</v>
      </c>
      <c r="I66" t="s">
        <v>60</v>
      </c>
      <c r="J66" s="48">
        <v>13.489359665</v>
      </c>
      <c r="K66" s="48">
        <v>11.163497316000001</v>
      </c>
      <c r="L66" s="50">
        <v>13.212781157</v>
      </c>
      <c r="M66"/>
    </row>
    <row r="67" spans="4:13" x14ac:dyDescent="0.25">
      <c r="H67"/>
      <c r="I67" t="s">
        <v>62</v>
      </c>
      <c r="J67" s="48">
        <v>43.284903814000003</v>
      </c>
      <c r="K67" s="48">
        <v>39.693471170999999</v>
      </c>
      <c r="L67" s="48">
        <v>52.303981323999999</v>
      </c>
      <c r="M67"/>
    </row>
    <row r="68" spans="4:13" x14ac:dyDescent="0.25">
      <c r="H68"/>
      <c r="I68" s="49" t="s">
        <v>64</v>
      </c>
      <c r="J68" s="50">
        <v>70.099999999999994</v>
      </c>
      <c r="K68" s="50">
        <v>55.4</v>
      </c>
      <c r="L68" s="50">
        <v>82.2</v>
      </c>
      <c r="M68"/>
    </row>
    <row r="69" spans="4:13" x14ac:dyDescent="0.25">
      <c r="H69" t="s">
        <v>72</v>
      </c>
      <c r="I69"/>
      <c r="J69" s="48">
        <v>42.291421159666669</v>
      </c>
      <c r="K69" s="48">
        <v>35.418989495666665</v>
      </c>
      <c r="L69" s="48">
        <v>49.238920826999994</v>
      </c>
      <c r="M69"/>
    </row>
    <row r="70" spans="4:13" x14ac:dyDescent="0.25">
      <c r="H70" t="s">
        <v>65</v>
      </c>
      <c r="I70"/>
      <c r="J70" s="48">
        <v>52.96809810333334</v>
      </c>
      <c r="K70" s="48">
        <v>42.852411815166668</v>
      </c>
      <c r="L70" s="48">
        <v>56.357475052583332</v>
      </c>
      <c r="M70"/>
    </row>
  </sheetData>
  <mergeCells count="22">
    <mergeCell ref="B2:I2"/>
    <mergeCell ref="B3:I3"/>
    <mergeCell ref="B4:I4"/>
    <mergeCell ref="B5:I5"/>
    <mergeCell ref="B7:B8"/>
    <mergeCell ref="D7:D8"/>
    <mergeCell ref="F7:F8"/>
    <mergeCell ref="H7:H8"/>
    <mergeCell ref="B50:I50"/>
    <mergeCell ref="B26:I26"/>
    <mergeCell ref="B27:I27"/>
    <mergeCell ref="B29:B30"/>
    <mergeCell ref="D29:D30"/>
    <mergeCell ref="F29:F30"/>
    <mergeCell ref="H29:H30"/>
    <mergeCell ref="B31:I31"/>
    <mergeCell ref="B9:I9"/>
    <mergeCell ref="B47:I47"/>
    <mergeCell ref="B48:I48"/>
    <mergeCell ref="B49:I49"/>
    <mergeCell ref="B25:I25"/>
    <mergeCell ref="B24:I24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7744-28DB-4FCD-9528-FD77A43882BF}">
  <dimension ref="A2:G36"/>
  <sheetViews>
    <sheetView topLeftCell="A6" workbookViewId="0">
      <selection activeCell="G39" sqref="G39"/>
    </sheetView>
  </sheetViews>
  <sheetFormatPr baseColWidth="10" defaultRowHeight="15" x14ac:dyDescent="0.25"/>
  <cols>
    <col min="1" max="1" width="38.28515625" bestFit="1" customWidth="1"/>
    <col min="2" max="2" width="10" bestFit="1" customWidth="1"/>
    <col min="3" max="3" width="3.7109375" bestFit="1" customWidth="1"/>
    <col min="4" max="4" width="39.28515625" bestFit="1" customWidth="1"/>
    <col min="5" max="5" width="8" bestFit="1" customWidth="1"/>
    <col min="6" max="6" width="10" bestFit="1" customWidth="1"/>
  </cols>
  <sheetData>
    <row r="2" spans="1:6" x14ac:dyDescent="0.25">
      <c r="A2" s="110" t="s">
        <v>73</v>
      </c>
      <c r="B2" s="111"/>
      <c r="C2" s="111"/>
      <c r="D2" s="111"/>
      <c r="E2" s="111"/>
      <c r="F2" s="112"/>
    </row>
    <row r="3" spans="1:6" x14ac:dyDescent="0.25">
      <c r="A3" s="110" t="s">
        <v>20</v>
      </c>
      <c r="B3" s="111"/>
      <c r="C3" s="111"/>
      <c r="D3" s="111"/>
      <c r="E3" s="111"/>
      <c r="F3" s="112"/>
    </row>
    <row r="4" spans="1:6" x14ac:dyDescent="0.25">
      <c r="A4" s="110" t="s">
        <v>74</v>
      </c>
      <c r="B4" s="111"/>
      <c r="C4" s="111"/>
      <c r="D4" s="111"/>
      <c r="E4" s="111"/>
      <c r="F4" s="112"/>
    </row>
    <row r="5" spans="1:6" x14ac:dyDescent="0.25">
      <c r="A5" s="110" t="s">
        <v>22</v>
      </c>
      <c r="B5" s="111"/>
      <c r="C5" s="111"/>
      <c r="D5" s="111"/>
      <c r="E5" s="111"/>
      <c r="F5" s="112"/>
    </row>
    <row r="6" spans="1:6" x14ac:dyDescent="0.25">
      <c r="A6" s="51"/>
      <c r="B6" s="52"/>
      <c r="C6" s="52"/>
      <c r="D6" s="52"/>
      <c r="E6" s="52"/>
      <c r="F6" s="53"/>
    </row>
    <row r="7" spans="1:6" x14ac:dyDescent="0.25">
      <c r="A7" s="54" t="s">
        <v>75</v>
      </c>
      <c r="B7" s="54"/>
      <c r="C7" s="54"/>
      <c r="D7" s="54" t="s">
        <v>76</v>
      </c>
      <c r="E7" s="54"/>
      <c r="F7" s="55"/>
    </row>
    <row r="8" spans="1:6" x14ac:dyDescent="0.25">
      <c r="A8" s="55" t="s">
        <v>77</v>
      </c>
      <c r="B8" s="56">
        <v>34.985972000000004</v>
      </c>
      <c r="C8" s="55" t="s">
        <v>78</v>
      </c>
      <c r="D8" s="55" t="s">
        <v>79</v>
      </c>
      <c r="E8" s="56">
        <v>22.3477143</v>
      </c>
      <c r="F8" s="55" t="s">
        <v>78</v>
      </c>
    </row>
    <row r="9" spans="1:6" x14ac:dyDescent="0.25">
      <c r="A9" s="55" t="s">
        <v>80</v>
      </c>
      <c r="B9" s="57">
        <v>1501.4229559999999</v>
      </c>
      <c r="C9" s="55" t="s">
        <v>78</v>
      </c>
      <c r="D9" s="55" t="s">
        <v>81</v>
      </c>
      <c r="E9" s="56">
        <v>10.606198109999999</v>
      </c>
      <c r="F9" s="55" t="s">
        <v>78</v>
      </c>
    </row>
    <row r="10" spans="1:6" x14ac:dyDescent="0.25">
      <c r="A10" s="55" t="s">
        <v>82</v>
      </c>
      <c r="B10" s="56">
        <v>188.26497799999999</v>
      </c>
      <c r="C10" s="55" t="s">
        <v>83</v>
      </c>
      <c r="D10" s="55" t="s">
        <v>84</v>
      </c>
      <c r="E10" s="56">
        <v>2.8874675000000032</v>
      </c>
      <c r="F10" s="55" t="s">
        <v>78</v>
      </c>
    </row>
    <row r="11" spans="1:6" x14ac:dyDescent="0.25">
      <c r="A11" s="55" t="s">
        <v>85</v>
      </c>
      <c r="B11" s="56">
        <v>23.354851300000064</v>
      </c>
      <c r="C11" s="55" t="s">
        <v>78</v>
      </c>
      <c r="D11" s="55" t="s">
        <v>86</v>
      </c>
      <c r="E11" s="56">
        <v>85.622894950000045</v>
      </c>
      <c r="F11" s="55" t="s">
        <v>78</v>
      </c>
    </row>
    <row r="12" spans="1:6" x14ac:dyDescent="0.25">
      <c r="A12" s="55" t="s">
        <v>87</v>
      </c>
      <c r="B12" s="56">
        <v>1183.4789499999999</v>
      </c>
      <c r="C12" s="55" t="s">
        <v>83</v>
      </c>
      <c r="D12" s="55" t="s">
        <v>88</v>
      </c>
      <c r="E12" s="56">
        <v>712.32978600000001</v>
      </c>
      <c r="F12" s="55" t="s">
        <v>83</v>
      </c>
    </row>
    <row r="13" spans="1:6" x14ac:dyDescent="0.25">
      <c r="A13" s="55" t="s">
        <v>89</v>
      </c>
      <c r="B13" s="56">
        <v>1370.5211470000004</v>
      </c>
      <c r="C13" s="55" t="s">
        <v>83</v>
      </c>
      <c r="D13" s="55" t="s">
        <v>90</v>
      </c>
      <c r="E13" s="56">
        <v>5.5501142999999971</v>
      </c>
      <c r="F13" s="55" t="s">
        <v>78</v>
      </c>
    </row>
    <row r="14" spans="1:6" x14ac:dyDescent="0.25">
      <c r="A14" s="55" t="s">
        <v>91</v>
      </c>
      <c r="B14" s="55">
        <v>83.22</v>
      </c>
      <c r="C14" s="55" t="s">
        <v>92</v>
      </c>
      <c r="D14" s="55" t="s">
        <v>93</v>
      </c>
      <c r="E14" s="57">
        <v>709.47116700000015</v>
      </c>
      <c r="F14" s="55" t="s">
        <v>83</v>
      </c>
    </row>
    <row r="15" spans="1:6" x14ac:dyDescent="0.25">
      <c r="A15" s="55" t="s">
        <v>94</v>
      </c>
      <c r="B15" s="57">
        <v>-352.40389217000029</v>
      </c>
      <c r="C15" s="55" t="s">
        <v>94</v>
      </c>
      <c r="D15" s="55" t="s">
        <v>95</v>
      </c>
      <c r="E15" s="56">
        <v>349.93332729999997</v>
      </c>
      <c r="F15" s="55" t="s">
        <v>78</v>
      </c>
    </row>
    <row r="16" spans="1:6" x14ac:dyDescent="0.25">
      <c r="A16" s="55"/>
      <c r="B16" s="55"/>
      <c r="C16" s="55"/>
      <c r="D16" s="55" t="s">
        <v>96</v>
      </c>
      <c r="E16" s="56">
        <v>1172.40062334</v>
      </c>
      <c r="F16" s="55" t="s">
        <v>78</v>
      </c>
    </row>
    <row r="17" spans="1:7" x14ac:dyDescent="0.25">
      <c r="A17" s="55"/>
      <c r="B17" s="55"/>
      <c r="C17" s="55"/>
      <c r="D17" s="55" t="s">
        <v>97</v>
      </c>
      <c r="E17" s="56">
        <v>958.13120497999989</v>
      </c>
      <c r="F17" s="55" t="s">
        <v>83</v>
      </c>
    </row>
    <row r="18" spans="1:7" x14ac:dyDescent="0.25">
      <c r="A18" s="55"/>
      <c r="B18" s="55"/>
      <c r="C18" s="55"/>
      <c r="D18" s="55" t="s">
        <v>98</v>
      </c>
      <c r="E18" s="56">
        <v>3.4070178199951897</v>
      </c>
      <c r="F18" s="55" t="s">
        <v>83</v>
      </c>
    </row>
    <row r="19" spans="1:7" x14ac:dyDescent="0.25">
      <c r="A19" s="55"/>
      <c r="B19" s="58">
        <f>SUM(B8:B18)</f>
        <v>4032.8449621300006</v>
      </c>
      <c r="C19" s="55"/>
      <c r="D19" s="55"/>
      <c r="E19" s="58">
        <f>SUM(E8:E18)</f>
        <v>4032.6875155999951</v>
      </c>
      <c r="F19" s="59"/>
    </row>
    <row r="23" spans="1:7" x14ac:dyDescent="0.25">
      <c r="A23" s="60" t="s">
        <v>99</v>
      </c>
      <c r="B23" s="61">
        <v>1560</v>
      </c>
      <c r="F23" s="62">
        <v>1560</v>
      </c>
      <c r="G23" s="113" t="s">
        <v>100</v>
      </c>
    </row>
    <row r="24" spans="1:7" x14ac:dyDescent="0.25">
      <c r="F24" s="63">
        <v>89.58456050000018</v>
      </c>
      <c r="G24" s="114"/>
    </row>
    <row r="25" spans="1:7" x14ac:dyDescent="0.25">
      <c r="A25" s="116" t="s">
        <v>101</v>
      </c>
      <c r="B25" s="64">
        <v>89.6</v>
      </c>
      <c r="F25" s="65">
        <f>SUM(F23:F24)</f>
        <v>1649.5845605000002</v>
      </c>
      <c r="G25" s="115"/>
    </row>
    <row r="26" spans="1:7" x14ac:dyDescent="0.25">
      <c r="A26" s="116"/>
      <c r="B26" s="63">
        <v>2383</v>
      </c>
    </row>
    <row r="27" spans="1:7" x14ac:dyDescent="0.25">
      <c r="A27" s="116"/>
      <c r="B27" s="63">
        <v>269</v>
      </c>
      <c r="F27" s="117">
        <v>2383</v>
      </c>
      <c r="G27" s="116" t="s">
        <v>102</v>
      </c>
    </row>
    <row r="28" spans="1:7" x14ac:dyDescent="0.25">
      <c r="A28" s="116"/>
      <c r="B28" s="66">
        <f>SUM(B25:B27)</f>
        <v>2741.6</v>
      </c>
      <c r="F28" s="117"/>
      <c r="G28" s="116"/>
    </row>
    <row r="29" spans="1:7" x14ac:dyDescent="0.25">
      <c r="G29" s="67"/>
    </row>
    <row r="30" spans="1:7" x14ac:dyDescent="0.25">
      <c r="A30" s="60" t="s">
        <v>103</v>
      </c>
      <c r="B30" s="68">
        <f>+B28-F24-F27</f>
        <v>269.01543949999996</v>
      </c>
      <c r="G30" s="67"/>
    </row>
    <row r="31" spans="1:7" x14ac:dyDescent="0.25">
      <c r="G31" s="67"/>
    </row>
    <row r="32" spans="1:7" x14ac:dyDescent="0.25">
      <c r="A32" s="69" t="s">
        <v>94</v>
      </c>
      <c r="B32" s="70">
        <v>-352</v>
      </c>
    </row>
    <row r="34" spans="1:6" x14ac:dyDescent="0.25">
      <c r="A34" s="60" t="s">
        <v>91</v>
      </c>
      <c r="B34" s="61">
        <v>83</v>
      </c>
    </row>
    <row r="36" spans="1:6" ht="47.25" x14ac:dyDescent="0.4">
      <c r="A36" s="71" t="s">
        <v>104</v>
      </c>
      <c r="B36" s="72">
        <f>+B34+B32+B28+B23</f>
        <v>4032.6</v>
      </c>
      <c r="E36" s="71" t="s">
        <v>105</v>
      </c>
      <c r="F36" s="72">
        <f>+F25+F27</f>
        <v>4032.5845605000004</v>
      </c>
    </row>
  </sheetData>
  <mergeCells count="8">
    <mergeCell ref="A2:F2"/>
    <mergeCell ref="A3:F3"/>
    <mergeCell ref="A4:F4"/>
    <mergeCell ref="A5:F5"/>
    <mergeCell ref="G23:G25"/>
    <mergeCell ref="A25:A28"/>
    <mergeCell ref="F27:F28"/>
    <mergeCell ref="G27:G2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A44B6-839D-4372-AC8B-DB023BF0F69B}">
  <dimension ref="B1:K19"/>
  <sheetViews>
    <sheetView workbookViewId="0">
      <selection activeCell="B2" sqref="B2"/>
    </sheetView>
  </sheetViews>
  <sheetFormatPr baseColWidth="10" defaultRowHeight="15.75" x14ac:dyDescent="0.25"/>
  <cols>
    <col min="1" max="1" width="5.42578125" style="73" customWidth="1"/>
    <col min="2" max="2" width="12.85546875" style="73" bestFit="1" customWidth="1"/>
    <col min="3" max="3" width="11.5703125" style="73" bestFit="1" customWidth="1"/>
    <col min="4" max="4" width="11.42578125" style="73"/>
    <col min="5" max="7" width="11.5703125" style="73" bestFit="1" customWidth="1"/>
    <col min="8" max="9" width="20.28515625" style="74" bestFit="1" customWidth="1"/>
    <col min="10" max="11" width="11.5703125" style="73" bestFit="1" customWidth="1"/>
    <col min="12" max="16384" width="11.42578125" style="73"/>
  </cols>
  <sheetData>
    <row r="1" spans="2:11" x14ac:dyDescent="0.25">
      <c r="B1" s="73" t="s">
        <v>152</v>
      </c>
    </row>
    <row r="3" spans="2:11" x14ac:dyDescent="0.25">
      <c r="B3" s="86" t="s">
        <v>106</v>
      </c>
      <c r="C3" s="86" t="s">
        <v>111</v>
      </c>
      <c r="D3" s="86" t="s">
        <v>113</v>
      </c>
      <c r="E3" s="86" t="s">
        <v>114</v>
      </c>
      <c r="F3" s="86" t="s">
        <v>115</v>
      </c>
      <c r="G3" s="86" t="s">
        <v>117</v>
      </c>
      <c r="H3" s="84" t="s">
        <v>118</v>
      </c>
      <c r="I3" s="84" t="s">
        <v>112</v>
      </c>
    </row>
    <row r="4" spans="2:11" x14ac:dyDescent="0.25">
      <c r="B4" s="77" t="s">
        <v>107</v>
      </c>
      <c r="C4" s="79">
        <v>45051</v>
      </c>
      <c r="D4" s="79" t="s">
        <v>116</v>
      </c>
      <c r="E4" s="80">
        <v>5.3999999999999999E-2</v>
      </c>
      <c r="F4" s="81">
        <f>(1+10.14%)*(1+E4)-1</f>
        <v>0.16087560000000001</v>
      </c>
      <c r="G4" s="82">
        <v>24</v>
      </c>
      <c r="H4" s="78">
        <v>378206737</v>
      </c>
      <c r="I4" s="78">
        <v>157586141</v>
      </c>
      <c r="J4" s="75">
        <v>0.1014</v>
      </c>
      <c r="K4" s="76">
        <v>1.0140000000000001E-3</v>
      </c>
    </row>
    <row r="5" spans="2:11" x14ac:dyDescent="0.25">
      <c r="B5" s="77" t="s">
        <v>107</v>
      </c>
      <c r="C5" s="79">
        <v>45428</v>
      </c>
      <c r="D5" s="79" t="s">
        <v>116</v>
      </c>
      <c r="E5" s="80">
        <v>5.1499999999999997E-2</v>
      </c>
      <c r="F5" s="81">
        <f t="shared" ref="F5:F18" si="0">(1+10.14%)*(1+E5)-1</f>
        <v>0.15812209999999993</v>
      </c>
      <c r="G5" s="82">
        <v>24</v>
      </c>
      <c r="H5" s="78">
        <v>125000000</v>
      </c>
      <c r="I5" s="78">
        <v>114583333</v>
      </c>
    </row>
    <row r="6" spans="2:11" x14ac:dyDescent="0.25">
      <c r="B6" s="77" t="s">
        <v>107</v>
      </c>
      <c r="C6" s="79">
        <v>45335</v>
      </c>
      <c r="D6" s="79" t="s">
        <v>116</v>
      </c>
      <c r="E6" s="80">
        <v>6.0499999999999998E-2</v>
      </c>
      <c r="F6" s="81">
        <f t="shared" si="0"/>
        <v>0.16803469999999998</v>
      </c>
      <c r="G6" s="82">
        <v>24</v>
      </c>
      <c r="H6" s="78">
        <v>115000000</v>
      </c>
      <c r="I6" s="78">
        <v>95833333</v>
      </c>
    </row>
    <row r="7" spans="2:11" x14ac:dyDescent="0.25">
      <c r="B7" s="77" t="s">
        <v>107</v>
      </c>
      <c r="C7" s="79">
        <v>45251</v>
      </c>
      <c r="D7" s="79" t="s">
        <v>116</v>
      </c>
      <c r="E7" s="80">
        <v>6.25E-2</v>
      </c>
      <c r="F7" s="81">
        <f t="shared" si="0"/>
        <v>0.17023749999999982</v>
      </c>
      <c r="G7" s="82">
        <v>36</v>
      </c>
      <c r="H7" s="78">
        <v>325000000</v>
      </c>
      <c r="I7" s="78">
        <v>252777779</v>
      </c>
    </row>
    <row r="8" spans="2:11" x14ac:dyDescent="0.25">
      <c r="B8" s="77" t="s">
        <v>107</v>
      </c>
      <c r="C8" s="79">
        <v>44206</v>
      </c>
      <c r="D8" s="79" t="s">
        <v>116</v>
      </c>
      <c r="E8" s="80">
        <v>1.4800000000000001E-2</v>
      </c>
      <c r="F8" s="81">
        <f t="shared" si="0"/>
        <v>0.11770071999999976</v>
      </c>
      <c r="G8" s="79"/>
      <c r="H8" s="78">
        <v>0</v>
      </c>
      <c r="I8" s="78">
        <v>361132868</v>
      </c>
    </row>
    <row r="9" spans="2:11" x14ac:dyDescent="0.25">
      <c r="B9" s="77" t="s">
        <v>108</v>
      </c>
      <c r="C9" s="79">
        <v>43840</v>
      </c>
      <c r="D9" s="79" t="s">
        <v>116</v>
      </c>
      <c r="E9" s="80">
        <v>6.5000000000000002E-2</v>
      </c>
      <c r="F9" s="81">
        <f t="shared" si="0"/>
        <v>0.17299099999999989</v>
      </c>
      <c r="G9" s="79"/>
      <c r="H9" s="78">
        <v>1152000000</v>
      </c>
      <c r="I9" s="78">
        <v>0</v>
      </c>
    </row>
    <row r="10" spans="2:11" x14ac:dyDescent="0.25">
      <c r="B10" s="77" t="s">
        <v>109</v>
      </c>
      <c r="C10" s="79">
        <v>44882</v>
      </c>
      <c r="D10" s="79" t="s">
        <v>116</v>
      </c>
      <c r="E10" s="80">
        <v>9.5000000000000001E-2</v>
      </c>
      <c r="F10" s="81">
        <f t="shared" si="0"/>
        <v>0.20603299999999991</v>
      </c>
      <c r="G10" s="83">
        <v>24</v>
      </c>
      <c r="H10" s="78">
        <v>400000000</v>
      </c>
      <c r="I10" s="78">
        <v>62715873</v>
      </c>
    </row>
    <row r="11" spans="2:11" x14ac:dyDescent="0.25">
      <c r="B11" s="77" t="s">
        <v>109</v>
      </c>
      <c r="C11" s="79">
        <v>45035</v>
      </c>
      <c r="D11" s="79" t="s">
        <v>116</v>
      </c>
      <c r="E11" s="80">
        <v>6.4000000000000001E-2</v>
      </c>
      <c r="F11" s="81">
        <f t="shared" si="0"/>
        <v>0.17188960000000009</v>
      </c>
      <c r="G11" s="83">
        <v>24</v>
      </c>
      <c r="H11" s="78">
        <v>320000000</v>
      </c>
      <c r="I11" s="78">
        <v>119973792</v>
      </c>
    </row>
    <row r="12" spans="2:11" x14ac:dyDescent="0.25">
      <c r="B12" s="77" t="s">
        <v>109</v>
      </c>
      <c r="C12" s="79">
        <v>45060</v>
      </c>
      <c r="D12" s="79" t="s">
        <v>116</v>
      </c>
      <c r="E12" s="80">
        <v>7.4999999999999997E-2</v>
      </c>
      <c r="F12" s="81">
        <f t="shared" si="0"/>
        <v>0.18400499999999997</v>
      </c>
      <c r="G12" s="83">
        <v>24</v>
      </c>
      <c r="H12" s="78">
        <v>218748153</v>
      </c>
      <c r="I12" s="78">
        <v>91120781</v>
      </c>
    </row>
    <row r="13" spans="2:11" x14ac:dyDescent="0.25">
      <c r="B13" s="77" t="s">
        <v>109</v>
      </c>
      <c r="C13" s="79">
        <v>45061</v>
      </c>
      <c r="D13" s="79" t="s">
        <v>116</v>
      </c>
      <c r="E13" s="80">
        <v>7.4999999999999997E-2</v>
      </c>
      <c r="F13" s="81">
        <f t="shared" si="0"/>
        <v>0.18400499999999997</v>
      </c>
      <c r="G13" s="83">
        <v>24</v>
      </c>
      <c r="H13" s="78">
        <v>218748943</v>
      </c>
      <c r="I13" s="78">
        <v>91139578</v>
      </c>
    </row>
    <row r="14" spans="2:11" x14ac:dyDescent="0.25">
      <c r="B14" s="77" t="s">
        <v>109</v>
      </c>
      <c r="C14" s="79">
        <v>45119</v>
      </c>
      <c r="D14" s="79" t="s">
        <v>116</v>
      </c>
      <c r="E14" s="80">
        <v>7.5999999999999998E-2</v>
      </c>
      <c r="F14" s="81">
        <f t="shared" si="0"/>
        <v>0.1851064</v>
      </c>
      <c r="G14" s="83">
        <v>24</v>
      </c>
      <c r="H14" s="78">
        <v>500000000</v>
      </c>
      <c r="I14" s="78">
        <v>249998803</v>
      </c>
    </row>
    <row r="15" spans="2:11" x14ac:dyDescent="0.25">
      <c r="B15" s="77" t="s">
        <v>109</v>
      </c>
      <c r="C15" s="79">
        <v>45394</v>
      </c>
      <c r="D15" s="79" t="s">
        <v>116</v>
      </c>
      <c r="E15" s="80">
        <v>5.5E-2</v>
      </c>
      <c r="F15" s="81">
        <f t="shared" si="0"/>
        <v>0.16197699999999982</v>
      </c>
      <c r="G15" s="83">
        <v>12</v>
      </c>
      <c r="H15" s="78">
        <v>180000000</v>
      </c>
      <c r="I15" s="78">
        <v>134972993</v>
      </c>
    </row>
    <row r="16" spans="2:11" x14ac:dyDescent="0.25">
      <c r="B16" s="77" t="s">
        <v>109</v>
      </c>
      <c r="C16" s="79">
        <v>45336</v>
      </c>
      <c r="D16" s="79" t="s">
        <v>116</v>
      </c>
      <c r="E16" s="80">
        <v>5.8999999999999997E-2</v>
      </c>
      <c r="F16" s="81">
        <f t="shared" si="0"/>
        <v>0.16638259999999994</v>
      </c>
      <c r="G16" s="83">
        <v>12</v>
      </c>
      <c r="H16" s="78">
        <v>460000000</v>
      </c>
      <c r="I16" s="78">
        <v>268333260</v>
      </c>
    </row>
    <row r="17" spans="2:9" x14ac:dyDescent="0.25">
      <c r="B17" s="77" t="s">
        <v>109</v>
      </c>
      <c r="C17" s="79">
        <v>45421</v>
      </c>
      <c r="D17" s="79" t="s">
        <v>116</v>
      </c>
      <c r="E17" s="80">
        <v>7.5999999999999998E-2</v>
      </c>
      <c r="F17" s="81">
        <f t="shared" si="0"/>
        <v>0.1851064</v>
      </c>
      <c r="G17" s="83">
        <v>12</v>
      </c>
      <c r="H17" s="78">
        <v>613000000</v>
      </c>
      <c r="I17" s="78">
        <v>613000000</v>
      </c>
    </row>
    <row r="18" spans="2:9" x14ac:dyDescent="0.25">
      <c r="B18" s="77" t="s">
        <v>110</v>
      </c>
      <c r="C18" s="79">
        <v>44970</v>
      </c>
      <c r="D18" s="79" t="s">
        <v>116</v>
      </c>
      <c r="E18" s="80">
        <v>6.1499999999999999E-2</v>
      </c>
      <c r="F18" s="81">
        <f t="shared" si="0"/>
        <v>0.16913610000000001</v>
      </c>
      <c r="G18" s="83">
        <v>36</v>
      </c>
      <c r="H18" s="78">
        <v>422000000</v>
      </c>
      <c r="I18" s="78">
        <v>220209763</v>
      </c>
    </row>
    <row r="19" spans="2:9" x14ac:dyDescent="0.25">
      <c r="B19" s="86" t="s">
        <v>119</v>
      </c>
      <c r="C19" s="77"/>
      <c r="D19" s="77"/>
      <c r="E19" s="77"/>
      <c r="F19" s="77"/>
      <c r="G19" s="77"/>
      <c r="H19" s="85">
        <f>SUM(H4:H18)</f>
        <v>5427703833</v>
      </c>
      <c r="I19" s="85">
        <f>SUM(I4:I18)</f>
        <v>2833378297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68CEF-C6C5-4133-B73B-F9C105834EBB}">
  <dimension ref="A1:F7"/>
  <sheetViews>
    <sheetView workbookViewId="0"/>
  </sheetViews>
  <sheetFormatPr baseColWidth="10" defaultRowHeight="15" x14ac:dyDescent="0.25"/>
  <cols>
    <col min="1" max="1" width="25.140625" bestFit="1" customWidth="1"/>
    <col min="2" max="3" width="12.140625" bestFit="1" customWidth="1"/>
    <col min="4" max="4" width="13.5703125" bestFit="1" customWidth="1"/>
    <col min="5" max="6" width="10.85546875" bestFit="1" customWidth="1"/>
  </cols>
  <sheetData>
    <row r="1" spans="1:6" x14ac:dyDescent="0.25">
      <c r="A1" s="118" t="s">
        <v>151</v>
      </c>
    </row>
    <row r="3" spans="1:6" ht="85.5" x14ac:dyDescent="0.25">
      <c r="A3" s="87" t="s">
        <v>120</v>
      </c>
      <c r="B3" s="88">
        <v>44896</v>
      </c>
      <c r="C3" s="89">
        <v>45261</v>
      </c>
      <c r="D3" s="89" t="s">
        <v>121</v>
      </c>
      <c r="E3" s="90" t="s">
        <v>122</v>
      </c>
      <c r="F3" s="90" t="s">
        <v>123</v>
      </c>
    </row>
    <row r="4" spans="1:6" x14ac:dyDescent="0.25">
      <c r="A4" s="91" t="s">
        <v>124</v>
      </c>
      <c r="B4" s="92">
        <v>1370.1</v>
      </c>
      <c r="C4" s="92">
        <v>1020.3</v>
      </c>
      <c r="D4" s="92"/>
      <c r="E4" s="92"/>
      <c r="F4" s="92"/>
    </row>
    <row r="5" spans="1:6" x14ac:dyDescent="0.25">
      <c r="A5" s="91" t="s">
        <v>125</v>
      </c>
      <c r="B5" s="92">
        <v>5027.2</v>
      </c>
      <c r="C5" s="92">
        <v>5252.5</v>
      </c>
      <c r="D5" s="92"/>
      <c r="E5" s="92"/>
      <c r="F5" s="92"/>
    </row>
    <row r="6" spans="1:6" x14ac:dyDescent="0.25">
      <c r="A6" s="93" t="s">
        <v>126</v>
      </c>
      <c r="B6" s="94">
        <f>SUM(B4:B5)</f>
        <v>6397.2999999999993</v>
      </c>
      <c r="C6" s="94">
        <f>SUM(C4:C5)</f>
        <v>6272.8</v>
      </c>
      <c r="D6" s="94">
        <v>1546.7</v>
      </c>
      <c r="E6" s="95">
        <f>D6/B6</f>
        <v>0.24177387335282075</v>
      </c>
      <c r="F6" s="95">
        <f>E6*(1-B7)</f>
        <v>0.15715301767933348</v>
      </c>
    </row>
    <row r="7" spans="1:6" x14ac:dyDescent="0.25">
      <c r="A7" s="93" t="s">
        <v>127</v>
      </c>
      <c r="B7" s="96">
        <v>0.35</v>
      </c>
      <c r="C7" s="97"/>
      <c r="D7" s="98"/>
      <c r="E7" s="99"/>
      <c r="F7" s="9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F8122-92AF-4CC0-B5B5-12EAAF57AE9F}">
  <dimension ref="A1:E15"/>
  <sheetViews>
    <sheetView workbookViewId="0"/>
  </sheetViews>
  <sheetFormatPr baseColWidth="10" defaultRowHeight="15" x14ac:dyDescent="0.25"/>
  <cols>
    <col min="1" max="1" width="10.140625" bestFit="1" customWidth="1"/>
    <col min="2" max="2" width="27.5703125" bestFit="1" customWidth="1"/>
    <col min="3" max="5" width="5.28515625" bestFit="1" customWidth="1"/>
  </cols>
  <sheetData>
    <row r="1" spans="1:5" x14ac:dyDescent="0.25">
      <c r="A1" s="118" t="s">
        <v>150</v>
      </c>
    </row>
    <row r="3" spans="1:5" x14ac:dyDescent="0.25">
      <c r="A3" s="126" t="s">
        <v>59</v>
      </c>
      <c r="B3" s="126" t="s">
        <v>51</v>
      </c>
      <c r="C3" s="126">
        <v>2021</v>
      </c>
      <c r="D3" s="126">
        <v>2022</v>
      </c>
      <c r="E3" s="126">
        <v>2023</v>
      </c>
    </row>
    <row r="4" spans="1:5" ht="25.5" x14ac:dyDescent="0.25">
      <c r="A4" s="127" t="s">
        <v>145</v>
      </c>
      <c r="B4" s="128" t="s">
        <v>146</v>
      </c>
      <c r="C4" s="128">
        <v>54.5</v>
      </c>
      <c r="D4" s="128">
        <v>45.6</v>
      </c>
      <c r="E4" s="128">
        <v>39.5</v>
      </c>
    </row>
    <row r="5" spans="1:5" ht="25.5" x14ac:dyDescent="0.25">
      <c r="A5" s="127" t="s">
        <v>145</v>
      </c>
      <c r="B5" s="128" t="s">
        <v>147</v>
      </c>
      <c r="C5" s="128">
        <v>13.5</v>
      </c>
      <c r="D5" s="128">
        <v>11.2</v>
      </c>
      <c r="E5" s="128">
        <v>13.2</v>
      </c>
    </row>
    <row r="6" spans="1:5" ht="25.5" x14ac:dyDescent="0.25">
      <c r="A6" s="127" t="s">
        <v>145</v>
      </c>
      <c r="B6" s="128" t="s">
        <v>148</v>
      </c>
      <c r="C6" s="128">
        <v>41.3</v>
      </c>
      <c r="D6" s="128">
        <v>36.700000000000003</v>
      </c>
      <c r="E6" s="128">
        <v>46.9</v>
      </c>
    </row>
    <row r="7" spans="1:5" ht="25.5" x14ac:dyDescent="0.25">
      <c r="A7" s="127" t="s">
        <v>145</v>
      </c>
      <c r="B7" s="128" t="s">
        <v>61</v>
      </c>
      <c r="C7" s="128">
        <v>82.3</v>
      </c>
      <c r="D7" s="128">
        <v>71.2</v>
      </c>
      <c r="E7" s="128">
        <v>73.2</v>
      </c>
    </row>
    <row r="8" spans="1:5" x14ac:dyDescent="0.25">
      <c r="A8" s="127" t="s">
        <v>62</v>
      </c>
      <c r="B8" s="128" t="s">
        <v>146</v>
      </c>
      <c r="C8" s="128">
        <v>65.349999999999994</v>
      </c>
      <c r="D8" s="128">
        <v>56.11</v>
      </c>
      <c r="E8" s="128">
        <v>64.95</v>
      </c>
    </row>
    <row r="9" spans="1:5" x14ac:dyDescent="0.25">
      <c r="A9" s="127" t="s">
        <v>62</v>
      </c>
      <c r="B9" s="128" t="s">
        <v>147</v>
      </c>
      <c r="C9" s="128">
        <v>43.28</v>
      </c>
      <c r="D9" s="128">
        <v>39.69</v>
      </c>
      <c r="E9" s="128">
        <v>52.3</v>
      </c>
    </row>
    <row r="10" spans="1:5" x14ac:dyDescent="0.25">
      <c r="A10" s="127" t="s">
        <v>62</v>
      </c>
      <c r="B10" s="128" t="s">
        <v>148</v>
      </c>
      <c r="C10" s="128">
        <v>37.979999999999997</v>
      </c>
      <c r="D10" s="128">
        <v>34.39</v>
      </c>
      <c r="E10" s="128">
        <v>42.38</v>
      </c>
    </row>
    <row r="11" spans="1:5" x14ac:dyDescent="0.25">
      <c r="A11" s="127" t="s">
        <v>62</v>
      </c>
      <c r="B11" s="128" t="s">
        <v>61</v>
      </c>
      <c r="C11" s="128">
        <v>60.05</v>
      </c>
      <c r="D11" s="128">
        <v>50.8</v>
      </c>
      <c r="E11" s="128">
        <v>55.03</v>
      </c>
    </row>
    <row r="12" spans="1:5" ht="25.5" x14ac:dyDescent="0.25">
      <c r="A12" s="127" t="s">
        <v>149</v>
      </c>
      <c r="B12" s="128" t="s">
        <v>146</v>
      </c>
      <c r="C12" s="128">
        <v>60.7</v>
      </c>
      <c r="D12" s="128">
        <v>31.6</v>
      </c>
      <c r="E12" s="128">
        <v>54.8</v>
      </c>
    </row>
    <row r="13" spans="1:5" ht="25.5" x14ac:dyDescent="0.25">
      <c r="A13" s="127" t="s">
        <v>149</v>
      </c>
      <c r="B13" s="128" t="s">
        <v>147</v>
      </c>
      <c r="C13" s="128">
        <v>70.099999999999994</v>
      </c>
      <c r="D13" s="128">
        <v>55.4</v>
      </c>
      <c r="E13" s="128">
        <v>82.2</v>
      </c>
    </row>
    <row r="14" spans="1:5" ht="25.5" x14ac:dyDescent="0.25">
      <c r="A14" s="127" t="s">
        <v>149</v>
      </c>
      <c r="B14" s="128" t="s">
        <v>148</v>
      </c>
      <c r="C14" s="128">
        <v>58</v>
      </c>
      <c r="D14" s="128">
        <v>52.7</v>
      </c>
      <c r="E14" s="128">
        <v>89.6</v>
      </c>
    </row>
    <row r="15" spans="1:5" ht="25.5" x14ac:dyDescent="0.25">
      <c r="A15" s="127" t="s">
        <v>149</v>
      </c>
      <c r="B15" s="128" t="s">
        <v>61</v>
      </c>
      <c r="C15" s="128">
        <v>48.6</v>
      </c>
      <c r="D15" s="128">
        <v>28.9</v>
      </c>
      <c r="E15" s="128">
        <v>62.2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FUENTES DE FINANCIACION</vt:lpstr>
      <vt:lpstr>ERI</vt:lpstr>
      <vt:lpstr>ESF</vt:lpstr>
      <vt:lpstr>EFAF</vt:lpstr>
      <vt:lpstr>OBLIGACIONES FCRAS</vt:lpstr>
      <vt:lpstr>COSTO DE LA DEUDA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Johana Reyes Castaño</dc:creator>
  <cp:lastModifiedBy>Maria Johana Reyes Castaño</cp:lastModifiedBy>
  <dcterms:created xsi:type="dcterms:W3CDTF">2024-11-17T17:35:34Z</dcterms:created>
  <dcterms:modified xsi:type="dcterms:W3CDTF">2024-11-28T00:02:28Z</dcterms:modified>
</cp:coreProperties>
</file>