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lopez94\Desktop\"/>
    </mc:Choice>
  </mc:AlternateContent>
  <xr:revisionPtr revIDLastSave="0" documentId="13_ncr:1_{6E358447-887E-468D-94FA-B64AFB21FB2E}" xr6:coauthVersionLast="43" xr6:coauthVersionMax="43" xr10:uidLastSave="{00000000-0000-0000-0000-000000000000}"/>
  <bookViews>
    <workbookView xWindow="20370" yWindow="-120" windowWidth="25440" windowHeight="15390" tabRatio="582" xr2:uid="{010818CA-751F-4E6F-99C7-72AB3CF9EE88}"/>
  </bookViews>
  <sheets>
    <sheet name="Instructivo" sheetId="18" r:id="rId1"/>
    <sheet name="Estimación Audiovisual" sheetId="11" r:id="rId2"/>
    <sheet name="Estimaciones variables" sheetId="7" r:id="rId3"/>
    <sheet name="Tarifas por rol" sheetId="1" r:id="rId4"/>
    <sheet name="Cronograma audiovisual" sheetId="13" r:id="rId5"/>
    <sheet name="Festivos en colombia" sheetId="17" state="hidden" r:id="rId6"/>
  </sheets>
  <definedNames>
    <definedName name="_xlnm._FilterDatabase" localSheetId="4" hidden="1">'Cronograma audiovisual'!$B$6:$KM$34</definedName>
    <definedName name="ActualBeyond">PeriodInActual*('Cronograma audiovisual'!$E1&gt;0)</definedName>
    <definedName name="PercentCompleteBeyond">('Cronograma audiovisual'!A$5=MEDIAN('Cronograma audiovisual'!A$5,'Cronograma audiovisual'!$E1,'Cronograma audiovisual'!$E1+'Cronograma audiovisual'!$F1)*('Cronograma audiovisual'!$E1&gt;0))*(('Cronograma audiovisual'!A$5&lt;(INT('Cronograma audiovisual'!$E1+'Cronograma audiovisual'!$F1*'Cronograma audiovisual'!$K1)))+('Cronograma audiovisual'!A$5='Cronograma audiovisual'!$E1))*('Cronograma audiovisual'!$K1&gt;0)</definedName>
    <definedName name="period_selected">'Cronograma audiovisual'!$X$1</definedName>
    <definedName name="PeriodInActual">'Cronograma audiovisual'!A$5=MEDIAN('Cronograma audiovisual'!A$5,'Cronograma audiovisual'!$E1,'Cronograma audiovisual'!$E1+'Cronograma audiovisual'!$F1-1)</definedName>
    <definedName name="PeriodInPlan">'Cronograma audiovisual'!A$5=MEDIAN('Cronograma audiovisual'!A$5,'Cronograma audiovisual'!$C1,'Cronograma audiovisual'!$C1+'Cronograma audiovisual'!$D1-1)</definedName>
    <definedName name="Plan">PeriodInPlan*('Cronograma audiovisual'!$C1&gt;0)</definedName>
    <definedName name="PorcentajeCompletado">PercentCompleteBeyond*PeriodInPlan</definedName>
    <definedName name="Real">(PeriodInActual*('Cronograma audiovisual'!$E1&gt;0))*PeriodInPlan</definedName>
    <definedName name="TitleRegion..BO60">'Cronograma audiovisual'!$B$2:$B$5</definedName>
    <definedName name="_xlnm.Print_Titles" localSheetId="4">'Cronograma audiovisual'!$2:$5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1" l="1"/>
  <c r="B16" i="7"/>
  <c r="D23" i="13"/>
  <c r="B2" i="7"/>
  <c r="D13" i="13"/>
  <c r="B3" i="7"/>
  <c r="D15" i="13"/>
  <c r="B6" i="7"/>
  <c r="D20" i="13"/>
  <c r="F19" i="7"/>
  <c r="B12" i="7"/>
  <c r="D25" i="13"/>
  <c r="B12" i="11"/>
  <c r="B8" i="7"/>
  <c r="D29" i="13"/>
  <c r="B11" i="7"/>
  <c r="D30" i="13"/>
  <c r="B7" i="7"/>
  <c r="D26" i="13"/>
  <c r="B10" i="7"/>
  <c r="D24" i="13"/>
  <c r="B13" i="7"/>
  <c r="D16" i="13"/>
  <c r="B15" i="7"/>
  <c r="D28" i="13"/>
  <c r="B13" i="11"/>
  <c r="B14" i="7"/>
  <c r="D22" i="13"/>
  <c r="C14" i="13"/>
  <c r="C15" i="13"/>
  <c r="C17" i="13"/>
  <c r="B4" i="7"/>
  <c r="D17" i="13"/>
  <c r="C18" i="13"/>
  <c r="C19" i="13"/>
  <c r="B5" i="7"/>
  <c r="D19" i="13"/>
  <c r="C20" i="13"/>
  <c r="C22" i="13"/>
  <c r="C23" i="13"/>
  <c r="C24" i="13"/>
  <c r="C25" i="13"/>
  <c r="C28" i="13"/>
  <c r="C26" i="13"/>
  <c r="C29" i="13"/>
  <c r="C16" i="13"/>
  <c r="F25" i="7"/>
  <c r="C9" i="13"/>
  <c r="C10" i="13"/>
  <c r="D6" i="13"/>
  <c r="C6" i="13"/>
  <c r="C12" i="13"/>
  <c r="C13" i="13"/>
  <c r="C30" i="13"/>
  <c r="C32" i="13"/>
  <c r="C33" i="13"/>
  <c r="D33" i="13"/>
  <c r="C34" i="13"/>
  <c r="D34" i="13"/>
  <c r="L4" i="13"/>
  <c r="M4" i="13"/>
  <c r="N4" i="13"/>
  <c r="O4" i="13"/>
  <c r="P4" i="13"/>
  <c r="Q4" i="13"/>
  <c r="R4" i="13"/>
  <c r="S4" i="13"/>
  <c r="T4" i="13"/>
  <c r="U4" i="13"/>
  <c r="V4" i="13"/>
  <c r="W4" i="13"/>
  <c r="X4" i="13"/>
  <c r="Y4" i="13"/>
  <c r="Z4" i="13"/>
  <c r="AA4" i="13"/>
  <c r="AB4" i="13"/>
  <c r="AC4" i="13"/>
  <c r="AD4" i="13"/>
  <c r="AE4" i="13"/>
  <c r="AF4" i="13"/>
  <c r="AG4" i="13"/>
  <c r="AH4" i="13"/>
  <c r="AI4" i="13"/>
  <c r="AJ4" i="13"/>
  <c r="AK4" i="13"/>
  <c r="AL4" i="13"/>
  <c r="AM4" i="13"/>
  <c r="AN4" i="13"/>
  <c r="AO4" i="13"/>
  <c r="AP4" i="13"/>
  <c r="AQ4" i="13"/>
  <c r="AR4" i="13"/>
  <c r="AS4" i="13"/>
  <c r="AT4" i="13"/>
  <c r="AU4" i="13"/>
  <c r="AV4" i="13"/>
  <c r="AW4" i="13"/>
  <c r="AX4" i="13"/>
  <c r="AY4" i="13"/>
  <c r="AZ4" i="13"/>
  <c r="BA4" i="13"/>
  <c r="BB4" i="13"/>
  <c r="BC4" i="13"/>
  <c r="B3" i="11"/>
  <c r="F14" i="7"/>
  <c r="G14" i="7"/>
  <c r="H14" i="7"/>
  <c r="I14" i="7"/>
  <c r="J14" i="7"/>
  <c r="K14" i="7"/>
  <c r="B9" i="7"/>
  <c r="K13" i="7"/>
  <c r="J13" i="7"/>
  <c r="I13" i="7"/>
  <c r="H13" i="7"/>
  <c r="G13" i="7"/>
  <c r="F13" i="7"/>
  <c r="G8" i="7"/>
  <c r="H8" i="7"/>
  <c r="I8" i="7"/>
  <c r="J8" i="7"/>
  <c r="K8" i="7"/>
  <c r="F8" i="7"/>
  <c r="G7" i="7"/>
  <c r="H7" i="7"/>
  <c r="I7" i="7"/>
  <c r="J7" i="7"/>
  <c r="K7" i="7"/>
  <c r="F7" i="7"/>
  <c r="C13" i="11"/>
  <c r="B14" i="11"/>
  <c r="C14" i="11"/>
  <c r="B15" i="11"/>
  <c r="C15" i="11"/>
  <c r="B16" i="11"/>
  <c r="C16" i="11"/>
  <c r="B17" i="11"/>
  <c r="C17" i="11"/>
  <c r="C12" i="11"/>
  <c r="C19" i="11"/>
  <c r="C20" i="11"/>
  <c r="M3" i="7"/>
  <c r="M2" i="7"/>
  <c r="M1" i="7"/>
  <c r="M6" i="7"/>
  <c r="M5" i="7"/>
  <c r="M4" i="7"/>
  <c r="D31" i="13"/>
  <c r="D27" i="13"/>
  <c r="D21" i="13"/>
  <c r="D11" i="13"/>
  <c r="C31" i="13"/>
  <c r="C27" i="13"/>
  <c r="C11" i="13"/>
  <c r="BD4" i="13"/>
  <c r="BE4" i="13"/>
  <c r="BF4" i="13"/>
  <c r="BG4" i="13"/>
  <c r="BH4" i="13"/>
  <c r="BI4" i="13"/>
  <c r="BJ4" i="13"/>
  <c r="BK4" i="13"/>
  <c r="BL4" i="13"/>
  <c r="BM4" i="13"/>
  <c r="BN4" i="13"/>
  <c r="BO4" i="13"/>
  <c r="BP4" i="13"/>
  <c r="BQ4" i="13"/>
  <c r="BR4" i="13"/>
  <c r="BS4" i="13"/>
  <c r="BT4" i="13"/>
  <c r="BU4" i="13"/>
  <c r="BV4" i="13"/>
  <c r="BW4" i="13"/>
  <c r="BX4" i="13"/>
  <c r="BY4" i="13"/>
  <c r="BZ4" i="13"/>
  <c r="CA4" i="13"/>
  <c r="CB4" i="13"/>
  <c r="CC4" i="13"/>
  <c r="CD4" i="13"/>
  <c r="CE4" i="13"/>
  <c r="CF4" i="13"/>
  <c r="CG4" i="13"/>
  <c r="CH4" i="13"/>
  <c r="CI4" i="13"/>
  <c r="CJ4" i="13"/>
  <c r="CK4" i="13"/>
  <c r="CL4" i="13"/>
  <c r="CM4" i="13"/>
  <c r="CN4" i="13"/>
  <c r="CO4" i="13"/>
  <c r="CP4" i="13"/>
  <c r="CQ4" i="13"/>
  <c r="CR4" i="13"/>
  <c r="CS4" i="13"/>
  <c r="CT4" i="13"/>
  <c r="CU4" i="13"/>
  <c r="CV4" i="13"/>
  <c r="CW4" i="13"/>
  <c r="CX4" i="13"/>
  <c r="CY4" i="13"/>
  <c r="CZ4" i="13"/>
  <c r="DA4" i="13"/>
  <c r="DB4" i="13"/>
  <c r="DC4" i="13"/>
  <c r="DD4" i="13"/>
  <c r="DE4" i="13"/>
  <c r="DF4" i="13"/>
  <c r="DG4" i="13"/>
  <c r="DH4" i="13"/>
  <c r="DI4" i="13"/>
  <c r="DJ4" i="13"/>
  <c r="DK4" i="13"/>
  <c r="DL4" i="13"/>
  <c r="DM4" i="13"/>
  <c r="DN4" i="13"/>
  <c r="DO4" i="13"/>
  <c r="DP4" i="13"/>
  <c r="DQ4" i="13"/>
  <c r="DR4" i="13"/>
  <c r="DS4" i="13"/>
  <c r="DT4" i="13"/>
  <c r="DU4" i="13"/>
  <c r="DV4" i="13"/>
  <c r="DW4" i="13"/>
  <c r="DX4" i="13"/>
  <c r="DY4" i="13"/>
  <c r="DZ4" i="13"/>
  <c r="EA4" i="13"/>
  <c r="EB4" i="13"/>
  <c r="EC4" i="13"/>
  <c r="ED4" i="13"/>
  <c r="EE4" i="13"/>
  <c r="EF4" i="13"/>
  <c r="EG4" i="13"/>
  <c r="EH4" i="13"/>
  <c r="EI4" i="13"/>
  <c r="EJ4" i="13"/>
  <c r="EK4" i="13"/>
  <c r="EL4" i="13"/>
  <c r="EM4" i="13"/>
  <c r="EN4" i="13"/>
  <c r="EO4" i="13"/>
  <c r="EP4" i="13"/>
  <c r="EQ4" i="13"/>
  <c r="ER4" i="13"/>
  <c r="ES4" i="13"/>
  <c r="ET4" i="13"/>
  <c r="EU4" i="13"/>
  <c r="EV4" i="13"/>
  <c r="EW4" i="13"/>
  <c r="EX4" i="13"/>
  <c r="EY4" i="13"/>
  <c r="EZ4" i="13"/>
  <c r="FA4" i="13"/>
  <c r="FB4" i="13"/>
  <c r="FC4" i="13"/>
  <c r="FD4" i="13"/>
  <c r="FE4" i="13"/>
  <c r="FF4" i="13"/>
  <c r="FG4" i="13"/>
  <c r="FH4" i="13"/>
  <c r="FI4" i="13"/>
  <c r="FJ4" i="13"/>
  <c r="FK4" i="13"/>
  <c r="FL4" i="13"/>
  <c r="FM4" i="13"/>
  <c r="FN4" i="13"/>
  <c r="FO4" i="13"/>
  <c r="FP4" i="13"/>
  <c r="FQ4" i="13"/>
  <c r="FR4" i="13"/>
  <c r="FS4" i="13"/>
  <c r="FT4" i="13"/>
  <c r="FU4" i="13"/>
  <c r="FV4" i="13"/>
  <c r="FW4" i="13"/>
  <c r="FX4" i="13"/>
  <c r="FY4" i="13"/>
  <c r="FZ4" i="13"/>
  <c r="GA4" i="13"/>
  <c r="GB4" i="13"/>
  <c r="GC4" i="13"/>
  <c r="GD4" i="13"/>
  <c r="GE4" i="13"/>
  <c r="GF4" i="13"/>
  <c r="GG4" i="13"/>
  <c r="GH4" i="13"/>
  <c r="GI4" i="13"/>
  <c r="GJ4" i="13"/>
  <c r="GK4" i="13"/>
  <c r="GL4" i="13"/>
  <c r="GM4" i="13"/>
  <c r="GN4" i="13"/>
  <c r="GO4" i="13"/>
  <c r="GP4" i="13"/>
  <c r="GQ4" i="13"/>
  <c r="GR4" i="13"/>
  <c r="GS4" i="13"/>
  <c r="GT4" i="13"/>
  <c r="GU4" i="13"/>
  <c r="GV4" i="13"/>
  <c r="GW4" i="13"/>
  <c r="GX4" i="13"/>
  <c r="GY4" i="13"/>
  <c r="GZ4" i="13"/>
  <c r="HA4" i="13"/>
  <c r="HB4" i="13"/>
  <c r="HC4" i="13"/>
  <c r="HD4" i="13"/>
  <c r="HE4" i="13"/>
  <c r="HF4" i="13"/>
  <c r="HG4" i="13"/>
  <c r="HH4" i="13"/>
  <c r="HI4" i="13"/>
  <c r="HJ4" i="13"/>
  <c r="HK4" i="13"/>
  <c r="HL4" i="13"/>
  <c r="HM4" i="13"/>
  <c r="HN4" i="13"/>
  <c r="HO4" i="13"/>
  <c r="HP4" i="13"/>
  <c r="HQ4" i="13"/>
  <c r="HR4" i="13"/>
  <c r="HS4" i="13"/>
  <c r="HT4" i="13"/>
  <c r="HU4" i="13"/>
  <c r="HV4" i="13"/>
  <c r="HW4" i="13"/>
  <c r="HX4" i="13"/>
  <c r="HY4" i="13"/>
  <c r="HZ4" i="13"/>
  <c r="IA4" i="13"/>
  <c r="IB4" i="13"/>
  <c r="IC4" i="13"/>
  <c r="ID4" i="13"/>
  <c r="IE4" i="13"/>
  <c r="IF4" i="13"/>
  <c r="IG4" i="13"/>
  <c r="IH4" i="13"/>
  <c r="II4" i="13"/>
  <c r="IJ4" i="13"/>
  <c r="IK4" i="13"/>
  <c r="IL4" i="13"/>
  <c r="IM4" i="13"/>
  <c r="IN4" i="13"/>
  <c r="IO4" i="13"/>
  <c r="IP4" i="13"/>
  <c r="IQ4" i="13"/>
  <c r="IR4" i="13"/>
  <c r="IS4" i="13"/>
  <c r="IT4" i="13"/>
  <c r="IU4" i="13"/>
  <c r="IV4" i="13"/>
  <c r="IW4" i="13"/>
  <c r="IX4" i="13"/>
  <c r="IY4" i="13"/>
  <c r="IZ4" i="13"/>
  <c r="JA4" i="13"/>
  <c r="JB4" i="13"/>
  <c r="JC4" i="13"/>
  <c r="JD4" i="13"/>
  <c r="JA3" i="13"/>
  <c r="JB3" i="13"/>
  <c r="JC3" i="13"/>
  <c r="JD3" i="13"/>
  <c r="JE4" i="13"/>
  <c r="JE3" i="13"/>
  <c r="JF4" i="13"/>
  <c r="JF3" i="13"/>
  <c r="JG4" i="13"/>
  <c r="JG3" i="13"/>
  <c r="JH4" i="13"/>
  <c r="JH3" i="13"/>
  <c r="JI4" i="13"/>
  <c r="JI3" i="13"/>
  <c r="JJ4" i="13"/>
  <c r="JJ3" i="13"/>
  <c r="JK4" i="13"/>
  <c r="JK3" i="13"/>
  <c r="JL4" i="13"/>
  <c r="JL3" i="13"/>
  <c r="JM4" i="13"/>
  <c r="JM3" i="13"/>
  <c r="JN4" i="13"/>
  <c r="JN3" i="13"/>
  <c r="JO4" i="13"/>
  <c r="JO3" i="13"/>
  <c r="JP4" i="13"/>
  <c r="JP3" i="13"/>
  <c r="JQ4" i="13"/>
  <c r="JQ3" i="13"/>
  <c r="JR4" i="13"/>
  <c r="JR3" i="13"/>
  <c r="JS4" i="13"/>
  <c r="JS3" i="13"/>
  <c r="JT4" i="13"/>
  <c r="JT3" i="13"/>
  <c r="JU4" i="13"/>
  <c r="JU3" i="13"/>
  <c r="JV4" i="13"/>
  <c r="JV3" i="13"/>
  <c r="JW4" i="13"/>
  <c r="JW3" i="13"/>
  <c r="JX4" i="13"/>
  <c r="JX3" i="13"/>
  <c r="JY4" i="13"/>
  <c r="JY3" i="13"/>
  <c r="JZ4" i="13"/>
  <c r="JZ3" i="13"/>
  <c r="KA4" i="13"/>
  <c r="KA3" i="13"/>
  <c r="KB4" i="13"/>
  <c r="KB3" i="13"/>
  <c r="CG3" i="13"/>
  <c r="CH3" i="13"/>
  <c r="CI3" i="13"/>
  <c r="CJ3" i="13"/>
  <c r="CK3" i="13"/>
  <c r="CL3" i="13"/>
  <c r="CM3" i="13"/>
  <c r="CN3" i="13"/>
  <c r="CO3" i="13"/>
  <c r="CP3" i="13"/>
  <c r="CQ3" i="13"/>
  <c r="CR3" i="13"/>
  <c r="CS3" i="13"/>
  <c r="CT3" i="13"/>
  <c r="CU3" i="13"/>
  <c r="CV3" i="13"/>
  <c r="CW3" i="13"/>
  <c r="CX3" i="13"/>
  <c r="CY3" i="13"/>
  <c r="CZ3" i="13"/>
  <c r="DA3" i="13"/>
  <c r="DB3" i="13"/>
  <c r="DC3" i="13"/>
  <c r="DD3" i="13"/>
  <c r="DE3" i="13"/>
  <c r="DF3" i="13"/>
  <c r="DG3" i="13"/>
  <c r="DH3" i="13"/>
  <c r="DI3" i="13"/>
  <c r="DJ3" i="13"/>
  <c r="DK3" i="13"/>
  <c r="DL3" i="13"/>
  <c r="DM3" i="13"/>
  <c r="DN3" i="13"/>
  <c r="DO3" i="13"/>
  <c r="DP3" i="13"/>
  <c r="DQ3" i="13"/>
  <c r="DR3" i="13"/>
  <c r="DS3" i="13"/>
  <c r="DT3" i="13"/>
  <c r="DU3" i="13"/>
  <c r="DV3" i="13"/>
  <c r="DW3" i="13"/>
  <c r="DX3" i="13"/>
  <c r="DY3" i="13"/>
  <c r="DZ3" i="13"/>
  <c r="EA3" i="13"/>
  <c r="EB3" i="13"/>
  <c r="EC3" i="13"/>
  <c r="ED3" i="13"/>
  <c r="EE3" i="13"/>
  <c r="EF3" i="13"/>
  <c r="EG3" i="13"/>
  <c r="EH3" i="13"/>
  <c r="EI3" i="13"/>
  <c r="EJ3" i="13"/>
  <c r="EK3" i="13"/>
  <c r="EL3" i="13"/>
  <c r="EM3" i="13"/>
  <c r="EN3" i="13"/>
  <c r="EO3" i="13"/>
  <c r="EP3" i="13"/>
  <c r="EQ3" i="13"/>
  <c r="ER3" i="13"/>
  <c r="ES3" i="13"/>
  <c r="ET3" i="13"/>
  <c r="EU3" i="13"/>
  <c r="EV3" i="13"/>
  <c r="EW3" i="13"/>
  <c r="EX3" i="13"/>
  <c r="EY3" i="13"/>
  <c r="EZ3" i="13"/>
  <c r="FA3" i="13"/>
  <c r="FB3" i="13"/>
  <c r="FC3" i="13"/>
  <c r="FD3" i="13"/>
  <c r="FE3" i="13"/>
  <c r="FF3" i="13"/>
  <c r="FG3" i="13"/>
  <c r="FH3" i="13"/>
  <c r="FI3" i="13"/>
  <c r="FJ3" i="13"/>
  <c r="FK3" i="13"/>
  <c r="FL3" i="13"/>
  <c r="FM3" i="13"/>
  <c r="FN3" i="13"/>
  <c r="FO3" i="13"/>
  <c r="FP3" i="13"/>
  <c r="FQ3" i="13"/>
  <c r="FR3" i="13"/>
  <c r="FS3" i="13"/>
  <c r="FT3" i="13"/>
  <c r="FU3" i="13"/>
  <c r="FV3" i="13"/>
  <c r="FW3" i="13"/>
  <c r="FX3" i="13"/>
  <c r="FY3" i="13"/>
  <c r="FZ3" i="13"/>
  <c r="GA3" i="13"/>
  <c r="GB3" i="13"/>
  <c r="GC3" i="13"/>
  <c r="GD3" i="13"/>
  <c r="GE3" i="13"/>
  <c r="GF3" i="13"/>
  <c r="GG3" i="13"/>
  <c r="GH3" i="13"/>
  <c r="GI3" i="13"/>
  <c r="GJ3" i="13"/>
  <c r="GK3" i="13"/>
  <c r="GL3" i="13"/>
  <c r="GM3" i="13"/>
  <c r="GN3" i="13"/>
  <c r="GO3" i="13"/>
  <c r="GP3" i="13"/>
  <c r="GQ3" i="13"/>
  <c r="GR3" i="13"/>
  <c r="GS3" i="13"/>
  <c r="GT3" i="13"/>
  <c r="GU3" i="13"/>
  <c r="GV3" i="13"/>
  <c r="GW3" i="13"/>
  <c r="GX3" i="13"/>
  <c r="GY3" i="13"/>
  <c r="GZ3" i="13"/>
  <c r="HA3" i="13"/>
  <c r="HB3" i="13"/>
  <c r="HC3" i="13"/>
  <c r="HD3" i="13"/>
  <c r="HE3" i="13"/>
  <c r="HF3" i="13"/>
  <c r="HG3" i="13"/>
  <c r="HH3" i="13"/>
  <c r="HI3" i="13"/>
  <c r="HJ3" i="13"/>
  <c r="HK3" i="13"/>
  <c r="HL3" i="13"/>
  <c r="HM3" i="13"/>
  <c r="HN3" i="13"/>
  <c r="HO3" i="13"/>
  <c r="HP3" i="13"/>
  <c r="HQ3" i="13"/>
  <c r="HR3" i="13"/>
  <c r="HS3" i="13"/>
  <c r="HT3" i="13"/>
  <c r="HU3" i="13"/>
  <c r="HV3" i="13"/>
  <c r="HW3" i="13"/>
  <c r="HX3" i="13"/>
  <c r="HY3" i="13"/>
  <c r="HZ3" i="13"/>
  <c r="IA3" i="13"/>
  <c r="IB3" i="13"/>
  <c r="IC3" i="13"/>
  <c r="ID3" i="13"/>
  <c r="IE3" i="13"/>
  <c r="IF3" i="13"/>
  <c r="IG3" i="13"/>
  <c r="IH3" i="13"/>
  <c r="II3" i="13"/>
  <c r="IJ3" i="13"/>
  <c r="IK3" i="13"/>
  <c r="IL3" i="13"/>
  <c r="IM3" i="13"/>
  <c r="IN3" i="13"/>
  <c r="IO3" i="13"/>
  <c r="IP3" i="13"/>
  <c r="IQ3" i="13"/>
  <c r="IR3" i="13"/>
  <c r="IS3" i="13"/>
  <c r="IT3" i="13"/>
  <c r="IU3" i="13"/>
  <c r="IV3" i="13"/>
  <c r="IW3" i="13"/>
  <c r="IX3" i="13"/>
  <c r="IY3" i="13"/>
  <c r="IZ3" i="13"/>
  <c r="CF3" i="13"/>
  <c r="CE3" i="13"/>
  <c r="CD3" i="13"/>
  <c r="CC3" i="13"/>
  <c r="CB3" i="13"/>
  <c r="BW3" i="13"/>
  <c r="BV3" i="13"/>
  <c r="BS3" i="13"/>
  <c r="C21" i="13"/>
  <c r="C21" i="11"/>
  <c r="M3" i="13"/>
  <c r="N3" i="13"/>
  <c r="O3" i="13"/>
  <c r="P3" i="13"/>
  <c r="Q3" i="13"/>
  <c r="R3" i="13"/>
  <c r="S3" i="13"/>
  <c r="T3" i="13"/>
  <c r="U3" i="13"/>
  <c r="V3" i="13"/>
  <c r="W3" i="13"/>
  <c r="X3" i="13"/>
  <c r="Y3" i="13"/>
  <c r="Z3" i="13"/>
  <c r="AA3" i="13"/>
  <c r="AB3" i="13"/>
  <c r="AC3" i="13"/>
  <c r="AD3" i="13"/>
  <c r="AE3" i="13"/>
  <c r="AF3" i="13"/>
  <c r="AG3" i="13"/>
  <c r="AH3" i="13"/>
  <c r="AI3" i="13"/>
  <c r="AJ3" i="13"/>
  <c r="AK3" i="13"/>
  <c r="AL3" i="13"/>
  <c r="AM3" i="13"/>
  <c r="AN3" i="13"/>
  <c r="AO3" i="13"/>
  <c r="AP3" i="13"/>
  <c r="AQ3" i="13"/>
  <c r="AR3" i="13"/>
  <c r="AS3" i="13"/>
  <c r="AT3" i="13"/>
  <c r="AU3" i="13"/>
  <c r="AV3" i="13"/>
  <c r="AW3" i="13"/>
  <c r="AX3" i="13"/>
  <c r="AY3" i="13"/>
  <c r="AZ3" i="13"/>
  <c r="BA3" i="13"/>
  <c r="BB3" i="13"/>
  <c r="BC3" i="13"/>
  <c r="BD3" i="13"/>
  <c r="BE3" i="13"/>
  <c r="BF3" i="13"/>
  <c r="BG3" i="13"/>
  <c r="BH3" i="13"/>
  <c r="BI3" i="13"/>
  <c r="BJ3" i="13"/>
  <c r="BK3" i="13"/>
  <c r="BL3" i="13"/>
  <c r="BM3" i="13"/>
  <c r="BN3" i="13"/>
  <c r="BO3" i="13"/>
  <c r="BP3" i="13"/>
  <c r="BQ3" i="13"/>
  <c r="BR3" i="13"/>
  <c r="BT3" i="13"/>
  <c r="BU3" i="13"/>
  <c r="BX3" i="13"/>
  <c r="BY3" i="13"/>
  <c r="BZ3" i="13"/>
  <c r="CA3" i="13"/>
  <c r="L3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tc={90365BB8-2632-423C-A30C-6069216C68EE}</author>
    <author>tc={BF53B66E-2BFE-4CEE-9296-D02866690962}</author>
    <author>tc={A1537A9B-AA0F-4A52-959D-79A08222F4B2}</author>
    <author>tc={F5A34061-3156-41DC-AFF0-1F9D4926BCA6}</author>
    <author>tc={B23559FC-C525-4CF9-ACBB-C9C7FE6C95FB}</author>
    <author>tc={AB7FE589-428D-4D9E-A580-CCE1A06BA17F}</author>
  </authors>
  <commentList>
    <comment ref="B2" authorId="0" shapeId="0" xr:uid="{90365BB8-2632-423C-A30C-6069216C68E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Fecha de aprobación de propuesta comercial por parte del cliente</t>
      </text>
    </comment>
    <comment ref="B3" authorId="1" shapeId="0" xr:uid="{BF53B66E-2BFE-4CEE-9296-D0286669096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Fecha en que se puede diligenciar acta de cierre</t>
      </text>
    </comment>
    <comment ref="B6" authorId="2" shapeId="0" xr:uid="{A1537A9B-AA0F-4A52-959D-79A08222F4B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valida con el cliente la inclusión de estos elementos opcionales en el sitio de contenidos</t>
      </text>
    </comment>
    <comment ref="B8" authorId="3" shapeId="0" xr:uid="{F5A34061-3156-41DC-AFF0-1F9D4926BCA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Específica si se incluye testeo de usabilidad con herramienta eyetracker.</t>
      </text>
    </comment>
    <comment ref="B9" authorId="4" shapeId="0" xr:uid="{B23559FC-C525-4CF9-ACBB-C9C7FE6C95F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Depende del % de incertidumbre calculado que se tiene del cliente. En caso de clientes nuevos se asume 15%.</t>
      </text>
    </comment>
    <comment ref="C21" authorId="5" shapeId="0" xr:uid="{AB7FE589-428D-4D9E-A580-CCE1A06BA17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Según el tipo de proyecto, la desviación máxima a considerar es del 15%.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tc={B59D80FD-E75C-43F6-88A4-1C2CD46D67F7}</author>
  </authors>
  <commentList>
    <comment ref="X1" authorId="0" shapeId="0" xr:uid="{B59D80FD-E75C-43F6-88A4-1C2CD46D67F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Ingrese el número de columna que muestra la fila 5, que es equivalente a la fecha actual.</t>
      </text>
    </comment>
  </commentList>
</comments>
</file>

<file path=xl/sharedStrings.xml><?xml version="1.0" encoding="utf-8"?>
<sst xmlns="http://schemas.openxmlformats.org/spreadsheetml/2006/main" count="181" uniqueCount="102">
  <si>
    <t>ROL</t>
  </si>
  <si>
    <t>VALOR/HORA</t>
  </si>
  <si>
    <t>ACTIVIDAD</t>
  </si>
  <si>
    <t>INICIO DEL PLAN</t>
  </si>
  <si>
    <t>INICIO REAL</t>
  </si>
  <si>
    <t>DURACIÓN REAL</t>
  </si>
  <si>
    <t>PORCENTAJE COMPLETADO</t>
  </si>
  <si>
    <t>PERIODOS</t>
  </si>
  <si>
    <t>Duración real del plan</t>
  </si>
  <si>
    <t>Día actual</t>
  </si>
  <si>
    <t>DURACIÓN DEL PLAN (Días)</t>
  </si>
  <si>
    <t>PM</t>
  </si>
  <si>
    <t>Cliente</t>
  </si>
  <si>
    <t>Elementos Opcionales</t>
  </si>
  <si>
    <t>SI</t>
  </si>
  <si>
    <t>NO</t>
  </si>
  <si>
    <t>Fecha Fin</t>
  </si>
  <si>
    <t>Tareas con duración variable según alcance</t>
  </si>
  <si>
    <t>HORAS</t>
  </si>
  <si>
    <t>COSTO</t>
  </si>
  <si>
    <t xml:space="preserve">TOTAL </t>
  </si>
  <si>
    <t>TOTAL + INCERTIDUMBRE</t>
  </si>
  <si>
    <t>% INCERTIDUMBRE (CLIENTE)</t>
  </si>
  <si>
    <t>Fecha de aprobación de la propuesta</t>
  </si>
  <si>
    <t>Levantamiento de cronograma y construcción de kick off</t>
  </si>
  <si>
    <t>1. KICK OFF DE PROYECTO</t>
  </si>
  <si>
    <t>Presentación de Kick off y acta de inicio</t>
  </si>
  <si>
    <t>Aprobación  de Kick off y acta de inicio</t>
  </si>
  <si>
    <t>VPO</t>
  </si>
  <si>
    <t>PM/ Cliente/ Dirección Comercial</t>
  </si>
  <si>
    <t>RESPONSABLES</t>
  </si>
  <si>
    <t>ACCOUNTABLE</t>
  </si>
  <si>
    <t>RESPONSIBLE</t>
  </si>
  <si>
    <t>CONSULTED</t>
  </si>
  <si>
    <t>INFORMED</t>
  </si>
  <si>
    <t>Vicepresidente de operaciones y proyectos</t>
  </si>
  <si>
    <t>Aprovisionamiento</t>
  </si>
  <si>
    <t>Director de arte</t>
  </si>
  <si>
    <t>Diseñador branding</t>
  </si>
  <si>
    <t>Gestión PM</t>
  </si>
  <si>
    <t>11-15</t>
  </si>
  <si>
    <t>16-20</t>
  </si>
  <si>
    <t>Duración en días</t>
  </si>
  <si>
    <t>ESTIMACIÓN PROYECTO AUDIOVISUAL</t>
  </si>
  <si>
    <t>Locución</t>
  </si>
  <si>
    <t>2. DEFINICIONES</t>
  </si>
  <si>
    <t>Generación de locuciones</t>
  </si>
  <si>
    <t>Valor de la locución</t>
  </si>
  <si>
    <t>Valor de rodaje</t>
  </si>
  <si>
    <t>Acondicionamiento de insumos</t>
  </si>
  <si>
    <t>Animación</t>
  </si>
  <si>
    <t>Posproducción de audio</t>
  </si>
  <si>
    <t>5. APROBACIÓN Y AJUSTES</t>
  </si>
  <si>
    <t>Entrega y aprobación</t>
  </si>
  <si>
    <t xml:space="preserve">Creativo </t>
  </si>
  <si>
    <t>Productor Audiovisual</t>
  </si>
  <si>
    <t xml:space="preserve">Director de arte </t>
  </si>
  <si>
    <t>Costo</t>
  </si>
  <si>
    <t>Tiempo de ejecución</t>
  </si>
  <si>
    <t>Generación de videos en rodaje (grabación)</t>
  </si>
  <si>
    <t>Diseño de fotogramas</t>
  </si>
  <si>
    <t>Ajustes finales</t>
  </si>
  <si>
    <t>Generación de formatos de video finales (Reducciones)</t>
  </si>
  <si>
    <t>Levantamiento de brief</t>
  </si>
  <si>
    <t>Dirección comercial / Creativo</t>
  </si>
  <si>
    <t>Creativo</t>
  </si>
  <si>
    <t>Director de diseño y creatividad</t>
  </si>
  <si>
    <t>Vicepresidente de diseño y creatividad</t>
  </si>
  <si>
    <t>Animador audiovisual</t>
  </si>
  <si>
    <t>Gerente de negocios</t>
  </si>
  <si>
    <t>Aprobación de fotograma</t>
  </si>
  <si>
    <t>Ajustes de fotogramas</t>
  </si>
  <si>
    <t>Minutos</t>
  </si>
  <si>
    <t>Duración (min)</t>
  </si>
  <si>
    <t>7-10</t>
  </si>
  <si>
    <t>Productor audiovisual</t>
  </si>
  <si>
    <t>Duración del video</t>
  </si>
  <si>
    <t>¿El video se debe realizar a partir de material que debe ser grabado y producido?</t>
  </si>
  <si>
    <t>¿El video contiene locuciones que deban ser producidas?</t>
  </si>
  <si>
    <t>Diseño de fotogramas (Grabación)</t>
  </si>
  <si>
    <t xml:space="preserve">Diseño de fotogramas </t>
  </si>
  <si>
    <t>Ajustes de fotogramas (Grabación)</t>
  </si>
  <si>
    <t>3-5</t>
  </si>
  <si>
    <t>Acondicionamiento de insumos (Grabación)</t>
  </si>
  <si>
    <t>Animación  (Grabación)</t>
  </si>
  <si>
    <t>Junta de preproducción</t>
  </si>
  <si>
    <t>Junta de producción</t>
  </si>
  <si>
    <t>Junta de postproducción</t>
  </si>
  <si>
    <t>Rodaje</t>
  </si>
  <si>
    <t>0-1,5</t>
  </si>
  <si>
    <t>1,6-3</t>
  </si>
  <si>
    <t>3.PRODUCCIÓN</t>
  </si>
  <si>
    <t>4. ANIMACIÓN O POSTPRODUCCIÓN</t>
  </si>
  <si>
    <t>Productor audiovisual /PM/Gerente de negocio</t>
  </si>
  <si>
    <t>Cliente /PM/Gerente de negocio</t>
  </si>
  <si>
    <t>Cliente/ Gerente de negocios</t>
  </si>
  <si>
    <t xml:space="preserve">Elaboración de guion </t>
  </si>
  <si>
    <t>Ajustes del guion</t>
  </si>
  <si>
    <t>Elaboración de storyboard o guion gráfico</t>
  </si>
  <si>
    <t>Selección de música</t>
  </si>
  <si>
    <t>Duración del plan</t>
  </si>
  <si>
    <t>Aprobación del guion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</si>
</sst>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164" formatCode="d"/>
    <numFmt numFmtId="165" formatCode="mmm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42"/>
      <color theme="7"/>
      <name val="Calibri Light"/>
      <family val="2"/>
      <scheme val="major"/>
    </font>
    <font>
      <sz val="11"/>
      <color theme="1" tint="0.24994659260841701"/>
      <name val="Calibri Light"/>
      <family val="2"/>
      <scheme val="major"/>
    </font>
    <font>
      <i/>
      <sz val="11"/>
      <color theme="7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sz val="14"/>
      <color theme="1" tint="0.24994659260841701"/>
      <name val="Calibri"/>
      <family val="2"/>
      <scheme val="minor"/>
    </font>
    <font>
      <sz val="12"/>
      <color theme="1" tint="0.24994659260841701"/>
      <name val="Calibri"/>
      <family val="2"/>
    </font>
    <font>
      <sz val="12"/>
      <color theme="1" tint="0.24994659260841701"/>
      <name val="Calibri Light"/>
      <family val="2"/>
      <scheme val="major"/>
    </font>
    <font>
      <b/>
      <sz val="11"/>
      <color theme="1" tint="0.34998626667073579"/>
      <name val="Calibri"/>
      <family val="2"/>
      <scheme val="minor"/>
    </font>
    <font>
      <b/>
      <sz val="13"/>
      <color theme="1" tint="0.24994659260841701"/>
      <name val="Calibri Light"/>
      <family val="2"/>
      <scheme val="major"/>
    </font>
    <font>
      <sz val="13"/>
      <color theme="1" tint="0.24994659260841701"/>
      <name val="Calibri Light"/>
      <family val="2"/>
      <scheme val="major"/>
    </font>
    <font>
      <b/>
      <sz val="13"/>
      <color theme="7"/>
      <name val="Calibri Light"/>
      <family val="2"/>
      <scheme val="major"/>
    </font>
    <font>
      <b/>
      <sz val="11"/>
      <color theme="1" tint="0.24994659260841701"/>
      <name val="Calibri Light"/>
      <family val="2"/>
      <scheme val="major"/>
    </font>
    <font>
      <b/>
      <sz val="11"/>
      <name val="Calibri"/>
      <family val="2"/>
      <scheme val="minor"/>
    </font>
    <font>
      <b/>
      <i/>
      <sz val="11"/>
      <color theme="7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3"/>
      <name val="Calibri"/>
      <family val="2"/>
    </font>
    <font>
      <b/>
      <sz val="13"/>
      <name val="Calibri Light"/>
      <family val="2"/>
      <scheme val="major"/>
    </font>
    <font>
      <b/>
      <sz val="10"/>
      <color theme="1" tint="0.24994659260841701"/>
      <name val="Calibri Light"/>
      <family val="2"/>
      <scheme val="major"/>
    </font>
    <font>
      <sz val="10"/>
      <color theme="1" tint="0.24994659260841701"/>
      <name val="Calibri Light"/>
      <family val="2"/>
      <scheme val="major"/>
    </font>
    <font>
      <b/>
      <sz val="10"/>
      <color theme="1" tint="0.34998626667073579"/>
      <name val="Calibri"/>
      <family val="2"/>
      <scheme val="minor"/>
    </font>
    <font>
      <sz val="11"/>
      <color theme="1" tint="0.24994659260841701"/>
      <name val="Arial"/>
      <family val="2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/>
      <diagonal/>
    </border>
    <border>
      <left/>
      <right/>
      <top/>
      <bottom style="thin">
        <color theme="7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Protection="0">
      <alignment horizontal="center" vertical="center"/>
    </xf>
    <xf numFmtId="0" fontId="6" fillId="0" borderId="0" applyNumberFormat="0" applyFill="0" applyBorder="0" applyProtection="0">
      <alignment vertical="center"/>
    </xf>
    <xf numFmtId="0" fontId="7" fillId="2" borderId="1" applyNumberFormat="0" applyProtection="0">
      <alignment horizontal="left" vertical="center"/>
    </xf>
    <xf numFmtId="0" fontId="5" fillId="3" borderId="2" applyNumberFormat="0" applyFont="0" applyAlignment="0">
      <alignment horizontal="center"/>
    </xf>
    <xf numFmtId="0" fontId="8" fillId="0" borderId="0" applyNumberFormat="0" applyFill="0" applyBorder="0" applyProtection="0">
      <alignment horizontal="left" vertical="center"/>
    </xf>
    <xf numFmtId="0" fontId="5" fillId="4" borderId="5" applyNumberFormat="0" applyFont="0" applyAlignment="0">
      <alignment horizontal="center"/>
    </xf>
    <xf numFmtId="1" fontId="10" fillId="2" borderId="1">
      <alignment horizontal="center" vertical="center"/>
    </xf>
    <xf numFmtId="0" fontId="5" fillId="5" borderId="5" applyNumberFormat="0" applyFont="0" applyAlignment="0">
      <alignment horizontal="center"/>
    </xf>
    <xf numFmtId="0" fontId="11" fillId="0" borderId="0" applyFill="0" applyProtection="0">
      <alignment vertical="center"/>
    </xf>
    <xf numFmtId="0" fontId="11" fillId="0" borderId="0" applyFill="0" applyProtection="0">
      <alignment horizontal="center" vertical="center" wrapText="1"/>
    </xf>
    <xf numFmtId="0" fontId="11" fillId="0" borderId="0" applyFill="0" applyProtection="0">
      <alignment horizontal="left"/>
    </xf>
    <xf numFmtId="0" fontId="11" fillId="0" borderId="0" applyFill="0" applyBorder="0" applyProtection="0">
      <alignment horizontal="center" wrapText="1"/>
    </xf>
    <xf numFmtId="3" fontId="11" fillId="0" borderId="7" applyFill="0" applyProtection="0">
      <alignment horizontal="center"/>
    </xf>
    <xf numFmtId="0" fontId="12" fillId="0" borderId="0" applyFill="0" applyBorder="0" applyProtection="0">
      <alignment horizontal="left" wrapText="1"/>
    </xf>
    <xf numFmtId="9" fontId="14" fillId="0" borderId="0" applyFill="0" applyBorder="0" applyProtection="0">
      <alignment horizontal="center" vertical="center"/>
    </xf>
    <xf numFmtId="41" fontId="1" fillId="0" borderId="0" applyFont="0" applyFill="0" applyBorder="0" applyAlignment="0" applyProtection="0"/>
  </cellStyleXfs>
  <cellXfs count="144">
    <xf numFmtId="0" fontId="0" fillId="0" borderId="0" xfId="0"/>
    <xf numFmtId="42" fontId="0" fillId="0" borderId="0" xfId="0" applyNumberFormat="1"/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/>
    <xf numFmtId="0" fontId="3" fillId="10" borderId="8" xfId="0" applyFont="1" applyFill="1" applyBorder="1" applyAlignment="1" applyProtection="1">
      <alignment horizontal="center" wrapText="1"/>
      <protection locked="0"/>
    </xf>
    <xf numFmtId="0" fontId="3" fillId="10" borderId="8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3" fillId="0" borderId="0" xfId="0" applyFont="1" applyProtection="1"/>
    <xf numFmtId="0" fontId="3" fillId="0" borderId="8" xfId="0" applyFont="1" applyBorder="1" applyProtection="1"/>
    <xf numFmtId="0" fontId="2" fillId="0" borderId="8" xfId="0" applyFont="1" applyBorder="1" applyAlignment="1" applyProtection="1">
      <alignment horizontal="center" wrapText="1"/>
    </xf>
    <xf numFmtId="0" fontId="3" fillId="0" borderId="8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14" fontId="3" fillId="10" borderId="8" xfId="0" applyNumberFormat="1" applyFont="1" applyFill="1" applyBorder="1" applyAlignment="1" applyProtection="1">
      <alignment horizontal="center"/>
    </xf>
    <xf numFmtId="9" fontId="3" fillId="10" borderId="8" xfId="2" applyFont="1" applyFill="1" applyBorder="1" applyAlignment="1" applyProtection="1">
      <alignment horizontal="center"/>
      <protection locked="0"/>
    </xf>
    <xf numFmtId="14" fontId="25" fillId="0" borderId="8" xfId="5" applyNumberFormat="1" applyFont="1" applyBorder="1" applyAlignment="1" applyProtection="1">
      <alignment horizontal="center"/>
    </xf>
    <xf numFmtId="0" fontId="17" fillId="0" borderId="0" xfId="6" applyFont="1" applyAlignment="1" applyProtection="1">
      <alignment vertical="center"/>
      <protection locked="0"/>
    </xf>
    <xf numFmtId="0" fontId="18" fillId="0" borderId="0" xfId="7" applyFont="1" applyFill="1" applyBorder="1" applyAlignment="1" applyProtection="1">
      <alignment horizontal="right" vertical="center" wrapText="1"/>
      <protection locked="0"/>
    </xf>
    <xf numFmtId="0" fontId="19" fillId="3" borderId="9" xfId="8" applyFont="1" applyBorder="1" applyAlignment="1" applyProtection="1">
      <alignment horizontal="right"/>
      <protection locked="0"/>
    </xf>
    <xf numFmtId="0" fontId="19" fillId="4" borderId="10" xfId="10" applyFont="1" applyBorder="1" applyAlignment="1" applyProtection="1">
      <alignment horizontal="right"/>
      <protection locked="0"/>
    </xf>
    <xf numFmtId="0" fontId="15" fillId="0" borderId="0" xfId="7" applyFont="1" applyFill="1" applyBorder="1" applyAlignment="1" applyProtection="1">
      <alignment horizontal="right" vertical="center"/>
      <protection locked="0"/>
    </xf>
    <xf numFmtId="1" fontId="15" fillId="2" borderId="6" xfId="11" applyFont="1" applyBorder="1" applyAlignment="1" applyProtection="1">
      <alignment horizontal="center" vertical="center"/>
      <protection locked="0"/>
    </xf>
    <xf numFmtId="0" fontId="19" fillId="0" borderId="11" xfId="8" applyFont="1" applyFill="1" applyBorder="1" applyAlignment="1" applyProtection="1">
      <alignment horizontal="right"/>
      <protection locked="0"/>
    </xf>
    <xf numFmtId="0" fontId="19" fillId="4" borderId="12" xfId="10" applyFont="1" applyBorder="1" applyAlignment="1" applyProtection="1">
      <alignment horizontal="center"/>
      <protection locked="0"/>
    </xf>
    <xf numFmtId="0" fontId="19" fillId="5" borderId="12" xfId="12" applyFont="1" applyBorder="1" applyAlignment="1" applyProtection="1">
      <alignment horizontal="center"/>
      <protection locked="0"/>
    </xf>
    <xf numFmtId="0" fontId="15" fillId="0" borderId="0" xfId="5" applyFont="1" applyProtection="1">
      <alignment horizontal="center" vertical="center"/>
      <protection locked="0"/>
    </xf>
    <xf numFmtId="0" fontId="5" fillId="0" borderId="0" xfId="5" applyAlignment="1" applyProtection="1">
      <alignment vertical="center" wrapText="1"/>
      <protection locked="0"/>
    </xf>
    <xf numFmtId="0" fontId="5" fillId="0" borderId="0" xfId="5" quotePrefix="1" applyFill="1" applyAlignment="1" applyProtection="1">
      <alignment horizontal="center" wrapText="1"/>
      <protection locked="0"/>
    </xf>
    <xf numFmtId="0" fontId="5" fillId="0" borderId="0" xfId="5" applyFill="1" applyAlignment="1" applyProtection="1">
      <alignment horizontal="center" wrapText="1"/>
      <protection locked="0"/>
    </xf>
    <xf numFmtId="0" fontId="5" fillId="0" borderId="0" xfId="5" applyFill="1" applyAlignment="1" applyProtection="1">
      <alignment vertical="center" wrapText="1"/>
      <protection locked="0"/>
    </xf>
    <xf numFmtId="0" fontId="5" fillId="0" borderId="0" xfId="5" applyProtection="1">
      <alignment horizontal="center" vertical="center"/>
      <protection locked="0"/>
    </xf>
    <xf numFmtId="0" fontId="9" fillId="6" borderId="8" xfId="5" applyFont="1" applyFill="1" applyBorder="1" applyAlignment="1" applyProtection="1">
      <alignment horizontal="center"/>
      <protection locked="0"/>
    </xf>
    <xf numFmtId="9" fontId="20" fillId="6" borderId="8" xfId="19" applyFont="1" applyFill="1" applyBorder="1" applyProtection="1">
      <alignment horizontal="center" vertical="center"/>
      <protection locked="0"/>
    </xf>
    <xf numFmtId="0" fontId="23" fillId="0" borderId="8" xfId="5" applyFont="1" applyBorder="1" applyAlignment="1" applyProtection="1">
      <alignment horizontal="center"/>
      <protection locked="0"/>
    </xf>
    <xf numFmtId="0" fontId="9" fillId="0" borderId="8" xfId="5" applyFont="1" applyBorder="1" applyAlignment="1" applyProtection="1">
      <alignment horizontal="center"/>
      <protection locked="0"/>
    </xf>
    <xf numFmtId="9" fontId="20" fillId="0" borderId="8" xfId="19" applyFont="1" applyBorder="1" applyProtection="1">
      <alignment horizontal="center" vertical="center"/>
      <protection locked="0"/>
    </xf>
    <xf numFmtId="0" fontId="5" fillId="0" borderId="0" xfId="5" applyAlignment="1" applyProtection="1">
      <alignment horizontal="center"/>
      <protection locked="0"/>
    </xf>
    <xf numFmtId="0" fontId="12" fillId="0" borderId="0" xfId="18" applyAlignment="1" applyProtection="1">
      <alignment horizontal="left" wrapText="1"/>
      <protection locked="0"/>
    </xf>
    <xf numFmtId="9" fontId="21" fillId="0" borderId="0" xfId="19" applyFont="1" applyProtection="1">
      <alignment horizontal="center" vertical="center"/>
      <protection locked="0"/>
    </xf>
    <xf numFmtId="0" fontId="9" fillId="6" borderId="8" xfId="5" applyFont="1" applyFill="1" applyBorder="1" applyAlignment="1" applyProtection="1">
      <alignment horizontal="center"/>
    </xf>
    <xf numFmtId="0" fontId="9" fillId="8" borderId="8" xfId="5" applyFont="1" applyFill="1" applyBorder="1" applyAlignment="1" applyProtection="1">
      <alignment horizontal="center"/>
    </xf>
    <xf numFmtId="0" fontId="9" fillId="0" borderId="8" xfId="5" applyFont="1" applyBorder="1" applyAlignment="1" applyProtection="1">
      <alignment horizontal="center"/>
    </xf>
    <xf numFmtId="1" fontId="9" fillId="6" borderId="8" xfId="5" applyNumberFormat="1" applyFont="1" applyFill="1" applyBorder="1" applyAlignment="1" applyProtection="1">
      <alignment horizontal="center"/>
    </xf>
    <xf numFmtId="0" fontId="9" fillId="0" borderId="8" xfId="5" applyFont="1" applyBorder="1" applyAlignment="1" applyProtection="1">
      <alignment horizontal="center" wrapText="1"/>
    </xf>
    <xf numFmtId="165" fontId="22" fillId="6" borderId="15" xfId="5" applyNumberFormat="1" applyFont="1" applyFill="1" applyBorder="1" applyAlignment="1" applyProtection="1">
      <alignment wrapText="1"/>
    </xf>
    <xf numFmtId="0" fontId="5" fillId="0" borderId="0" xfId="5" applyAlignment="1" applyProtection="1">
      <alignment vertical="center" wrapText="1"/>
    </xf>
    <xf numFmtId="164" fontId="23" fillId="0" borderId="8" xfId="5" applyNumberFormat="1" applyFont="1" applyFill="1" applyBorder="1" applyAlignment="1" applyProtection="1">
      <alignment horizontal="center" wrapText="1"/>
    </xf>
    <xf numFmtId="0" fontId="5" fillId="0" borderId="0" xfId="5" quotePrefix="1" applyFill="1" applyAlignment="1" applyProtection="1">
      <alignment horizontal="center" wrapText="1"/>
    </xf>
    <xf numFmtId="3" fontId="24" fillId="0" borderId="8" xfId="17" applyFont="1" applyBorder="1" applyProtection="1">
      <alignment horizontal="center"/>
    </xf>
    <xf numFmtId="0" fontId="5" fillId="0" borderId="0" xfId="5" applyProtection="1">
      <alignment horizontal="center" vertical="center"/>
    </xf>
    <xf numFmtId="0" fontId="13" fillId="6" borderId="8" xfId="18" applyFont="1" applyFill="1" applyBorder="1" applyAlignment="1" applyProtection="1">
      <alignment horizontal="left" wrapText="1"/>
    </xf>
    <xf numFmtId="0" fontId="13" fillId="0" borderId="8" xfId="18" applyFont="1" applyBorder="1" applyAlignment="1" applyProtection="1">
      <alignment horizontal="left" wrapText="1"/>
    </xf>
    <xf numFmtId="0" fontId="2" fillId="0" borderId="8" xfId="0" applyFont="1" applyBorder="1" applyAlignment="1" applyProtection="1">
      <alignment horizontal="center" wrapText="1"/>
    </xf>
    <xf numFmtId="42" fontId="3" fillId="10" borderId="8" xfId="1" applyFont="1" applyFill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wrapText="1"/>
    </xf>
    <xf numFmtId="0" fontId="17" fillId="0" borderId="0" xfId="6" applyFont="1" applyAlignment="1" applyProtection="1">
      <alignment horizontal="center" vertical="center" wrapText="1"/>
      <protection locked="0"/>
    </xf>
    <xf numFmtId="0" fontId="9" fillId="6" borderId="8" xfId="5" applyFont="1" applyFill="1" applyBorder="1" applyAlignment="1" applyProtection="1">
      <alignment horizontal="center" wrapText="1"/>
    </xf>
    <xf numFmtId="0" fontId="5" fillId="0" borderId="0" xfId="5" applyAlignment="1" applyProtection="1">
      <alignment horizontal="center" wrapText="1"/>
      <protection locked="0"/>
    </xf>
    <xf numFmtId="0" fontId="0" fillId="0" borderId="22" xfId="0" applyBorder="1"/>
    <xf numFmtId="49" fontId="0" fillId="0" borderId="22" xfId="0" applyNumberFormat="1" applyBorder="1" applyAlignment="1"/>
    <xf numFmtId="0" fontId="0" fillId="0" borderId="0" xfId="0" applyAlignment="1">
      <alignment vertical="center" wrapText="1"/>
    </xf>
    <xf numFmtId="0" fontId="0" fillId="9" borderId="22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11" borderId="22" xfId="0" applyFill="1" applyBorder="1" applyAlignment="1">
      <alignment horizontal="left" vertical="center" wrapText="1"/>
    </xf>
    <xf numFmtId="166" fontId="9" fillId="0" borderId="8" xfId="5" applyNumberFormat="1" applyFont="1" applyBorder="1" applyAlignment="1" applyProtection="1">
      <alignment horizontal="center"/>
    </xf>
    <xf numFmtId="1" fontId="0" fillId="0" borderId="0" xfId="0" applyNumberFormat="1" applyAlignment="1">
      <alignment horizontal="center"/>
    </xf>
    <xf numFmtId="166" fontId="9" fillId="6" borderId="8" xfId="5" applyNumberFormat="1" applyFont="1" applyFill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wrapText="1"/>
    </xf>
    <xf numFmtId="0" fontId="0" fillId="0" borderId="22" xfId="0" applyBorder="1" applyAlignment="1"/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3" fillId="10" borderId="22" xfId="0" applyFont="1" applyFill="1" applyBorder="1" applyAlignment="1" applyProtection="1">
      <alignment horizontal="center" wrapText="1"/>
      <protection locked="0"/>
    </xf>
    <xf numFmtId="0" fontId="3" fillId="0" borderId="26" xfId="0" applyFont="1" applyBorder="1" applyAlignment="1" applyProtection="1">
      <alignment wrapText="1"/>
    </xf>
    <xf numFmtId="0" fontId="2" fillId="0" borderId="27" xfId="0" applyFont="1" applyBorder="1" applyAlignment="1" applyProtection="1">
      <alignment wrapText="1"/>
    </xf>
    <xf numFmtId="0" fontId="2" fillId="0" borderId="28" xfId="0" applyFont="1" applyBorder="1" applyAlignment="1" applyProtection="1">
      <alignment wrapText="1"/>
    </xf>
    <xf numFmtId="0" fontId="2" fillId="0" borderId="29" xfId="0" applyFont="1" applyBorder="1" applyAlignment="1" applyProtection="1">
      <alignment horizontal="center" wrapText="1"/>
    </xf>
    <xf numFmtId="0" fontId="3" fillId="10" borderId="30" xfId="0" applyFont="1" applyFill="1" applyBorder="1" applyAlignment="1" applyProtection="1">
      <alignment horizontal="center" wrapText="1"/>
      <protection locked="0"/>
    </xf>
    <xf numFmtId="0" fontId="2" fillId="0" borderId="31" xfId="0" applyFont="1" applyBorder="1" applyAlignment="1" applyProtection="1">
      <alignment horizontal="center" wrapText="1"/>
    </xf>
    <xf numFmtId="0" fontId="3" fillId="10" borderId="32" xfId="0" applyFont="1" applyFill="1" applyBorder="1" applyAlignment="1" applyProtection="1">
      <alignment horizontal="center"/>
      <protection locked="0"/>
    </xf>
    <xf numFmtId="0" fontId="3" fillId="10" borderId="33" xfId="0" applyFont="1" applyFill="1" applyBorder="1" applyAlignment="1" applyProtection="1">
      <alignment horizontal="center"/>
      <protection locked="0"/>
    </xf>
    <xf numFmtId="0" fontId="0" fillId="9" borderId="22" xfId="0" applyFill="1" applyBorder="1" applyAlignment="1">
      <alignment horizontal="center" wrapText="1"/>
    </xf>
    <xf numFmtId="0" fontId="0" fillId="11" borderId="22" xfId="0" applyFill="1" applyBorder="1" applyAlignment="1">
      <alignment vertical="center" wrapText="1"/>
    </xf>
    <xf numFmtId="0" fontId="0" fillId="0" borderId="22" xfId="20" applyNumberFormat="1" applyFont="1" applyBorder="1"/>
    <xf numFmtId="49" fontId="0" fillId="0" borderId="22" xfId="20" applyNumberFormat="1" applyFont="1" applyBorder="1" applyAlignment="1"/>
    <xf numFmtId="0" fontId="2" fillId="0" borderId="22" xfId="0" applyFont="1" applyBorder="1" applyAlignment="1">
      <alignment horizontal="center" vertical="center"/>
    </xf>
    <xf numFmtId="14" fontId="2" fillId="7" borderId="22" xfId="20" applyNumberFormat="1" applyFont="1" applyFill="1" applyBorder="1" applyAlignment="1" applyProtection="1">
      <alignment horizontal="center" vertical="center"/>
    </xf>
    <xf numFmtId="0" fontId="2" fillId="7" borderId="22" xfId="0" applyFont="1" applyFill="1" applyBorder="1" applyAlignment="1" applyProtection="1">
      <alignment horizontal="center" vertical="center"/>
    </xf>
    <xf numFmtId="0" fontId="3" fillId="0" borderId="22" xfId="0" applyFont="1" applyBorder="1" applyProtection="1"/>
    <xf numFmtId="0" fontId="3" fillId="0" borderId="22" xfId="0" applyFont="1" applyBorder="1" applyAlignment="1" applyProtection="1">
      <alignment horizontal="center" vertical="center"/>
    </xf>
    <xf numFmtId="42" fontId="3" fillId="0" borderId="22" xfId="0" applyNumberFormat="1" applyFont="1" applyBorder="1" applyAlignment="1" applyProtection="1">
      <alignment horizontal="center" vertical="center"/>
    </xf>
    <xf numFmtId="0" fontId="3" fillId="0" borderId="34" xfId="0" applyFont="1" applyBorder="1" applyProtection="1"/>
    <xf numFmtId="0" fontId="3" fillId="0" borderId="35" xfId="0" applyFont="1" applyBorder="1" applyProtection="1"/>
    <xf numFmtId="0" fontId="3" fillId="0" borderId="15" xfId="0" applyFont="1" applyBorder="1" applyProtection="1"/>
    <xf numFmtId="0" fontId="2" fillId="0" borderId="22" xfId="0" applyFont="1" applyBorder="1" applyAlignment="1" applyProtection="1">
      <alignment horizontal="center" vertical="center"/>
    </xf>
    <xf numFmtId="42" fontId="3" fillId="0" borderId="22" xfId="1" applyFont="1" applyBorder="1" applyAlignment="1" applyProtection="1">
      <alignment horizontal="center" vertical="center"/>
    </xf>
    <xf numFmtId="0" fontId="2" fillId="9" borderId="22" xfId="0" applyFont="1" applyFill="1" applyBorder="1" applyProtection="1"/>
    <xf numFmtId="42" fontId="2" fillId="9" borderId="22" xfId="1" applyFont="1" applyFill="1" applyBorder="1" applyProtection="1"/>
    <xf numFmtId="0" fontId="27" fillId="11" borderId="22" xfId="0" applyFont="1" applyFill="1" applyBorder="1" applyAlignment="1">
      <alignment vertical="center" wrapText="1"/>
    </xf>
    <xf numFmtId="166" fontId="27" fillId="11" borderId="22" xfId="0" applyNumberFormat="1" applyFont="1" applyFill="1" applyBorder="1" applyAlignment="1">
      <alignment horizontal="center" wrapText="1"/>
    </xf>
    <xf numFmtId="0" fontId="27" fillId="11" borderId="22" xfId="18" applyFont="1" applyFill="1" applyBorder="1" applyAlignment="1" applyProtection="1">
      <alignment horizontal="left" vertical="center" wrapText="1"/>
    </xf>
    <xf numFmtId="166" fontId="27" fillId="12" borderId="22" xfId="0" applyNumberFormat="1" applyFont="1" applyFill="1" applyBorder="1" applyAlignment="1">
      <alignment horizontal="center" wrapText="1"/>
    </xf>
    <xf numFmtId="0" fontId="0" fillId="12" borderId="22" xfId="0" applyFill="1" applyBorder="1" applyAlignment="1">
      <alignment vertical="center" wrapText="1"/>
    </xf>
    <xf numFmtId="0" fontId="0" fillId="12" borderId="22" xfId="0" applyFill="1" applyBorder="1" applyAlignment="1">
      <alignment horizontal="left" wrapText="1"/>
    </xf>
    <xf numFmtId="0" fontId="0" fillId="12" borderId="22" xfId="0" applyFill="1" applyBorder="1" applyAlignment="1">
      <alignment horizontal="left"/>
    </xf>
    <xf numFmtId="0" fontId="26" fillId="0" borderId="22" xfId="0" applyFont="1" applyBorder="1" applyAlignment="1">
      <alignment vertical="center" wrapText="1"/>
    </xf>
    <xf numFmtId="1" fontId="26" fillId="0" borderId="22" xfId="0" applyNumberFormat="1" applyFont="1" applyBorder="1" applyAlignment="1">
      <alignment horizontal="center" wrapText="1"/>
    </xf>
    <xf numFmtId="166" fontId="17" fillId="0" borderId="0" xfId="6" applyNumberFormat="1" applyFont="1" applyAlignment="1" applyProtection="1">
      <alignment vertical="center"/>
      <protection locked="0"/>
    </xf>
    <xf numFmtId="166" fontId="5" fillId="0" borderId="0" xfId="5" applyNumberFormat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/>
    </xf>
    <xf numFmtId="0" fontId="0" fillId="9" borderId="23" xfId="0" applyFill="1" applyBorder="1" applyAlignment="1">
      <alignment horizontal="center" wrapText="1"/>
    </xf>
    <xf numFmtId="0" fontId="0" fillId="9" borderId="24" xfId="0" applyFill="1" applyBorder="1" applyAlignment="1">
      <alignment horizontal="center" wrapText="1"/>
    </xf>
    <xf numFmtId="0" fontId="0" fillId="9" borderId="25" xfId="0" applyFill="1" applyBorder="1" applyAlignment="1">
      <alignment horizontal="center" wrapText="1"/>
    </xf>
    <xf numFmtId="0" fontId="0" fillId="12" borderId="23" xfId="0" applyFill="1" applyBorder="1" applyAlignment="1">
      <alignment horizontal="center" vertical="center" wrapText="1"/>
    </xf>
    <xf numFmtId="0" fontId="0" fillId="12" borderId="25" xfId="0" applyFill="1" applyBorder="1" applyAlignment="1">
      <alignment horizontal="center" vertical="center" wrapText="1"/>
    </xf>
    <xf numFmtId="0" fontId="0" fillId="11" borderId="36" xfId="0" applyFill="1" applyBorder="1" applyAlignment="1">
      <alignment horizontal="center" vertical="center" wrapText="1"/>
    </xf>
    <xf numFmtId="0" fontId="0" fillId="11" borderId="0" xfId="0" applyFill="1" applyBorder="1" applyAlignment="1">
      <alignment horizontal="center" vertical="center" wrapText="1"/>
    </xf>
    <xf numFmtId="0" fontId="12" fillId="0" borderId="0" xfId="18" applyAlignment="1" applyProtection="1">
      <alignment horizontal="center" wrapText="1"/>
      <protection locked="0"/>
    </xf>
    <xf numFmtId="0" fontId="16" fillId="0" borderId="8" xfId="14" applyFont="1" applyBorder="1" applyAlignment="1" applyProtection="1">
      <alignment horizontal="center" vertical="center" wrapText="1"/>
      <protection locked="0"/>
    </xf>
    <xf numFmtId="0" fontId="15" fillId="0" borderId="3" xfId="9" applyFont="1" applyBorder="1" applyAlignment="1" applyProtection="1">
      <alignment horizontal="right" vertical="center" wrapText="1"/>
      <protection locked="0"/>
    </xf>
    <xf numFmtId="0" fontId="15" fillId="0" borderId="0" xfId="9" applyFont="1" applyBorder="1" applyAlignment="1" applyProtection="1">
      <alignment horizontal="right" vertical="center" wrapText="1"/>
      <protection locked="0"/>
    </xf>
    <xf numFmtId="0" fontId="15" fillId="0" borderId="4" xfId="9" applyFont="1" applyBorder="1" applyAlignment="1" applyProtection="1">
      <alignment horizontal="right" vertical="center" wrapText="1"/>
      <protection locked="0"/>
    </xf>
    <xf numFmtId="0" fontId="15" fillId="0" borderId="3" xfId="9" applyFont="1" applyBorder="1" applyAlignment="1" applyProtection="1">
      <alignment horizontal="right" vertical="center"/>
      <protection locked="0"/>
    </xf>
    <xf numFmtId="0" fontId="15" fillId="0" borderId="0" xfId="9" applyFont="1" applyBorder="1" applyAlignment="1" applyProtection="1">
      <alignment horizontal="right" vertical="center"/>
      <protection locked="0"/>
    </xf>
    <xf numFmtId="0" fontId="15" fillId="0" borderId="4" xfId="9" applyFont="1" applyBorder="1" applyAlignment="1" applyProtection="1">
      <alignment horizontal="right" vertical="center"/>
      <protection locked="0"/>
    </xf>
    <xf numFmtId="0" fontId="15" fillId="0" borderId="3" xfId="9" applyFont="1" applyBorder="1" applyAlignment="1" applyProtection="1">
      <alignment horizontal="left" vertical="center"/>
      <protection locked="0"/>
    </xf>
    <xf numFmtId="0" fontId="15" fillId="0" borderId="0" xfId="9" applyFont="1" applyBorder="1" applyAlignment="1" applyProtection="1">
      <alignment horizontal="left" vertical="center"/>
      <protection locked="0"/>
    </xf>
    <xf numFmtId="0" fontId="15" fillId="0" borderId="4" xfId="9" applyFont="1" applyBorder="1" applyAlignment="1" applyProtection="1">
      <alignment horizontal="left" vertical="center"/>
      <protection locked="0"/>
    </xf>
    <xf numFmtId="0" fontId="11" fillId="0" borderId="8" xfId="13" applyBorder="1" applyAlignment="1" applyProtection="1">
      <alignment vertical="center" wrapText="1"/>
      <protection locked="0"/>
    </xf>
    <xf numFmtId="0" fontId="11" fillId="0" borderId="8" xfId="14" applyBorder="1" applyAlignment="1" applyProtection="1">
      <alignment horizontal="center" vertical="center" wrapText="1"/>
    </xf>
    <xf numFmtId="166" fontId="11" fillId="0" borderId="8" xfId="14" applyNumberFormat="1" applyBorder="1" applyAlignment="1" applyProtection="1">
      <alignment horizontal="center" vertical="center" wrapText="1"/>
    </xf>
    <xf numFmtId="0" fontId="11" fillId="0" borderId="8" xfId="14" applyBorder="1" applyAlignment="1" applyProtection="1">
      <alignment horizontal="center" vertical="center" wrapText="1"/>
      <protection locked="0"/>
    </xf>
    <xf numFmtId="0" fontId="15" fillId="0" borderId="0" xfId="7" applyFont="1" applyFill="1" applyBorder="1" applyAlignment="1" applyProtection="1">
      <alignment horizontal="right" vertical="center" wrapText="1"/>
      <protection locked="0"/>
    </xf>
    <xf numFmtId="0" fontId="11" fillId="0" borderId="8" xfId="15" applyBorder="1" applyAlignment="1" applyProtection="1">
      <alignment horizontal="center"/>
      <protection locked="0"/>
    </xf>
    <xf numFmtId="0" fontId="19" fillId="0" borderId="3" xfId="9" applyFont="1" applyBorder="1" applyAlignment="1" applyProtection="1">
      <alignment horizontal="left" vertical="center"/>
      <protection locked="0"/>
    </xf>
    <xf numFmtId="0" fontId="19" fillId="0" borderId="0" xfId="9" applyFont="1" applyBorder="1" applyAlignment="1" applyProtection="1">
      <alignment horizontal="left" vertical="center"/>
      <protection locked="0"/>
    </xf>
    <xf numFmtId="0" fontId="11" fillId="0" borderId="16" xfId="14" applyBorder="1" applyAlignment="1" applyProtection="1">
      <alignment horizontal="center" vertical="center" wrapText="1"/>
    </xf>
    <xf numFmtId="0" fontId="11" fillId="0" borderId="17" xfId="14" applyBorder="1" applyAlignment="1" applyProtection="1">
      <alignment horizontal="center" vertical="center" wrapText="1"/>
    </xf>
    <xf numFmtId="0" fontId="11" fillId="0" borderId="18" xfId="14" applyBorder="1" applyAlignment="1" applyProtection="1">
      <alignment horizontal="center" vertical="center" wrapText="1"/>
    </xf>
    <xf numFmtId="0" fontId="11" fillId="0" borderId="19" xfId="14" applyBorder="1" applyAlignment="1" applyProtection="1">
      <alignment horizontal="center" vertical="center" wrapText="1"/>
    </xf>
    <xf numFmtId="0" fontId="11" fillId="0" borderId="20" xfId="14" applyBorder="1" applyAlignment="1" applyProtection="1">
      <alignment horizontal="center" vertical="center" wrapText="1"/>
    </xf>
    <xf numFmtId="0" fontId="11" fillId="0" borderId="21" xfId="14" applyBorder="1" applyAlignment="1" applyProtection="1">
      <alignment horizontal="center" vertical="center" wrapText="1"/>
    </xf>
    <xf numFmtId="0" fontId="11" fillId="0" borderId="13" xfId="14" applyBorder="1" applyAlignment="1" applyProtection="1">
      <alignment horizontal="center" vertical="center" wrapText="1"/>
    </xf>
    <xf numFmtId="0" fontId="11" fillId="0" borderId="14" xfId="14" applyBorder="1" applyAlignment="1" applyProtection="1">
      <alignment horizontal="center" vertical="center" wrapText="1"/>
    </xf>
  </cellXfs>
  <cellStyles count="21">
    <cellStyle name="% Completado" xfId="12" xr:uid="{00000000-0005-0000-0000-000000000000}"/>
    <cellStyle name="Actividad" xfId="18" xr:uid="{00000000-0005-0000-0000-000001000000}"/>
    <cellStyle name="Control del periodo resaltado" xfId="7" xr:uid="{00000000-0005-0000-0000-000002000000}"/>
    <cellStyle name="Encabezado 1 2" xfId="4" xr:uid="{00000000-0005-0000-0000-000003000000}"/>
    <cellStyle name="Encabezado 4 2" xfId="15" xr:uid="{00000000-0005-0000-0000-000004000000}"/>
    <cellStyle name="Encabezados de los periodos" xfId="17" xr:uid="{00000000-0005-0000-0000-000005000000}"/>
    <cellStyle name="Encabezados del proyecto" xfId="16" xr:uid="{00000000-0005-0000-0000-000006000000}"/>
    <cellStyle name="Etiqueta" xfId="9" xr:uid="{00000000-0005-0000-0000-000007000000}"/>
    <cellStyle name="Leyenda de la duración real" xfId="10" xr:uid="{00000000-0005-0000-0000-000008000000}"/>
    <cellStyle name="Leyenda del plan" xfId="8" xr:uid="{00000000-0005-0000-0000-000009000000}"/>
    <cellStyle name="Millares [0]" xfId="20" builtinId="6"/>
    <cellStyle name="Moneda [0]" xfId="1" builtinId="7"/>
    <cellStyle name="Normal" xfId="0" builtinId="0"/>
    <cellStyle name="Normal 2" xfId="5" xr:uid="{00000000-0005-0000-0000-00000C000000}"/>
    <cellStyle name="Porcentaje" xfId="2" builtinId="5"/>
    <cellStyle name="Porcentaje completado" xfId="19" xr:uid="{00000000-0005-0000-0000-00000E000000}"/>
    <cellStyle name="Texto explicativo 2" xfId="6" xr:uid="{00000000-0005-0000-0000-00000F000000}"/>
    <cellStyle name="Título 2 2" xfId="13" xr:uid="{00000000-0005-0000-0000-000010000000}"/>
    <cellStyle name="Título 3 2" xfId="14" xr:uid="{00000000-0005-0000-0000-000011000000}"/>
    <cellStyle name="Título 4" xfId="3" xr:uid="{00000000-0005-0000-0000-000012000000}"/>
    <cellStyle name="Valor del periodo" xfId="11" xr:uid="{00000000-0005-0000-0000-000013000000}"/>
  </cellStyles>
  <dxfs count="26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123824</xdr:rowOff>
    </xdr:from>
    <xdr:to>
      <xdr:col>13</xdr:col>
      <xdr:colOff>333374</xdr:colOff>
      <xdr:row>27</xdr:row>
      <xdr:rowOff>114299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B1BDB36-EDB5-477C-89E0-6A9376633C2A}"/>
            </a:ext>
          </a:extLst>
        </xdr:cNvPr>
        <xdr:cNvSpPr txBox="1"/>
      </xdr:nvSpPr>
      <xdr:spPr>
        <a:xfrm>
          <a:off x="28575" y="123824"/>
          <a:ext cx="10210799" cy="513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1-</a:t>
          </a:r>
          <a:r>
            <a:rPr lang="es-ES" sz="1100" baseline="0"/>
            <a:t> Ingresar a la pestaña "Tarifas por rol", y actualizarlas de acuerdo a los valores acordados para el cliente. </a:t>
          </a:r>
        </a:p>
        <a:p>
          <a:r>
            <a:rPr lang="es-ES" sz="1100" baseline="0"/>
            <a:t>2- Ir a la pestaña "Estimación audiovisual" y diligenciar los campos de color amarillo, indicando la fecha de inicio del proyecto, la duración del video y si contiene locuciones y grabaciones, además se debe indicar el valor estimado de los proveedores para estos dos últimos. </a:t>
          </a:r>
        </a:p>
        <a:p>
          <a:r>
            <a:rPr lang="es-ES" sz="1100" baseline="0"/>
            <a:t>3- Ir a la pestaña "Cronograma audiovisual" y en la celda U1, poner el número de columna correspondiente a la fecha que se quiere mostrar como actual. </a:t>
          </a:r>
        </a:p>
        <a:p>
          <a:endParaRPr lang="es-ES" sz="1100" baseline="0"/>
        </a:p>
        <a:p>
          <a:r>
            <a:rPr lang="es-ES" sz="1100" baseline="0"/>
            <a:t>Esta plantilla permite hacer estimaciones de proyectos audiovisuales, de acuerdo al proceso estandar definido por Chef, teniendo en cuenta los elementos que pueden variar el esfuerzo requerido para algunas tareas.</a:t>
          </a:r>
        </a:p>
        <a:p>
          <a:r>
            <a:rPr lang="es-ES" sz="1100" baseline="0"/>
            <a:t>Las locuciones y rodajes son realizado por un tercero, la estimación tomada en la plantilla es  el valor que se le pagaría al tercero más una 10% adicional que es el valor de gestión que es para Chef Company.</a:t>
          </a:r>
        </a:p>
        <a:p>
          <a:endParaRPr lang="es-ES" sz="1100" baseline="0"/>
        </a:p>
        <a:p>
          <a:r>
            <a:rPr lang="es-ES" sz="1100" baseline="0"/>
            <a:t>CONSIDERACIONES</a:t>
          </a:r>
        </a:p>
        <a:p>
          <a:r>
            <a:rPr lang="es-ES" sz="1100" baseline="0"/>
            <a:t>- Los videos que incluyen material que debe ser grabado y producido solo contienen los diseños del intro, los créditos y las transiciones. </a:t>
          </a:r>
        </a:p>
        <a:p>
          <a:r>
            <a:rPr lang="es-ES" sz="1100" baseline="0"/>
            <a:t>- Las estimaciones reales por parte de los proveedores sólo es posible tenerlas luego de la aprobación del guión, las estimaciones para la propuesta comercial son aproximadas.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iana Patricia Lopez Gallego" id="{CDEF4026-01A0-4AE6-A880-4853B0C6F914}" userId="Diana Patricia Lopez Gallego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19-12-01T21:33:35.39" personId="{CDEF4026-01A0-4AE6-A880-4853B0C6F914}" id="{90365BB8-2632-423C-A30C-6069216C68EE}">
    <text>Fecha de aprobación de propuesta comercial por parte del cliente</text>
  </threadedComment>
  <threadedComment ref="B3" dT="2019-12-01T21:33:53.09" personId="{CDEF4026-01A0-4AE6-A880-4853B0C6F914}" id="{BF53B66E-2BFE-4CEE-9296-D02866690962}">
    <text>Fecha en que se puede diligenciar acta de cierre</text>
  </threadedComment>
  <threadedComment ref="B6" dT="2019-12-01T21:34:16.82" personId="{CDEF4026-01A0-4AE6-A880-4853B0C6F914}" id="{A1537A9B-AA0F-4A52-959D-79A08222F4B2}">
    <text>Se valida con el cliente la inclusión de estos elementos opcionales en el sitio de contenidos</text>
  </threadedComment>
  <threadedComment ref="B8" dT="2020-01-13T05:08:21.13" personId="{CDEF4026-01A0-4AE6-A880-4853B0C6F914}" id="{F5A34061-3156-41DC-AFF0-1F9D4926BCA6}">
    <text>Específica si se incluye testeo de usabilidad con herramienta eyetracker.</text>
  </threadedComment>
  <threadedComment ref="B9" dT="2019-12-01T21:35:07.42" personId="{CDEF4026-01A0-4AE6-A880-4853B0C6F914}" id="{B23559FC-C525-4CF9-ACBB-C9C7FE6C95FB}">
    <text>Depende del % de incertidumbre calculado que se tiene del cliente. En caso de clientes nuevos se asume 15%.</text>
  </threadedComment>
  <threadedComment ref="C21" dT="2019-12-01T21:35:39.22" personId="{CDEF4026-01A0-4AE6-A880-4853B0C6F914}" id="{AB7FE589-428D-4D9E-A580-CCE1A06BA17F}">
    <text>Según el tipo de proyecto, la desviación máxima a considerar es del 15%.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X1" dT="2019-12-01T21:57:42.92" personId="{CDEF4026-01A0-4AE6-A880-4853B0C6F914}" id="{B59D80FD-E75C-43F6-88A4-1C2CD46D67F7}">
    <text>Ingrese el número de columna que muestra la fila 5, que es equivalente a la fecha actual.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23A3A-ACD2-4507-B1E5-FC9F3C903E71}">
  <dimension ref="A1"/>
  <sheetViews>
    <sheetView tabSelected="1" workbookViewId="0">
      <selection activeCell="F32" sqref="F3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2"/>
  <sheetViews>
    <sheetView topLeftCell="A6" workbookViewId="0">
      <selection activeCell="B6" sqref="B6"/>
    </sheetView>
  </sheetViews>
  <sheetFormatPr baseColWidth="10" defaultRowHeight="15" x14ac:dyDescent="0.25"/>
  <cols>
    <col min="1" max="1" width="32.7109375" style="7" customWidth="1"/>
    <col min="2" max="2" width="34.7109375" style="7" customWidth="1"/>
    <col min="3" max="3" width="22.42578125" style="7" customWidth="1"/>
    <col min="4" max="4" width="22.5703125" style="7" customWidth="1"/>
    <col min="5" max="5" width="18.5703125" style="7" customWidth="1"/>
    <col min="6" max="6" width="24.140625" style="7" customWidth="1"/>
    <col min="7" max="16384" width="11.42578125" style="7"/>
  </cols>
  <sheetData>
    <row r="1" spans="1:19" x14ac:dyDescent="0.25">
      <c r="A1" s="109" t="s">
        <v>43</v>
      </c>
      <c r="B1" s="109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30" x14ac:dyDescent="0.25">
      <c r="A2" s="52" t="s">
        <v>23</v>
      </c>
      <c r="B2" s="13">
        <v>43828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12" t="s">
        <v>16</v>
      </c>
      <c r="B3" s="15">
        <f>INDEX('Cronograma audiovisual'!$L$4:$KB$4,1,'Cronograma audiovisual'!$C$34+'Cronograma audiovisual'!$D$34)</f>
        <v>43881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11"/>
      <c r="B4" s="11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15.75" thickBot="1" x14ac:dyDescent="0.3">
      <c r="A5" s="108" t="s">
        <v>13</v>
      </c>
      <c r="B5" s="10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s="70" customFormat="1" ht="16.5" customHeight="1" x14ac:dyDescent="0.25">
      <c r="A6" s="67" t="s">
        <v>73</v>
      </c>
      <c r="B6" s="5" t="s">
        <v>40</v>
      </c>
      <c r="C6" s="69"/>
      <c r="D6" s="72"/>
      <c r="E6" s="73" t="s">
        <v>57</v>
      </c>
      <c r="F6" s="74" t="s">
        <v>58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spans="1:19" ht="45" customHeight="1" x14ac:dyDescent="0.25">
      <c r="A7" s="54" t="s">
        <v>77</v>
      </c>
      <c r="B7" s="6" t="s">
        <v>14</v>
      </c>
      <c r="C7" s="8"/>
      <c r="D7" s="75" t="s">
        <v>44</v>
      </c>
      <c r="E7" s="71">
        <v>200</v>
      </c>
      <c r="F7" s="76">
        <v>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32.25" customHeight="1" thickBot="1" x14ac:dyDescent="0.3">
      <c r="A8" s="54" t="s">
        <v>78</v>
      </c>
      <c r="B8" s="6" t="s">
        <v>15</v>
      </c>
      <c r="C8" s="8"/>
      <c r="D8" s="77" t="s">
        <v>88</v>
      </c>
      <c r="E8" s="78">
        <v>100</v>
      </c>
      <c r="F8" s="79">
        <v>10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30" x14ac:dyDescent="0.25">
      <c r="A9" s="10" t="s">
        <v>22</v>
      </c>
      <c r="B9" s="14">
        <v>0.15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x14ac:dyDescent="0.25"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x14ac:dyDescent="0.25">
      <c r="A11" s="84" t="s">
        <v>0</v>
      </c>
      <c r="B11" s="85" t="s">
        <v>18</v>
      </c>
      <c r="C11" s="86" t="s">
        <v>19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5">
      <c r="A12" s="87" t="s">
        <v>54</v>
      </c>
      <c r="B12" s="88">
        <f>8*('Cronograma audiovisual'!D12+'Cronograma audiovisual'!D13+'Cronograma audiovisual'!D15+'Cronograma audiovisual'!D18*0.1+'Cronograma audiovisual'!D20+'Cronograma audiovisual'!D173+2+'Cronograma audiovisual'!D25*0.151)</f>
        <v>57.68</v>
      </c>
      <c r="C12" s="89">
        <f>B12*'Tarifas por rol'!B2</f>
        <v>5768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25">
      <c r="A13" s="87" t="s">
        <v>55</v>
      </c>
      <c r="B13" s="88">
        <f>8*('Cronograma audiovisual'!D9+'Cronograma audiovisual'!D23+'Cronograma audiovisual'!D24*0.15+'Cronograma audiovisual'!D25+'Cronograma audiovisual'!D29*0.15+'Cronograma audiovisual'!D30*0.15+'Cronograma audiovisual'!D16+'Cronograma audiovisual'!D28)</f>
        <v>101.76</v>
      </c>
      <c r="C13" s="89">
        <f>B13*'Tarifas por rol'!B3</f>
        <v>10176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25">
      <c r="A14" s="87" t="s">
        <v>38</v>
      </c>
      <c r="B14" s="88">
        <f>8*(0.95*'Cronograma audiovisual'!D17+0.95*'Cronograma audiovisual'!D19)</f>
        <v>8.36</v>
      </c>
      <c r="C14" s="89">
        <f>B14*'Tarifas por rol'!B4</f>
        <v>836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x14ac:dyDescent="0.25">
      <c r="A15" s="87" t="s">
        <v>68</v>
      </c>
      <c r="B15" s="88">
        <f>8*('Cronograma audiovisual'!D34+'Cronograma audiovisual'!D33+'Cronograma audiovisual'!D30*0.85+'Cronograma audiovisual'!D29*0.85+'Cronograma audiovisual'!D26+'Cronograma audiovisual'!D24*0.85)</f>
        <v>57.639999999999993</v>
      </c>
      <c r="C15" s="89">
        <f>B15*'Tarifas por rol'!B5</f>
        <v>5763.9999999999991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x14ac:dyDescent="0.25">
      <c r="A16" s="87" t="s">
        <v>11</v>
      </c>
      <c r="B16" s="88">
        <f>8*('Cronograma audiovisual'!D8+'Cronograma audiovisual'!D9+'Estimaciones variables'!B16)</f>
        <v>35.200000000000003</v>
      </c>
      <c r="C16" s="89">
        <f>B16*'Tarifas por rol'!B6</f>
        <v>3520.0000000000005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x14ac:dyDescent="0.25">
      <c r="A17" s="90" t="s">
        <v>56</v>
      </c>
      <c r="B17" s="88">
        <f>8*(0.05*'Cronograma audiovisual'!D17+0.05*'Cronograma audiovisual'!D19)</f>
        <v>0.44000000000000006</v>
      </c>
      <c r="C17" s="89">
        <f>B17*'Tarifas por rol'!B7</f>
        <v>44.000000000000007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x14ac:dyDescent="0.25">
      <c r="A18" s="91"/>
      <c r="B18" s="93" t="s">
        <v>47</v>
      </c>
      <c r="C18" s="89">
        <f>IF(B8='Estimaciones variables'!F18,E7*1.1,0)</f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25">
      <c r="A19" s="92"/>
      <c r="B19" s="93" t="s">
        <v>48</v>
      </c>
      <c r="C19" s="89">
        <f>IF(B7='Estimaciones variables'!F18,E8*1.1,0)</f>
        <v>110.00000000000001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x14ac:dyDescent="0.25">
      <c r="A20" s="8"/>
      <c r="B20" s="93" t="s">
        <v>20</v>
      </c>
      <c r="C20" s="94">
        <f>SUM(C12:C19)</f>
        <v>26218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x14ac:dyDescent="0.25">
      <c r="A21" s="8"/>
      <c r="B21" s="95" t="s">
        <v>21</v>
      </c>
      <c r="C21" s="96">
        <f>IF(B9&gt;0.15,C20*0.2,C20*(1+B9))</f>
        <v>30150.699999999997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</sheetData>
  <sheetProtection algorithmName="SHA-512" hashValue="K2h1S76nqCXzStjXcESQcXQnxBtogUGH70WGXm5Zh5keIjcCs9JaRoOSVkxAgoadCfp74pV6A7B5+Xsoe8ZYeg==" saltValue="X5gzcWryvoJ6z/0PG0hZYg==" spinCount="100000" sheet="1" selectLockedCells="1"/>
  <mergeCells count="2">
    <mergeCell ref="A5:B5"/>
    <mergeCell ref="A1:B1"/>
  </mergeCells>
  <pageMargins left="0.7" right="0.7" top="0.75" bottom="0.75" header="0.3" footer="0.3"/>
  <pageSetup paperSize="9" orientation="portrait" horizontalDpi="0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13E47A4-0038-4F25-8228-082F2C155392}">
          <x14:formula1>
            <xm:f>'Estimaciones variables'!$M$1:$M$6</xm:f>
          </x14:formula1>
          <xm:sqref>B6</xm:sqref>
        </x14:dataValidation>
        <x14:dataValidation type="list" allowBlank="1" showInputMessage="1" showErrorMessage="1" xr:uid="{1C640D21-FFBA-41D4-96A0-AFECCCDC1A48}">
          <x14:formula1>
            <xm:f>'Estimaciones variables'!$F$18:$G$18</xm:f>
          </x14:formula1>
          <xm:sqref>B7:B8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43"/>
  <sheetViews>
    <sheetView topLeftCell="A8" workbookViewId="0">
      <selection activeCell="A36" sqref="A36"/>
    </sheetView>
  </sheetViews>
  <sheetFormatPr baseColWidth="10" defaultRowHeight="15" x14ac:dyDescent="0.25"/>
  <cols>
    <col min="1" max="1" width="50.140625" style="60" customWidth="1"/>
    <col min="2" max="2" width="12.28515625" style="65" customWidth="1"/>
    <col min="3" max="3" width="5.28515625" customWidth="1"/>
    <col min="4" max="4" width="21.42578125" style="3" customWidth="1"/>
    <col min="5" max="5" width="39.42578125" style="62" customWidth="1"/>
    <col min="6" max="6" width="5.28515625" customWidth="1"/>
    <col min="7" max="7" width="4.42578125" customWidth="1"/>
    <col min="8" max="8" width="5.5703125" customWidth="1"/>
    <col min="9" max="13" width="5.28515625" customWidth="1"/>
    <col min="14" max="14" width="17.7109375" customWidth="1"/>
    <col min="15" max="15" width="18" customWidth="1"/>
    <col min="16" max="16" width="18.85546875" customWidth="1"/>
    <col min="17" max="17" width="18.28515625" customWidth="1"/>
    <col min="19" max="19" width="18.140625" customWidth="1"/>
    <col min="20" max="20" width="17.7109375" customWidth="1"/>
    <col min="21" max="21" width="19.5703125" customWidth="1"/>
    <col min="22" max="22" width="17.28515625" customWidth="1"/>
  </cols>
  <sheetData>
    <row r="1" spans="1:22" ht="29.25" customHeight="1" x14ac:dyDescent="0.25">
      <c r="A1" s="104" t="s">
        <v>17</v>
      </c>
      <c r="B1" s="105" t="s">
        <v>42</v>
      </c>
      <c r="D1" s="115" t="s">
        <v>76</v>
      </c>
      <c r="E1" s="63" t="s">
        <v>72</v>
      </c>
      <c r="F1" s="59" t="s">
        <v>89</v>
      </c>
      <c r="G1" s="59" t="s">
        <v>90</v>
      </c>
      <c r="H1" s="59" t="s">
        <v>82</v>
      </c>
      <c r="I1" s="59" t="s">
        <v>74</v>
      </c>
      <c r="J1" s="59" t="s">
        <v>40</v>
      </c>
      <c r="K1" s="59" t="s">
        <v>41</v>
      </c>
      <c r="M1" s="83" t="str">
        <f>F1</f>
        <v>0-1,5</v>
      </c>
    </row>
    <row r="2" spans="1:22" s="3" customFormat="1" ht="40.5" customHeight="1" x14ac:dyDescent="0.25">
      <c r="A2" s="97" t="s">
        <v>96</v>
      </c>
      <c r="B2" s="98">
        <f>IF('Estimación Audiovisual'!$B$6=$F$1,F2,IF('Estimación Audiovisual'!$B$6=$G$1,G2,IF('Estimación Audiovisual'!$B$6=$H$1,H2,IF('Estimación Audiovisual'!$B$6=$I$1,I2,IF('Estimación Audiovisual'!$B$6=$J$1,J2,IF('Estimación Audiovisual'!$B$6=$K$1,K2,0))))))</f>
        <v>2.25</v>
      </c>
      <c r="D2" s="116"/>
      <c r="E2" s="63" t="s">
        <v>96</v>
      </c>
      <c r="F2" s="68">
        <v>0.8</v>
      </c>
      <c r="G2" s="68">
        <v>1.2</v>
      </c>
      <c r="H2" s="68">
        <v>1.5</v>
      </c>
      <c r="I2" s="68">
        <v>2</v>
      </c>
      <c r="J2" s="68">
        <v>2.25</v>
      </c>
      <c r="K2" s="68">
        <v>2.5</v>
      </c>
      <c r="L2"/>
      <c r="M2" s="83" t="str">
        <f>G1</f>
        <v>1,6-3</v>
      </c>
      <c r="N2"/>
      <c r="O2"/>
      <c r="P2"/>
      <c r="Q2"/>
      <c r="R2"/>
      <c r="S2"/>
      <c r="T2"/>
      <c r="U2"/>
      <c r="V2"/>
    </row>
    <row r="3" spans="1:22" ht="19.5" customHeight="1" x14ac:dyDescent="0.25">
      <c r="A3" s="97" t="s">
        <v>97</v>
      </c>
      <c r="B3" s="98">
        <f>IF('Estimación Audiovisual'!$B$6=$F$1,F3,IF('Estimación Audiovisual'!$B$6=$G$1,G3,IF('Estimación Audiovisual'!$B$6=$H$1,H3,IF('Estimación Audiovisual'!$B$6=$I$1,I3,IF('Estimación Audiovisual'!$B$6=$J$1,J3,IF('Estimación Audiovisual'!$B$6=$K$1,K3,0))))))</f>
        <v>0.6</v>
      </c>
      <c r="D3" s="116"/>
      <c r="E3" s="63" t="s">
        <v>97</v>
      </c>
      <c r="F3" s="68">
        <v>0.2</v>
      </c>
      <c r="G3" s="68">
        <v>0.3</v>
      </c>
      <c r="H3" s="68">
        <v>0.4</v>
      </c>
      <c r="I3" s="68">
        <v>0.5</v>
      </c>
      <c r="J3" s="68">
        <v>0.6</v>
      </c>
      <c r="K3" s="68">
        <v>0.8</v>
      </c>
      <c r="M3" s="83" t="str">
        <f>H1</f>
        <v>3-5</v>
      </c>
    </row>
    <row r="4" spans="1:22" ht="19.5" customHeight="1" x14ac:dyDescent="0.25">
      <c r="A4" s="97" t="s">
        <v>60</v>
      </c>
      <c r="B4" s="98">
        <f>IF('Estimación Audiovisual'!$B$7=F18,IF('Estimación Audiovisual'!$B$6=$F$1,F4,IF('Estimación Audiovisual'!$B$6=$G$1,G4,IF('Estimación Audiovisual'!$B$6=$H$1,H4,IF('Estimación Audiovisual'!$B$6=$I$1,I4,IF('Estimación Audiovisual'!$B$6=$J$1,J4,IF('Estimación Audiovisual'!$B$6=$K$1,K4,0)))))),IF('Estimación Audiovisual'!$B$6=$F$1,F5,IF('Estimación Audiovisual'!$B$6=$G$1,G5,IF('Estimación Audiovisual'!$B$6=$H$1,H5,IF('Estimación Audiovisual'!$B$6=$I$1,I5,IF('Estimación Audiovisual'!$B$6=$J$1,J5,IF('Estimación Audiovisual'!$B$6=$K$1,K5,0)))))))</f>
        <v>0.9</v>
      </c>
      <c r="D4" s="116"/>
      <c r="E4" s="63" t="s">
        <v>79</v>
      </c>
      <c r="F4" s="58">
        <v>0.5</v>
      </c>
      <c r="G4" s="58">
        <v>0.6</v>
      </c>
      <c r="H4" s="58">
        <v>0.7</v>
      </c>
      <c r="I4" s="58">
        <v>0.8</v>
      </c>
      <c r="J4" s="58">
        <v>0.9</v>
      </c>
      <c r="K4" s="58">
        <v>1</v>
      </c>
      <c r="M4" s="82" t="str">
        <f>I1</f>
        <v>7-10</v>
      </c>
    </row>
    <row r="5" spans="1:22" ht="19.5" customHeight="1" x14ac:dyDescent="0.25">
      <c r="A5" s="99" t="s">
        <v>71</v>
      </c>
      <c r="B5" s="98">
        <f>IF('Estimación Audiovisual'!$B$7=F18,IF('Estimación Audiovisual'!$B$6=$F$1,F6,IF('Estimación Audiovisual'!$B$6=$G$1,G6,IF('Estimación Audiovisual'!$B$6=$H$1,H6,IF('Estimación Audiovisual'!$B$6=$I$1,I6,IF('Estimación Audiovisual'!$B$6=$J$1,J6,IF('Estimación Audiovisual'!$B$6=$K$1,K6,0)))))),IF('Estimación Audiovisual'!$B$6=$F$1,F7,IF('Estimación Audiovisual'!$B$6=$G$1,G7,IF('Estimación Audiovisual'!$B$6=$H$1,H7,IF('Estimación Audiovisual'!$B$6=$I$1,I7,IF('Estimación Audiovisual'!$B$6=$J$1,J7,IF('Estimación Audiovisual'!$B$6=$K$1,K7,0)))))))</f>
        <v>0.2</v>
      </c>
      <c r="D5" s="116"/>
      <c r="E5" s="63" t="s">
        <v>80</v>
      </c>
      <c r="F5" s="58">
        <v>0.5</v>
      </c>
      <c r="G5" s="58">
        <v>0.7</v>
      </c>
      <c r="H5" s="58">
        <v>1</v>
      </c>
      <c r="I5" s="58">
        <v>1.3</v>
      </c>
      <c r="J5" s="58">
        <v>1.8</v>
      </c>
      <c r="K5" s="58">
        <v>2</v>
      </c>
      <c r="M5" s="82" t="str">
        <f>J1</f>
        <v>11-15</v>
      </c>
    </row>
    <row r="6" spans="1:22" ht="40.5" customHeight="1" x14ac:dyDescent="0.25">
      <c r="A6" s="99" t="s">
        <v>98</v>
      </c>
      <c r="B6" s="98">
        <f>IF('Estimación Audiovisual'!$B$6=$F$1,F8,IF('Estimación Audiovisual'!$B$6=$G$1,G8,IF('Estimación Audiovisual'!$B$6=$H$1,H8,IF('Estimación Audiovisual'!$B$6=$I$1,I8,IF('Estimación Audiovisual'!$B$6=$J$1,J8,IF('Estimación Audiovisual'!$B$6=$K$1,K8,0))))))</f>
        <v>0.45</v>
      </c>
      <c r="D6" s="116"/>
      <c r="E6" s="63" t="s">
        <v>81</v>
      </c>
      <c r="F6" s="58">
        <v>0.1</v>
      </c>
      <c r="G6" s="58">
        <v>0.1</v>
      </c>
      <c r="H6" s="58">
        <v>0.1</v>
      </c>
      <c r="I6" s="58">
        <v>0.2</v>
      </c>
      <c r="J6" s="58">
        <v>0.2</v>
      </c>
      <c r="K6" s="58">
        <v>0.3</v>
      </c>
      <c r="M6" s="82" t="str">
        <f>K1</f>
        <v>16-20</v>
      </c>
    </row>
    <row r="7" spans="1:22" ht="15.75" customHeight="1" x14ac:dyDescent="0.25">
      <c r="A7" s="81" t="s">
        <v>49</v>
      </c>
      <c r="B7" s="98">
        <f>IF('Estimación Audiovisual'!$B$7=F20,IF('Estimación Audiovisual'!$B$6=$F$1,F9,IF('Estimación Audiovisual'!$B$6=$G$1,G9,IF('Estimación Audiovisual'!$B$6=$H$1,H9,IF('Estimación Audiovisual'!$B$6=$I$1,I9,IF('Estimación Audiovisual'!$B$6=$J$1,J9,IF('Estimación Audiovisual'!$B$6=$K$1,K9,0)))))),IF('Estimación Audiovisual'!$B$6=$F$1,F10,IF('Estimación Audiovisual'!$B$6=$G$1,G10,IF('Estimación Audiovisual'!$B$6=$H$1,H10,IF('Estimación Audiovisual'!$B$6=$I$1,I10,IF('Estimación Audiovisual'!$B$6=$J$1,J10,IF('Estimación Audiovisual'!$B$6=$K$1,K10,0)))))))</f>
        <v>1</v>
      </c>
      <c r="D7" s="116"/>
      <c r="E7" s="63" t="s">
        <v>71</v>
      </c>
      <c r="F7" s="58">
        <f>F5*0.15</f>
        <v>7.4999999999999997E-2</v>
      </c>
      <c r="G7" s="58">
        <f t="shared" ref="G7:K7" si="0">G5*0.15</f>
        <v>0.105</v>
      </c>
      <c r="H7" s="58">
        <f t="shared" si="0"/>
        <v>0.15</v>
      </c>
      <c r="I7" s="58">
        <f t="shared" si="0"/>
        <v>0.19500000000000001</v>
      </c>
      <c r="J7" s="58">
        <f t="shared" si="0"/>
        <v>0.27</v>
      </c>
      <c r="K7" s="58">
        <f t="shared" si="0"/>
        <v>0.3</v>
      </c>
    </row>
    <row r="8" spans="1:22" ht="40.5" customHeight="1" x14ac:dyDescent="0.25">
      <c r="A8" s="81" t="s">
        <v>50</v>
      </c>
      <c r="B8" s="98">
        <f>IF('Estimación Audiovisual'!$B$7=F21,IF('Estimación Audiovisual'!$B$6=$F$1,F10,IF('Estimación Audiovisual'!$B$6=$G$1,G10,IF('Estimación Audiovisual'!$B$6=$H$1,H10,IF('Estimación Audiovisual'!$B$6=$I$1,I10,IF('Estimación Audiovisual'!$B$6=$J$1,J10,IF('Estimación Audiovisual'!$B$6=$K$1,K10,0)))))),IF('Estimación Audiovisual'!$B$6=$F$1,F11,IF('Estimación Audiovisual'!$B$6=$G$1,G11,IF('Estimación Audiovisual'!$B$6=$H$1,H11,IF('Estimación Audiovisual'!$B$6=$I$1,I11,IF('Estimación Audiovisual'!$B$6=$J$1,J11,IF('Estimación Audiovisual'!$B$6=$K$1,K11,0)))))))</f>
        <v>3</v>
      </c>
      <c r="D8" s="116"/>
      <c r="E8" s="63" t="s">
        <v>98</v>
      </c>
      <c r="F8" s="58">
        <f>F2*0.2</f>
        <v>0.16000000000000003</v>
      </c>
      <c r="G8" s="58">
        <f t="shared" ref="G8:K8" si="1">G2*0.2</f>
        <v>0.24</v>
      </c>
      <c r="H8" s="58">
        <f t="shared" si="1"/>
        <v>0.30000000000000004</v>
      </c>
      <c r="I8" s="58">
        <f t="shared" si="1"/>
        <v>0.4</v>
      </c>
      <c r="J8" s="58">
        <f t="shared" si="1"/>
        <v>0.45</v>
      </c>
      <c r="K8" s="58">
        <f t="shared" si="1"/>
        <v>0.5</v>
      </c>
    </row>
    <row r="9" spans="1:22" ht="30.75" customHeight="1" x14ac:dyDescent="0.25">
      <c r="A9" s="81" t="s">
        <v>39</v>
      </c>
      <c r="B9" s="98">
        <f>IF('Estimación Audiovisual'!$B$6=$F$1,F13,IF('Estimación Audiovisual'!$B$6=$G$1,G13,IF('Estimación Audiovisual'!$B$6=$H$1,H13,IF('Estimación Audiovisual'!$B$6=$I$1,I13,IF('Estimación Audiovisual'!$B$6=$J$1,J13,IF('Estimación Audiovisual'!$B$6=$K$1,K13,0))))))</f>
        <v>0.5</v>
      </c>
      <c r="D9" s="116"/>
      <c r="E9" s="63" t="s">
        <v>83</v>
      </c>
      <c r="F9" s="58">
        <v>0.2</v>
      </c>
      <c r="G9" s="58">
        <v>0.2</v>
      </c>
      <c r="H9" s="58">
        <v>0.2</v>
      </c>
      <c r="I9" s="58">
        <v>0.2</v>
      </c>
      <c r="J9" s="58">
        <v>0.2</v>
      </c>
      <c r="K9" s="58">
        <v>0.2</v>
      </c>
    </row>
    <row r="10" spans="1:22" ht="17.25" customHeight="1" x14ac:dyDescent="0.25">
      <c r="A10" s="81" t="s">
        <v>99</v>
      </c>
      <c r="B10" s="98">
        <f>IF('Estimación Audiovisual'!$B$6=$F$1,F14,IF('Estimación Audiovisual'!$B$6=$G$1,G14,IF('Estimación Audiovisual'!$B$6=$H$1,H14,IF('Estimación Audiovisual'!$B$6=$I$1,I14,IF('Estimación Audiovisual'!$B$6=$J$1,J14,IF('Estimación Audiovisual'!$B$6=$K$1,K14,0))))))</f>
        <v>0.5</v>
      </c>
      <c r="D10" s="116"/>
      <c r="E10" s="63" t="s">
        <v>49</v>
      </c>
      <c r="F10" s="58">
        <v>0.5</v>
      </c>
      <c r="G10" s="58">
        <v>0.5</v>
      </c>
      <c r="H10" s="58">
        <v>0.5</v>
      </c>
      <c r="I10" s="58">
        <v>1</v>
      </c>
      <c r="J10" s="58">
        <v>1</v>
      </c>
      <c r="K10" s="58">
        <v>1</v>
      </c>
    </row>
    <row r="11" spans="1:22" ht="17.25" customHeight="1" x14ac:dyDescent="0.25">
      <c r="A11" s="81" t="s">
        <v>51</v>
      </c>
      <c r="B11" s="98">
        <f>IF('Estimación Audiovisual'!$B$6=$F$1,F15,IF('Estimación Audiovisual'!$B$6=$G$1,G15,IF('Estimación Audiovisual'!$B$6=$H$1,H15,IF('Estimación Audiovisual'!$B$6=$I$1,I15,IF('Estimación Audiovisual'!$B$6=$J$1,J15,IF('Estimación Audiovisual'!$B$6=$K$1,K15,0))))))</f>
        <v>1.3</v>
      </c>
      <c r="D11" s="116"/>
      <c r="E11" s="63" t="s">
        <v>84</v>
      </c>
      <c r="F11" s="58">
        <v>1</v>
      </c>
      <c r="G11" s="58">
        <v>1.5</v>
      </c>
      <c r="H11" s="58">
        <v>2</v>
      </c>
      <c r="I11" s="58">
        <v>2.5</v>
      </c>
      <c r="J11" s="58">
        <v>3</v>
      </c>
      <c r="K11" s="58">
        <v>3.5</v>
      </c>
    </row>
    <row r="12" spans="1:22" ht="40.5" customHeight="1" x14ac:dyDescent="0.25">
      <c r="A12" s="61" t="s">
        <v>59</v>
      </c>
      <c r="B12" s="80">
        <f>IF('Estimación Audiovisual'!$B$7=$F$18,F19,G19)</f>
        <v>10</v>
      </c>
      <c r="D12" s="116"/>
      <c r="E12" s="63" t="s">
        <v>50</v>
      </c>
      <c r="F12" s="58">
        <v>0.8</v>
      </c>
      <c r="G12" s="58">
        <v>1.2</v>
      </c>
      <c r="H12" s="58">
        <v>1.6</v>
      </c>
      <c r="I12" s="58">
        <v>2</v>
      </c>
      <c r="J12" s="58">
        <v>2.5</v>
      </c>
      <c r="K12" s="58">
        <v>3</v>
      </c>
    </row>
    <row r="13" spans="1:22" ht="15.75" customHeight="1" x14ac:dyDescent="0.25">
      <c r="A13" s="61" t="s">
        <v>85</v>
      </c>
      <c r="B13" s="80">
        <f>IF('Estimación Audiovisual'!$B$7=$F$18,F20,G20)</f>
        <v>0.8</v>
      </c>
      <c r="D13" s="116"/>
      <c r="E13" s="63" t="s">
        <v>39</v>
      </c>
      <c r="F13" s="58">
        <f>0.3</f>
        <v>0.3</v>
      </c>
      <c r="G13" s="58">
        <f>0.3</f>
        <v>0.3</v>
      </c>
      <c r="H13" s="58">
        <f>0.4</f>
        <v>0.4</v>
      </c>
      <c r="I13" s="58">
        <f>0.4</f>
        <v>0.4</v>
      </c>
      <c r="J13" s="58">
        <f>0.5</f>
        <v>0.5</v>
      </c>
      <c r="K13" s="58">
        <f>0.5</f>
        <v>0.5</v>
      </c>
    </row>
    <row r="14" spans="1:22" ht="15.75" customHeight="1" x14ac:dyDescent="0.25">
      <c r="A14" s="61" t="s">
        <v>86</v>
      </c>
      <c r="B14" s="80">
        <f>IF('Estimación Audiovisual'!$B$7=$F$18,F21,G21)</f>
        <v>0.8</v>
      </c>
      <c r="D14" s="116"/>
      <c r="E14" s="63" t="s">
        <v>99</v>
      </c>
      <c r="F14" s="58">
        <f>0.3</f>
        <v>0.3</v>
      </c>
      <c r="G14" s="58">
        <f>0.3</f>
        <v>0.3</v>
      </c>
      <c r="H14" s="58">
        <f>0.4</f>
        <v>0.4</v>
      </c>
      <c r="I14" s="58">
        <f>0.4</f>
        <v>0.4</v>
      </c>
      <c r="J14" s="58">
        <f>0.5</f>
        <v>0.5</v>
      </c>
      <c r="K14" s="58">
        <f>0.5</f>
        <v>0.5</v>
      </c>
    </row>
    <row r="15" spans="1:22" ht="15.75" customHeight="1" x14ac:dyDescent="0.25">
      <c r="A15" s="61" t="s">
        <v>87</v>
      </c>
      <c r="B15" s="80">
        <f>IF('Estimación Audiovisual'!$B$7=$F$18,F22,G22)</f>
        <v>0.8</v>
      </c>
      <c r="D15" s="116"/>
      <c r="E15" s="63" t="s">
        <v>51</v>
      </c>
      <c r="F15" s="58">
        <v>0.5</v>
      </c>
      <c r="G15" s="58">
        <v>0.7</v>
      </c>
      <c r="H15" s="58">
        <v>0.9</v>
      </c>
      <c r="I15" s="58">
        <v>1.1000000000000001</v>
      </c>
      <c r="J15" s="58">
        <v>1.3</v>
      </c>
      <c r="K15" s="58">
        <v>1.5</v>
      </c>
    </row>
    <row r="16" spans="1:22" ht="15.75" customHeight="1" x14ac:dyDescent="0.25">
      <c r="A16" s="101" t="s">
        <v>46</v>
      </c>
      <c r="B16" s="100">
        <f>IF('Estimación Audiovisual'!$B$8=$F$24,F25,G25)</f>
        <v>0</v>
      </c>
    </row>
    <row r="17" spans="4:7" ht="15.75" customHeight="1" x14ac:dyDescent="0.25"/>
    <row r="18" spans="4:7" ht="15.75" customHeight="1" x14ac:dyDescent="0.25">
      <c r="D18" s="110" t="s">
        <v>77</v>
      </c>
      <c r="E18" s="61"/>
      <c r="F18" s="58" t="s">
        <v>14</v>
      </c>
      <c r="G18" s="58" t="s">
        <v>15</v>
      </c>
    </row>
    <row r="19" spans="4:7" ht="15.75" customHeight="1" x14ac:dyDescent="0.25">
      <c r="D19" s="111"/>
      <c r="E19" s="61" t="s">
        <v>59</v>
      </c>
      <c r="F19" s="58">
        <f>'Estimación Audiovisual'!F8</f>
        <v>10</v>
      </c>
      <c r="G19" s="58">
        <v>0</v>
      </c>
    </row>
    <row r="20" spans="4:7" ht="15.75" customHeight="1" x14ac:dyDescent="0.25">
      <c r="D20" s="111"/>
      <c r="E20" s="61" t="s">
        <v>85</v>
      </c>
      <c r="F20" s="58">
        <v>0.8</v>
      </c>
      <c r="G20" s="58">
        <v>0</v>
      </c>
    </row>
    <row r="21" spans="4:7" ht="15.75" customHeight="1" x14ac:dyDescent="0.25">
      <c r="D21" s="111"/>
      <c r="E21" s="61" t="s">
        <v>86</v>
      </c>
      <c r="F21" s="58">
        <v>0.8</v>
      </c>
      <c r="G21" s="58">
        <v>0</v>
      </c>
    </row>
    <row r="22" spans="4:7" ht="15.75" customHeight="1" x14ac:dyDescent="0.25">
      <c r="D22" s="112"/>
      <c r="E22" s="61" t="s">
        <v>87</v>
      </c>
      <c r="F22" s="58">
        <v>0.8</v>
      </c>
      <c r="G22" s="58">
        <v>0</v>
      </c>
    </row>
    <row r="23" spans="4:7" ht="16.5" customHeight="1" x14ac:dyDescent="0.25"/>
    <row r="24" spans="4:7" ht="25.5" customHeight="1" x14ac:dyDescent="0.25">
      <c r="D24" s="113" t="s">
        <v>77</v>
      </c>
      <c r="E24" s="102"/>
      <c r="F24" s="58" t="s">
        <v>14</v>
      </c>
      <c r="G24" s="58" t="s">
        <v>15</v>
      </c>
    </row>
    <row r="25" spans="4:7" ht="35.25" customHeight="1" x14ac:dyDescent="0.25">
      <c r="D25" s="114"/>
      <c r="E25" s="103" t="s">
        <v>46</v>
      </c>
      <c r="F25" s="58">
        <f>'Estimación Audiovisual'!F7</f>
        <v>3</v>
      </c>
      <c r="G25" s="58">
        <v>0</v>
      </c>
    </row>
    <row r="26" spans="4:7" ht="16.5" customHeight="1" x14ac:dyDescent="0.25"/>
    <row r="27" spans="4:7" ht="16.5" customHeight="1" x14ac:dyDescent="0.25"/>
    <row r="28" spans="4:7" ht="22.5" customHeight="1" x14ac:dyDescent="0.25"/>
    <row r="29" spans="4:7" ht="22.5" customHeight="1" x14ac:dyDescent="0.25"/>
    <row r="30" spans="4:7" ht="22.5" customHeight="1" x14ac:dyDescent="0.25"/>
    <row r="31" spans="4:7" ht="28.5" customHeight="1" x14ac:dyDescent="0.25"/>
    <row r="32" spans="4:7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8.5" customHeight="1" x14ac:dyDescent="0.25"/>
    <row r="52" ht="24" customHeight="1" x14ac:dyDescent="0.25"/>
    <row r="53" ht="24" customHeight="1" x14ac:dyDescent="0.25"/>
    <row r="54" ht="24" customHeight="1" x14ac:dyDescent="0.25"/>
    <row r="87" ht="32.25" customHeight="1" x14ac:dyDescent="0.25"/>
    <row r="88" ht="32.25" customHeight="1" x14ac:dyDescent="0.25"/>
    <row r="89" ht="32.25" customHeight="1" x14ac:dyDescent="0.25"/>
    <row r="90" ht="32.25" customHeight="1" x14ac:dyDescent="0.25"/>
    <row r="123" ht="22.5" customHeight="1" x14ac:dyDescent="0.25"/>
    <row r="124" ht="22.5" customHeight="1" x14ac:dyDescent="0.25"/>
    <row r="125" ht="22.5" customHeight="1" x14ac:dyDescent="0.25"/>
    <row r="126" ht="22.5" customHeight="1" x14ac:dyDescent="0.25"/>
    <row r="127" ht="32.25" customHeight="1" x14ac:dyDescent="0.25"/>
    <row r="128" ht="32.25" customHeight="1" x14ac:dyDescent="0.25"/>
    <row r="129" ht="32.25" customHeight="1" x14ac:dyDescent="0.25"/>
    <row r="130" ht="32.25" customHeight="1" x14ac:dyDescent="0.25"/>
    <row r="131" ht="32.25" customHeight="1" x14ac:dyDescent="0.25"/>
    <row r="132" ht="32.25" customHeight="1" x14ac:dyDescent="0.25"/>
    <row r="133" ht="32.25" customHeight="1" x14ac:dyDescent="0.25"/>
    <row r="134" ht="32.25" customHeight="1" x14ac:dyDescent="0.25"/>
    <row r="135" ht="32.25" customHeight="1" x14ac:dyDescent="0.25"/>
    <row r="136" ht="32.25" customHeight="1" x14ac:dyDescent="0.25"/>
    <row r="137" ht="32.25" customHeight="1" x14ac:dyDescent="0.25"/>
    <row r="138" ht="32.25" customHeight="1" x14ac:dyDescent="0.25"/>
    <row r="139" ht="32.2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sheetProtection algorithmName="SHA-512" hashValue="y/vaBsKRxw7jPUrVZm7Ttd8/WAUd/MTDstShy8DbJ6/aTciA/E0iXcJ5n5DcnydJB4TslomoU3uVT9fUX0d0aQ==" saltValue="XO4mAhE3fA5X8KFtzqJXhg==" spinCount="100000" sheet="1" objects="1" scenarios="1"/>
  <mergeCells count="3">
    <mergeCell ref="D18:D22"/>
    <mergeCell ref="D24:D25"/>
    <mergeCell ref="D1:D1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A5" sqref="A5"/>
    </sheetView>
  </sheetViews>
  <sheetFormatPr baseColWidth="10" defaultRowHeight="15" x14ac:dyDescent="0.25"/>
  <cols>
    <col min="1" max="1" width="31.28515625" customWidth="1"/>
    <col min="2" max="2" width="14.85546875" customWidth="1"/>
    <col min="4" max="4" width="13.7109375" customWidth="1"/>
  </cols>
  <sheetData>
    <row r="1" spans="1:4" x14ac:dyDescent="0.25">
      <c r="A1" s="2" t="s">
        <v>0</v>
      </c>
      <c r="B1" s="2" t="s">
        <v>1</v>
      </c>
    </row>
    <row r="2" spans="1:4" x14ac:dyDescent="0.25">
      <c r="A2" s="9" t="s">
        <v>54</v>
      </c>
      <c r="B2" s="53">
        <v>100</v>
      </c>
    </row>
    <row r="3" spans="1:4" x14ac:dyDescent="0.25">
      <c r="A3" s="9" t="s">
        <v>55</v>
      </c>
      <c r="B3" s="53">
        <v>100</v>
      </c>
    </row>
    <row r="4" spans="1:4" x14ac:dyDescent="0.25">
      <c r="A4" s="9" t="s">
        <v>38</v>
      </c>
      <c r="B4" s="53">
        <v>100</v>
      </c>
    </row>
    <row r="5" spans="1:4" x14ac:dyDescent="0.25">
      <c r="A5" s="9" t="s">
        <v>68</v>
      </c>
      <c r="B5" s="53">
        <v>100</v>
      </c>
    </row>
    <row r="6" spans="1:4" x14ac:dyDescent="0.25">
      <c r="A6" s="9" t="s">
        <v>11</v>
      </c>
      <c r="B6" s="53">
        <v>100</v>
      </c>
    </row>
    <row r="7" spans="1:4" x14ac:dyDescent="0.25">
      <c r="A7" s="9" t="s">
        <v>56</v>
      </c>
      <c r="B7" s="53">
        <v>100</v>
      </c>
    </row>
    <row r="14" spans="1:4" x14ac:dyDescent="0.25">
      <c r="D14" s="1"/>
    </row>
    <row r="15" spans="1:4" x14ac:dyDescent="0.25">
      <c r="D15" s="1"/>
    </row>
    <row r="16" spans="1:4" x14ac:dyDescent="0.25">
      <c r="D16" s="1"/>
    </row>
    <row r="17" spans="4:5" x14ac:dyDescent="0.25">
      <c r="D17" s="1"/>
    </row>
    <row r="18" spans="4:5" x14ac:dyDescent="0.25">
      <c r="D18" s="1"/>
    </row>
    <row r="19" spans="4:5" x14ac:dyDescent="0.25">
      <c r="D19" s="1"/>
    </row>
    <row r="20" spans="4:5" x14ac:dyDescent="0.25">
      <c r="D20" s="1"/>
    </row>
    <row r="21" spans="4:5" x14ac:dyDescent="0.25">
      <c r="D21" s="1"/>
    </row>
    <row r="22" spans="4:5" x14ac:dyDescent="0.25">
      <c r="D22" s="1"/>
    </row>
    <row r="23" spans="4:5" x14ac:dyDescent="0.25">
      <c r="D23" s="1"/>
    </row>
    <row r="24" spans="4:5" x14ac:dyDescent="0.25">
      <c r="E24" s="1"/>
    </row>
    <row r="25" spans="4:5" x14ac:dyDescent="0.25">
      <c r="D25" s="1"/>
    </row>
  </sheetData>
  <sheetProtection algorithmName="SHA-512" hashValue="j5YsMmangC/45FyNgUVhhV1VNsNpzxtsDx/AUcKDyhPK8Wn1YYpMM27236hUoz0L5HOheeT0zQdfwfTb9JZMNw==" saltValue="V6Z4pfVNLUzXLZ8S9P00iA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M35"/>
  <sheetViews>
    <sheetView topLeftCell="A12" zoomScale="70" zoomScaleNormal="70" workbookViewId="0">
      <selection activeCell="L24" sqref="L24"/>
    </sheetView>
  </sheetViews>
  <sheetFormatPr baseColWidth="10" defaultColWidth="3.140625" defaultRowHeight="30" customHeight="1" outlineLevelRow="1" x14ac:dyDescent="0.3"/>
  <cols>
    <col min="1" max="1" width="3" style="30" customWidth="1"/>
    <col min="2" max="2" width="63.28515625" style="37" customWidth="1"/>
    <col min="3" max="3" width="11" style="36" customWidth="1"/>
    <col min="4" max="4" width="13.7109375" style="107" customWidth="1"/>
    <col min="5" max="5" width="9.7109375" style="36" hidden="1" customWidth="1"/>
    <col min="6" max="6" width="13.42578125" style="36" hidden="1" customWidth="1"/>
    <col min="7" max="7" width="28.5703125" style="57" customWidth="1"/>
    <col min="8" max="8" width="19.5703125" style="57" customWidth="1"/>
    <col min="9" max="9" width="16.5703125" style="57" customWidth="1"/>
    <col min="10" max="10" width="17.85546875" style="57" customWidth="1"/>
    <col min="11" max="11" width="17.85546875" style="38" hidden="1" customWidth="1"/>
    <col min="12" max="102" width="5.42578125" style="36" customWidth="1"/>
    <col min="103" max="103" width="6.28515625" style="36" customWidth="1"/>
    <col min="104" max="288" width="5.42578125" style="36" customWidth="1"/>
    <col min="289" max="16384" width="3.140625" style="30"/>
  </cols>
  <sheetData>
    <row r="1" spans="2:299" s="25" customFormat="1" ht="38.25" customHeight="1" thickTop="1" x14ac:dyDescent="0.25">
      <c r="B1" s="16"/>
      <c r="C1" s="16"/>
      <c r="D1" s="106"/>
      <c r="E1" s="16"/>
      <c r="F1" s="16"/>
      <c r="G1" s="55"/>
      <c r="H1" s="55"/>
      <c r="I1" s="55"/>
      <c r="J1" s="55"/>
      <c r="K1" s="17" t="s">
        <v>100</v>
      </c>
      <c r="L1" s="18"/>
      <c r="M1" s="119" t="s">
        <v>8</v>
      </c>
      <c r="N1" s="120"/>
      <c r="O1" s="120"/>
      <c r="P1" s="120"/>
      <c r="Q1" s="120"/>
      <c r="R1" s="121"/>
      <c r="S1" s="19"/>
      <c r="T1" s="20"/>
      <c r="U1" s="132" t="s">
        <v>9</v>
      </c>
      <c r="V1" s="132"/>
      <c r="W1" s="132"/>
      <c r="X1" s="21">
        <v>1</v>
      </c>
      <c r="Y1" s="22"/>
      <c r="Z1" s="122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4"/>
      <c r="BL1" s="23"/>
      <c r="BM1" s="125"/>
      <c r="BN1" s="126"/>
      <c r="BO1" s="126"/>
      <c r="BP1" s="127"/>
      <c r="BQ1" s="24"/>
      <c r="BR1" s="134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  <c r="IW1" s="135"/>
      <c r="IX1" s="135"/>
      <c r="IY1" s="135"/>
      <c r="IZ1" s="135"/>
      <c r="JA1" s="135"/>
      <c r="JB1" s="135"/>
      <c r="JC1" s="135"/>
      <c r="JD1" s="135"/>
      <c r="JE1" s="135"/>
      <c r="JF1" s="135"/>
      <c r="JG1" s="135"/>
      <c r="JH1" s="135"/>
      <c r="JI1" s="135"/>
      <c r="JJ1" s="135"/>
      <c r="JK1" s="135"/>
      <c r="JL1" s="135"/>
      <c r="JM1" s="135"/>
      <c r="JN1" s="135"/>
      <c r="JO1" s="135"/>
      <c r="JP1" s="135"/>
      <c r="JQ1" s="135"/>
      <c r="JR1" s="135"/>
      <c r="JS1" s="135"/>
      <c r="JT1" s="135"/>
      <c r="JU1" s="135"/>
      <c r="JV1" s="135"/>
      <c r="JW1" s="135"/>
      <c r="JX1" s="135"/>
      <c r="JY1" s="135"/>
      <c r="JZ1" s="135"/>
      <c r="KA1" s="135"/>
      <c r="KB1" s="135"/>
    </row>
    <row r="2" spans="2:299" s="26" customFormat="1" ht="15" customHeight="1" x14ac:dyDescent="0.25">
      <c r="B2" s="128" t="s">
        <v>2</v>
      </c>
      <c r="C2" s="129" t="s">
        <v>3</v>
      </c>
      <c r="D2" s="130" t="s">
        <v>10</v>
      </c>
      <c r="E2" s="131" t="s">
        <v>4</v>
      </c>
      <c r="F2" s="131" t="s">
        <v>5</v>
      </c>
      <c r="G2" s="136" t="s">
        <v>30</v>
      </c>
      <c r="H2" s="137"/>
      <c r="I2" s="137"/>
      <c r="J2" s="138"/>
      <c r="K2" s="118" t="s">
        <v>6</v>
      </c>
      <c r="L2" s="133" t="s">
        <v>7</v>
      </c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  <c r="GQ2" s="133"/>
      <c r="GR2" s="133"/>
      <c r="GS2" s="133"/>
      <c r="GT2" s="133"/>
      <c r="GU2" s="133"/>
      <c r="GV2" s="133"/>
      <c r="GW2" s="133"/>
      <c r="GX2" s="133"/>
      <c r="GY2" s="133"/>
      <c r="GZ2" s="133"/>
      <c r="HA2" s="133"/>
      <c r="HB2" s="133"/>
      <c r="HC2" s="133"/>
      <c r="HD2" s="133"/>
      <c r="HE2" s="133"/>
      <c r="HF2" s="133"/>
      <c r="HG2" s="133"/>
      <c r="HH2" s="133"/>
      <c r="HI2" s="133"/>
      <c r="HJ2" s="133"/>
      <c r="HK2" s="133"/>
      <c r="HL2" s="133"/>
      <c r="HM2" s="133"/>
      <c r="HN2" s="133"/>
      <c r="HO2" s="133"/>
      <c r="HP2" s="133"/>
      <c r="HQ2" s="133"/>
      <c r="HR2" s="133"/>
      <c r="HS2" s="133"/>
      <c r="HT2" s="133"/>
      <c r="HU2" s="133"/>
      <c r="HV2" s="133"/>
      <c r="HW2" s="133"/>
      <c r="HX2" s="133"/>
      <c r="HY2" s="133"/>
      <c r="HZ2" s="133"/>
      <c r="IA2" s="133"/>
      <c r="IB2" s="133"/>
      <c r="IC2" s="133"/>
      <c r="ID2" s="133"/>
      <c r="IE2" s="133"/>
      <c r="IF2" s="133"/>
      <c r="IG2" s="133"/>
      <c r="IH2" s="133"/>
      <c r="II2" s="133"/>
      <c r="IJ2" s="133"/>
      <c r="IK2" s="133"/>
      <c r="IL2" s="133"/>
      <c r="IM2" s="133"/>
      <c r="IN2" s="133"/>
      <c r="IO2" s="133"/>
      <c r="IP2" s="133"/>
      <c r="IQ2" s="133"/>
      <c r="IR2" s="133"/>
      <c r="IS2" s="133"/>
      <c r="IT2" s="133"/>
      <c r="IU2" s="133"/>
      <c r="IV2" s="133"/>
      <c r="IW2" s="133"/>
      <c r="IX2" s="133"/>
      <c r="IY2" s="133"/>
      <c r="IZ2" s="133"/>
      <c r="JA2" s="133"/>
      <c r="JB2" s="133"/>
      <c r="JC2" s="133"/>
      <c r="JD2" s="133"/>
      <c r="JE2" s="133"/>
      <c r="JF2" s="133"/>
      <c r="JG2" s="133"/>
      <c r="JH2" s="133"/>
      <c r="JI2" s="133"/>
      <c r="JJ2" s="133"/>
      <c r="JK2" s="133"/>
      <c r="JL2" s="133"/>
      <c r="JM2" s="133"/>
      <c r="JN2" s="133"/>
      <c r="JO2" s="133"/>
      <c r="JP2" s="133"/>
      <c r="JQ2" s="133"/>
      <c r="JR2" s="133"/>
      <c r="JS2" s="133"/>
      <c r="JT2" s="133"/>
      <c r="JU2" s="133"/>
      <c r="JV2" s="133"/>
      <c r="JW2" s="133"/>
      <c r="JX2" s="133"/>
      <c r="JY2" s="133"/>
      <c r="JZ2" s="133"/>
      <c r="KA2" s="133"/>
      <c r="KB2" s="133"/>
    </row>
    <row r="3" spans="2:299" s="26" customFormat="1" ht="21.75" customHeight="1" x14ac:dyDescent="0.2">
      <c r="B3" s="128"/>
      <c r="C3" s="129"/>
      <c r="D3" s="130"/>
      <c r="E3" s="131"/>
      <c r="F3" s="131"/>
      <c r="G3" s="139"/>
      <c r="H3" s="140"/>
      <c r="I3" s="140"/>
      <c r="J3" s="141"/>
      <c r="K3" s="118"/>
      <c r="L3" s="44">
        <f>L4</f>
        <v>43828</v>
      </c>
      <c r="M3" s="44">
        <f t="shared" ref="M3:BX3" si="0">M4</f>
        <v>43829</v>
      </c>
      <c r="N3" s="44">
        <f t="shared" si="0"/>
        <v>43830</v>
      </c>
      <c r="O3" s="44">
        <f t="shared" si="0"/>
        <v>43832</v>
      </c>
      <c r="P3" s="44">
        <f t="shared" si="0"/>
        <v>43833</v>
      </c>
      <c r="Q3" s="44">
        <f t="shared" si="0"/>
        <v>43837</v>
      </c>
      <c r="R3" s="44">
        <f t="shared" si="0"/>
        <v>43838</v>
      </c>
      <c r="S3" s="44">
        <f t="shared" si="0"/>
        <v>43839</v>
      </c>
      <c r="T3" s="44">
        <f t="shared" si="0"/>
        <v>43840</v>
      </c>
      <c r="U3" s="44">
        <f t="shared" si="0"/>
        <v>43843</v>
      </c>
      <c r="V3" s="44">
        <f t="shared" si="0"/>
        <v>43844</v>
      </c>
      <c r="W3" s="44">
        <f t="shared" si="0"/>
        <v>43845</v>
      </c>
      <c r="X3" s="44">
        <f t="shared" si="0"/>
        <v>43846</v>
      </c>
      <c r="Y3" s="44">
        <f t="shared" si="0"/>
        <v>43847</v>
      </c>
      <c r="Z3" s="44">
        <f t="shared" si="0"/>
        <v>43850</v>
      </c>
      <c r="AA3" s="44">
        <f t="shared" si="0"/>
        <v>43851</v>
      </c>
      <c r="AB3" s="44">
        <f t="shared" si="0"/>
        <v>43852</v>
      </c>
      <c r="AC3" s="44">
        <f t="shared" si="0"/>
        <v>43853</v>
      </c>
      <c r="AD3" s="44">
        <f t="shared" si="0"/>
        <v>43854</v>
      </c>
      <c r="AE3" s="44">
        <f t="shared" si="0"/>
        <v>43857</v>
      </c>
      <c r="AF3" s="44">
        <f t="shared" si="0"/>
        <v>43858</v>
      </c>
      <c r="AG3" s="44">
        <f t="shared" si="0"/>
        <v>43859</v>
      </c>
      <c r="AH3" s="44">
        <f t="shared" si="0"/>
        <v>43860</v>
      </c>
      <c r="AI3" s="44">
        <f t="shared" si="0"/>
        <v>43861</v>
      </c>
      <c r="AJ3" s="44">
        <f t="shared" si="0"/>
        <v>43864</v>
      </c>
      <c r="AK3" s="44">
        <f t="shared" si="0"/>
        <v>43865</v>
      </c>
      <c r="AL3" s="44">
        <f t="shared" si="0"/>
        <v>43866</v>
      </c>
      <c r="AM3" s="44">
        <f t="shared" si="0"/>
        <v>43867</v>
      </c>
      <c r="AN3" s="44">
        <f t="shared" si="0"/>
        <v>43868</v>
      </c>
      <c r="AO3" s="44">
        <f t="shared" si="0"/>
        <v>43871</v>
      </c>
      <c r="AP3" s="44">
        <f t="shared" si="0"/>
        <v>43872</v>
      </c>
      <c r="AQ3" s="44">
        <f t="shared" si="0"/>
        <v>43873</v>
      </c>
      <c r="AR3" s="44">
        <f t="shared" si="0"/>
        <v>43874</v>
      </c>
      <c r="AS3" s="44">
        <f t="shared" si="0"/>
        <v>43875</v>
      </c>
      <c r="AT3" s="44">
        <f t="shared" si="0"/>
        <v>43878</v>
      </c>
      <c r="AU3" s="44">
        <f t="shared" si="0"/>
        <v>43879</v>
      </c>
      <c r="AV3" s="44">
        <f t="shared" si="0"/>
        <v>43880</v>
      </c>
      <c r="AW3" s="44">
        <f t="shared" si="0"/>
        <v>43881</v>
      </c>
      <c r="AX3" s="44">
        <f t="shared" si="0"/>
        <v>43882</v>
      </c>
      <c r="AY3" s="44">
        <f t="shared" si="0"/>
        <v>43885</v>
      </c>
      <c r="AZ3" s="44">
        <f t="shared" si="0"/>
        <v>43886</v>
      </c>
      <c r="BA3" s="44">
        <f t="shared" si="0"/>
        <v>43887</v>
      </c>
      <c r="BB3" s="44">
        <f t="shared" si="0"/>
        <v>43888</v>
      </c>
      <c r="BC3" s="44">
        <f t="shared" si="0"/>
        <v>43889</v>
      </c>
      <c r="BD3" s="44">
        <f t="shared" si="0"/>
        <v>43892</v>
      </c>
      <c r="BE3" s="44">
        <f t="shared" si="0"/>
        <v>43893</v>
      </c>
      <c r="BF3" s="44">
        <f t="shared" si="0"/>
        <v>43894</v>
      </c>
      <c r="BG3" s="44">
        <f t="shared" si="0"/>
        <v>43895</v>
      </c>
      <c r="BH3" s="44">
        <f t="shared" si="0"/>
        <v>43896</v>
      </c>
      <c r="BI3" s="44">
        <f t="shared" si="0"/>
        <v>43899</v>
      </c>
      <c r="BJ3" s="44">
        <f t="shared" si="0"/>
        <v>43900</v>
      </c>
      <c r="BK3" s="44">
        <f t="shared" si="0"/>
        <v>43901</v>
      </c>
      <c r="BL3" s="44">
        <f t="shared" si="0"/>
        <v>43902</v>
      </c>
      <c r="BM3" s="44">
        <f t="shared" si="0"/>
        <v>43903</v>
      </c>
      <c r="BN3" s="44">
        <f t="shared" si="0"/>
        <v>43906</v>
      </c>
      <c r="BO3" s="44">
        <f t="shared" si="0"/>
        <v>43907</v>
      </c>
      <c r="BP3" s="44">
        <f t="shared" si="0"/>
        <v>43908</v>
      </c>
      <c r="BQ3" s="44">
        <f t="shared" si="0"/>
        <v>43909</v>
      </c>
      <c r="BR3" s="44">
        <f t="shared" si="0"/>
        <v>43910</v>
      </c>
      <c r="BS3" s="44">
        <f t="shared" si="0"/>
        <v>43914</v>
      </c>
      <c r="BT3" s="44">
        <f t="shared" si="0"/>
        <v>43915</v>
      </c>
      <c r="BU3" s="44">
        <f t="shared" si="0"/>
        <v>43916</v>
      </c>
      <c r="BV3" s="44">
        <f>BV4</f>
        <v>43917</v>
      </c>
      <c r="BW3" s="44">
        <f>BW4</f>
        <v>43920</v>
      </c>
      <c r="BX3" s="44">
        <f t="shared" si="0"/>
        <v>43921</v>
      </c>
      <c r="BY3" s="44">
        <f t="shared" ref="BY3:EJ3" si="1">BY4</f>
        <v>43922</v>
      </c>
      <c r="BZ3" s="44">
        <f t="shared" si="1"/>
        <v>43923</v>
      </c>
      <c r="CA3" s="44">
        <f t="shared" si="1"/>
        <v>43924</v>
      </c>
      <c r="CB3" s="44">
        <f>CB4</f>
        <v>43927</v>
      </c>
      <c r="CC3" s="44">
        <f t="shared" ref="CC3:EN3" si="2">CC4</f>
        <v>43928</v>
      </c>
      <c r="CD3" s="44">
        <f t="shared" si="1"/>
        <v>43929</v>
      </c>
      <c r="CE3" s="44">
        <f t="shared" si="1"/>
        <v>43934</v>
      </c>
      <c r="CF3" s="44">
        <f t="shared" si="1"/>
        <v>43935</v>
      </c>
      <c r="CG3" s="44">
        <f t="shared" si="1"/>
        <v>43936</v>
      </c>
      <c r="CH3" s="44">
        <f t="shared" si="2"/>
        <v>43937</v>
      </c>
      <c r="CI3" s="44">
        <f t="shared" si="1"/>
        <v>43938</v>
      </c>
      <c r="CJ3" s="44">
        <f t="shared" si="1"/>
        <v>43941</v>
      </c>
      <c r="CK3" s="44">
        <f t="shared" si="1"/>
        <v>43942</v>
      </c>
      <c r="CL3" s="44">
        <f t="shared" si="1"/>
        <v>43943</v>
      </c>
      <c r="CM3" s="44">
        <f t="shared" si="2"/>
        <v>43944</v>
      </c>
      <c r="CN3" s="44">
        <f t="shared" si="1"/>
        <v>43945</v>
      </c>
      <c r="CO3" s="44">
        <f t="shared" si="1"/>
        <v>43948</v>
      </c>
      <c r="CP3" s="44">
        <f t="shared" si="1"/>
        <v>43949</v>
      </c>
      <c r="CQ3" s="44">
        <f t="shared" si="1"/>
        <v>43950</v>
      </c>
      <c r="CR3" s="44">
        <f t="shared" si="2"/>
        <v>43951</v>
      </c>
      <c r="CS3" s="44">
        <f t="shared" si="1"/>
        <v>43953</v>
      </c>
      <c r="CT3" s="44">
        <f t="shared" si="1"/>
        <v>43955</v>
      </c>
      <c r="CU3" s="44">
        <f t="shared" si="1"/>
        <v>43956</v>
      </c>
      <c r="CV3" s="44">
        <f t="shared" si="1"/>
        <v>43957</v>
      </c>
      <c r="CW3" s="44">
        <f t="shared" si="2"/>
        <v>43958</v>
      </c>
      <c r="CX3" s="44">
        <f t="shared" si="1"/>
        <v>43959</v>
      </c>
      <c r="CY3" s="44">
        <f t="shared" si="1"/>
        <v>43962</v>
      </c>
      <c r="CZ3" s="44">
        <f t="shared" si="1"/>
        <v>43963</v>
      </c>
      <c r="DA3" s="44">
        <f t="shared" si="1"/>
        <v>43964</v>
      </c>
      <c r="DB3" s="44">
        <f t="shared" si="2"/>
        <v>43965</v>
      </c>
      <c r="DC3" s="44">
        <f t="shared" si="1"/>
        <v>43966</v>
      </c>
      <c r="DD3" s="44">
        <f t="shared" si="1"/>
        <v>43969</v>
      </c>
      <c r="DE3" s="44">
        <f t="shared" si="1"/>
        <v>43970</v>
      </c>
      <c r="DF3" s="44">
        <f t="shared" si="1"/>
        <v>43971</v>
      </c>
      <c r="DG3" s="44">
        <f t="shared" si="2"/>
        <v>43972</v>
      </c>
      <c r="DH3" s="44">
        <f t="shared" si="1"/>
        <v>43973</v>
      </c>
      <c r="DI3" s="44">
        <f t="shared" si="1"/>
        <v>43977</v>
      </c>
      <c r="DJ3" s="44">
        <f t="shared" si="1"/>
        <v>43978</v>
      </c>
      <c r="DK3" s="44">
        <f t="shared" si="1"/>
        <v>43979</v>
      </c>
      <c r="DL3" s="44">
        <f t="shared" si="2"/>
        <v>43980</v>
      </c>
      <c r="DM3" s="44">
        <f t="shared" si="1"/>
        <v>43983</v>
      </c>
      <c r="DN3" s="44">
        <f t="shared" si="1"/>
        <v>43984</v>
      </c>
      <c r="DO3" s="44">
        <f t="shared" si="1"/>
        <v>43985</v>
      </c>
      <c r="DP3" s="44">
        <f t="shared" si="1"/>
        <v>43986</v>
      </c>
      <c r="DQ3" s="44">
        <f t="shared" si="2"/>
        <v>43987</v>
      </c>
      <c r="DR3" s="44">
        <f t="shared" si="1"/>
        <v>43990</v>
      </c>
      <c r="DS3" s="44">
        <f t="shared" si="1"/>
        <v>43991</v>
      </c>
      <c r="DT3" s="44">
        <f t="shared" si="1"/>
        <v>43992</v>
      </c>
      <c r="DU3" s="44">
        <f t="shared" si="1"/>
        <v>43993</v>
      </c>
      <c r="DV3" s="44">
        <f t="shared" si="2"/>
        <v>43994</v>
      </c>
      <c r="DW3" s="44">
        <f t="shared" si="1"/>
        <v>43998</v>
      </c>
      <c r="DX3" s="44">
        <f t="shared" si="1"/>
        <v>43999</v>
      </c>
      <c r="DY3" s="44">
        <f t="shared" si="1"/>
        <v>44000</v>
      </c>
      <c r="DZ3" s="44">
        <f t="shared" si="1"/>
        <v>44001</v>
      </c>
      <c r="EA3" s="44">
        <f t="shared" si="2"/>
        <v>44005</v>
      </c>
      <c r="EB3" s="44">
        <f t="shared" si="1"/>
        <v>44006</v>
      </c>
      <c r="EC3" s="44">
        <f t="shared" si="1"/>
        <v>44007</v>
      </c>
      <c r="ED3" s="44">
        <f t="shared" si="1"/>
        <v>44008</v>
      </c>
      <c r="EE3" s="44">
        <f t="shared" si="1"/>
        <v>44012</v>
      </c>
      <c r="EF3" s="44">
        <f t="shared" si="2"/>
        <v>44013</v>
      </c>
      <c r="EG3" s="44">
        <f t="shared" si="1"/>
        <v>44014</v>
      </c>
      <c r="EH3" s="44">
        <f t="shared" si="1"/>
        <v>44015</v>
      </c>
      <c r="EI3" s="44">
        <f t="shared" si="1"/>
        <v>44018</v>
      </c>
      <c r="EJ3" s="44">
        <f t="shared" si="1"/>
        <v>44019</v>
      </c>
      <c r="EK3" s="44">
        <f t="shared" si="2"/>
        <v>44020</v>
      </c>
      <c r="EL3" s="44">
        <f t="shared" si="2"/>
        <v>44021</v>
      </c>
      <c r="EM3" s="44">
        <f t="shared" si="2"/>
        <v>44022</v>
      </c>
      <c r="EN3" s="44">
        <f t="shared" si="2"/>
        <v>44025</v>
      </c>
      <c r="EO3" s="44">
        <f t="shared" ref="EO3:GZ3" si="3">EO4</f>
        <v>44026</v>
      </c>
      <c r="EP3" s="44">
        <f t="shared" si="3"/>
        <v>44027</v>
      </c>
      <c r="EQ3" s="44">
        <f t="shared" si="3"/>
        <v>44028</v>
      </c>
      <c r="ER3" s="44">
        <f t="shared" si="3"/>
        <v>44029</v>
      </c>
      <c r="ES3" s="44">
        <f t="shared" si="3"/>
        <v>44033</v>
      </c>
      <c r="ET3" s="44">
        <f t="shared" si="3"/>
        <v>44034</v>
      </c>
      <c r="EU3" s="44">
        <f t="shared" si="3"/>
        <v>44035</v>
      </c>
      <c r="EV3" s="44">
        <f t="shared" si="3"/>
        <v>44036</v>
      </c>
      <c r="EW3" s="44">
        <f t="shared" si="3"/>
        <v>44039</v>
      </c>
      <c r="EX3" s="44">
        <f t="shared" si="3"/>
        <v>44040</v>
      </c>
      <c r="EY3" s="44">
        <f t="shared" si="3"/>
        <v>44041</v>
      </c>
      <c r="EZ3" s="44">
        <f t="shared" si="3"/>
        <v>44042</v>
      </c>
      <c r="FA3" s="44">
        <f t="shared" si="3"/>
        <v>44043</v>
      </c>
      <c r="FB3" s="44">
        <f t="shared" si="3"/>
        <v>44046</v>
      </c>
      <c r="FC3" s="44">
        <f t="shared" si="3"/>
        <v>44047</v>
      </c>
      <c r="FD3" s="44">
        <f t="shared" si="3"/>
        <v>44048</v>
      </c>
      <c r="FE3" s="44">
        <f t="shared" si="3"/>
        <v>44049</v>
      </c>
      <c r="FF3" s="44">
        <f t="shared" si="3"/>
        <v>44051</v>
      </c>
      <c r="FG3" s="44">
        <f t="shared" si="3"/>
        <v>44053</v>
      </c>
      <c r="FH3" s="44">
        <f t="shared" si="3"/>
        <v>44054</v>
      </c>
      <c r="FI3" s="44">
        <f t="shared" si="3"/>
        <v>44055</v>
      </c>
      <c r="FJ3" s="44">
        <f t="shared" si="3"/>
        <v>44056</v>
      </c>
      <c r="FK3" s="44">
        <f t="shared" si="3"/>
        <v>44057</v>
      </c>
      <c r="FL3" s="44">
        <f t="shared" si="3"/>
        <v>44061</v>
      </c>
      <c r="FM3" s="44">
        <f t="shared" si="3"/>
        <v>44062</v>
      </c>
      <c r="FN3" s="44">
        <f t="shared" si="3"/>
        <v>44063</v>
      </c>
      <c r="FO3" s="44">
        <f t="shared" si="3"/>
        <v>44064</v>
      </c>
      <c r="FP3" s="44">
        <f t="shared" si="3"/>
        <v>44067</v>
      </c>
      <c r="FQ3" s="44">
        <f t="shared" si="3"/>
        <v>44068</v>
      </c>
      <c r="FR3" s="44">
        <f t="shared" si="3"/>
        <v>44069</v>
      </c>
      <c r="FS3" s="44">
        <f t="shared" si="3"/>
        <v>44070</v>
      </c>
      <c r="FT3" s="44">
        <f t="shared" si="3"/>
        <v>44071</v>
      </c>
      <c r="FU3" s="44">
        <f t="shared" si="3"/>
        <v>44074</v>
      </c>
      <c r="FV3" s="44">
        <f t="shared" si="3"/>
        <v>44075</v>
      </c>
      <c r="FW3" s="44">
        <f t="shared" si="3"/>
        <v>44076</v>
      </c>
      <c r="FX3" s="44">
        <f t="shared" si="3"/>
        <v>44077</v>
      </c>
      <c r="FY3" s="44">
        <f t="shared" si="3"/>
        <v>44078</v>
      </c>
      <c r="FZ3" s="44">
        <f t="shared" si="3"/>
        <v>44081</v>
      </c>
      <c r="GA3" s="44">
        <f t="shared" si="3"/>
        <v>44082</v>
      </c>
      <c r="GB3" s="44">
        <f t="shared" si="3"/>
        <v>44083</v>
      </c>
      <c r="GC3" s="44">
        <f t="shared" si="3"/>
        <v>44084</v>
      </c>
      <c r="GD3" s="44">
        <f t="shared" si="3"/>
        <v>44085</v>
      </c>
      <c r="GE3" s="44">
        <f t="shared" si="3"/>
        <v>44088</v>
      </c>
      <c r="GF3" s="44">
        <f t="shared" si="3"/>
        <v>44089</v>
      </c>
      <c r="GG3" s="44">
        <f t="shared" si="3"/>
        <v>44090</v>
      </c>
      <c r="GH3" s="44">
        <f t="shared" si="3"/>
        <v>44091</v>
      </c>
      <c r="GI3" s="44">
        <f t="shared" si="3"/>
        <v>44092</v>
      </c>
      <c r="GJ3" s="44">
        <f t="shared" si="3"/>
        <v>44095</v>
      </c>
      <c r="GK3" s="44">
        <f t="shared" si="3"/>
        <v>44096</v>
      </c>
      <c r="GL3" s="44">
        <f t="shared" si="3"/>
        <v>44097</v>
      </c>
      <c r="GM3" s="44">
        <f t="shared" si="3"/>
        <v>44098</v>
      </c>
      <c r="GN3" s="44">
        <f t="shared" si="3"/>
        <v>44099</v>
      </c>
      <c r="GO3" s="44">
        <f t="shared" si="3"/>
        <v>44102</v>
      </c>
      <c r="GP3" s="44">
        <f t="shared" si="3"/>
        <v>44103</v>
      </c>
      <c r="GQ3" s="44">
        <f t="shared" si="3"/>
        <v>44104</v>
      </c>
      <c r="GR3" s="44">
        <f t="shared" si="3"/>
        <v>44105</v>
      </c>
      <c r="GS3" s="44">
        <f t="shared" si="3"/>
        <v>44106</v>
      </c>
      <c r="GT3" s="44">
        <f t="shared" si="3"/>
        <v>44109</v>
      </c>
      <c r="GU3" s="44">
        <f t="shared" si="3"/>
        <v>44110</v>
      </c>
      <c r="GV3" s="44">
        <f t="shared" si="3"/>
        <v>44111</v>
      </c>
      <c r="GW3" s="44">
        <f t="shared" si="3"/>
        <v>44112</v>
      </c>
      <c r="GX3" s="44">
        <f t="shared" si="3"/>
        <v>44113</v>
      </c>
      <c r="GY3" s="44">
        <f t="shared" si="3"/>
        <v>44117</v>
      </c>
      <c r="GZ3" s="44">
        <f t="shared" si="3"/>
        <v>44118</v>
      </c>
      <c r="HA3" s="44">
        <f t="shared" ref="HA3:JL3" si="4">HA4</f>
        <v>44119</v>
      </c>
      <c r="HB3" s="44">
        <f t="shared" si="4"/>
        <v>44120</v>
      </c>
      <c r="HC3" s="44">
        <f t="shared" si="4"/>
        <v>44123</v>
      </c>
      <c r="HD3" s="44">
        <f t="shared" si="4"/>
        <v>44124</v>
      </c>
      <c r="HE3" s="44">
        <f t="shared" si="4"/>
        <v>44125</v>
      </c>
      <c r="HF3" s="44">
        <f t="shared" si="4"/>
        <v>44126</v>
      </c>
      <c r="HG3" s="44">
        <f t="shared" si="4"/>
        <v>44127</v>
      </c>
      <c r="HH3" s="44">
        <f t="shared" si="4"/>
        <v>44130</v>
      </c>
      <c r="HI3" s="44">
        <f t="shared" si="4"/>
        <v>44131</v>
      </c>
      <c r="HJ3" s="44">
        <f t="shared" si="4"/>
        <v>44132</v>
      </c>
      <c r="HK3" s="44">
        <f t="shared" si="4"/>
        <v>44133</v>
      </c>
      <c r="HL3" s="44">
        <f t="shared" si="4"/>
        <v>44134</v>
      </c>
      <c r="HM3" s="44">
        <f t="shared" si="4"/>
        <v>44138</v>
      </c>
      <c r="HN3" s="44">
        <f t="shared" si="4"/>
        <v>44139</v>
      </c>
      <c r="HO3" s="44">
        <f t="shared" si="4"/>
        <v>44140</v>
      </c>
      <c r="HP3" s="44">
        <f t="shared" si="4"/>
        <v>44141</v>
      </c>
      <c r="HQ3" s="44">
        <f t="shared" si="4"/>
        <v>44144</v>
      </c>
      <c r="HR3" s="44">
        <f t="shared" si="4"/>
        <v>44145</v>
      </c>
      <c r="HS3" s="44">
        <f t="shared" si="4"/>
        <v>44146</v>
      </c>
      <c r="HT3" s="44">
        <f t="shared" si="4"/>
        <v>44147</v>
      </c>
      <c r="HU3" s="44">
        <f t="shared" si="4"/>
        <v>44148</v>
      </c>
      <c r="HV3" s="44">
        <f t="shared" si="4"/>
        <v>44151</v>
      </c>
      <c r="HW3" s="44">
        <f t="shared" si="4"/>
        <v>44152</v>
      </c>
      <c r="HX3" s="44">
        <f t="shared" si="4"/>
        <v>44153</v>
      </c>
      <c r="HY3" s="44">
        <f t="shared" si="4"/>
        <v>44154</v>
      </c>
      <c r="HZ3" s="44">
        <f t="shared" si="4"/>
        <v>44155</v>
      </c>
      <c r="IA3" s="44">
        <f t="shared" si="4"/>
        <v>44158</v>
      </c>
      <c r="IB3" s="44">
        <f t="shared" si="4"/>
        <v>44159</v>
      </c>
      <c r="IC3" s="44">
        <f t="shared" si="4"/>
        <v>44160</v>
      </c>
      <c r="ID3" s="44">
        <f t="shared" si="4"/>
        <v>44161</v>
      </c>
      <c r="IE3" s="44">
        <f t="shared" si="4"/>
        <v>44162</v>
      </c>
      <c r="IF3" s="44">
        <f t="shared" si="4"/>
        <v>44165</v>
      </c>
      <c r="IG3" s="44">
        <f t="shared" si="4"/>
        <v>44166</v>
      </c>
      <c r="IH3" s="44">
        <f t="shared" si="4"/>
        <v>44167</v>
      </c>
      <c r="II3" s="44">
        <f t="shared" si="4"/>
        <v>44168</v>
      </c>
      <c r="IJ3" s="44">
        <f t="shared" si="4"/>
        <v>44169</v>
      </c>
      <c r="IK3" s="44">
        <f t="shared" si="4"/>
        <v>44172</v>
      </c>
      <c r="IL3" s="44">
        <f t="shared" si="4"/>
        <v>44173</v>
      </c>
      <c r="IM3" s="44">
        <f t="shared" si="4"/>
        <v>44174</v>
      </c>
      <c r="IN3" s="44">
        <f t="shared" si="4"/>
        <v>44175</v>
      </c>
      <c r="IO3" s="44">
        <f t="shared" si="4"/>
        <v>44176</v>
      </c>
      <c r="IP3" s="44">
        <f t="shared" si="4"/>
        <v>44179</v>
      </c>
      <c r="IQ3" s="44">
        <f t="shared" si="4"/>
        <v>44180</v>
      </c>
      <c r="IR3" s="44">
        <f t="shared" si="4"/>
        <v>44181</v>
      </c>
      <c r="IS3" s="44">
        <f t="shared" si="4"/>
        <v>44182</v>
      </c>
      <c r="IT3" s="44">
        <f t="shared" si="4"/>
        <v>44183</v>
      </c>
      <c r="IU3" s="44">
        <f t="shared" si="4"/>
        <v>44186</v>
      </c>
      <c r="IV3" s="44">
        <f t="shared" si="4"/>
        <v>44187</v>
      </c>
      <c r="IW3" s="44">
        <f t="shared" si="4"/>
        <v>44188</v>
      </c>
      <c r="IX3" s="44">
        <f t="shared" si="4"/>
        <v>44191</v>
      </c>
      <c r="IY3" s="44">
        <f t="shared" si="4"/>
        <v>44193</v>
      </c>
      <c r="IZ3" s="44">
        <f t="shared" si="4"/>
        <v>44194</v>
      </c>
      <c r="JA3" s="44">
        <f t="shared" si="4"/>
        <v>44198</v>
      </c>
      <c r="JB3" s="44">
        <f t="shared" si="4"/>
        <v>44200</v>
      </c>
      <c r="JC3" s="44">
        <f t="shared" si="4"/>
        <v>44201</v>
      </c>
      <c r="JD3" s="44">
        <f t="shared" si="4"/>
        <v>44203</v>
      </c>
      <c r="JE3" s="44">
        <f t="shared" si="4"/>
        <v>44204</v>
      </c>
      <c r="JF3" s="44">
        <f t="shared" si="4"/>
        <v>44207</v>
      </c>
      <c r="JG3" s="44">
        <f t="shared" si="4"/>
        <v>44208</v>
      </c>
      <c r="JH3" s="44">
        <f t="shared" si="4"/>
        <v>44209</v>
      </c>
      <c r="JI3" s="44">
        <f t="shared" si="4"/>
        <v>44210</v>
      </c>
      <c r="JJ3" s="44">
        <f t="shared" si="4"/>
        <v>44211</v>
      </c>
      <c r="JK3" s="44">
        <f t="shared" si="4"/>
        <v>44214</v>
      </c>
      <c r="JL3" s="44">
        <f t="shared" si="4"/>
        <v>44215</v>
      </c>
      <c r="JM3" s="44">
        <f t="shared" ref="JM3:KB3" si="5">JM4</f>
        <v>44216</v>
      </c>
      <c r="JN3" s="44">
        <f t="shared" si="5"/>
        <v>44217</v>
      </c>
      <c r="JO3" s="44">
        <f t="shared" si="5"/>
        <v>44218</v>
      </c>
      <c r="JP3" s="44">
        <f t="shared" si="5"/>
        <v>44221</v>
      </c>
      <c r="JQ3" s="44">
        <f t="shared" si="5"/>
        <v>44222</v>
      </c>
      <c r="JR3" s="44">
        <f t="shared" si="5"/>
        <v>44223</v>
      </c>
      <c r="JS3" s="44">
        <f t="shared" si="5"/>
        <v>44224</v>
      </c>
      <c r="JT3" s="44">
        <f t="shared" si="5"/>
        <v>44225</v>
      </c>
      <c r="JU3" s="44">
        <f t="shared" si="5"/>
        <v>44228</v>
      </c>
      <c r="JV3" s="44">
        <f t="shared" si="5"/>
        <v>44229</v>
      </c>
      <c r="JW3" s="44">
        <f t="shared" si="5"/>
        <v>44230</v>
      </c>
      <c r="JX3" s="44">
        <f t="shared" si="5"/>
        <v>44231</v>
      </c>
      <c r="JY3" s="44">
        <f t="shared" si="5"/>
        <v>44232</v>
      </c>
      <c r="JZ3" s="44">
        <f t="shared" si="5"/>
        <v>44235</v>
      </c>
      <c r="KA3" s="44">
        <f t="shared" si="5"/>
        <v>44236</v>
      </c>
      <c r="KB3" s="44">
        <f t="shared" si="5"/>
        <v>44237</v>
      </c>
      <c r="KC3" s="45"/>
    </row>
    <row r="4" spans="2:299" s="29" customFormat="1" ht="16.5" customHeight="1" x14ac:dyDescent="0.25">
      <c r="B4" s="128"/>
      <c r="C4" s="129"/>
      <c r="D4" s="130"/>
      <c r="E4" s="131"/>
      <c r="F4" s="131"/>
      <c r="G4" s="142" t="s">
        <v>32</v>
      </c>
      <c r="H4" s="142" t="s">
        <v>31</v>
      </c>
      <c r="I4" s="142" t="s">
        <v>33</v>
      </c>
      <c r="J4" s="142" t="s">
        <v>34</v>
      </c>
      <c r="K4" s="118"/>
      <c r="L4" s="46">
        <f>'Estimación Audiovisual'!B2</f>
        <v>43828</v>
      </c>
      <c r="M4" s="46">
        <f>WORKDAY(L4,1,'Festivos en colombia'!$A:$A)</f>
        <v>43829</v>
      </c>
      <c r="N4" s="46">
        <f>WORKDAY(M4,1,'Festivos en colombia'!$A:$A)</f>
        <v>43830</v>
      </c>
      <c r="O4" s="46">
        <f>WORKDAY(N4,1,'Festivos en colombia'!$A:$A)</f>
        <v>43832</v>
      </c>
      <c r="P4" s="46">
        <f>WORKDAY(O4,1,'Festivos en colombia'!$A:$A)</f>
        <v>43833</v>
      </c>
      <c r="Q4" s="46">
        <f>WORKDAY(P4,1,'Festivos en colombia'!$A:$A)</f>
        <v>43837</v>
      </c>
      <c r="R4" s="46">
        <f>WORKDAY(Q4,1,'Festivos en colombia'!$A:$A)</f>
        <v>43838</v>
      </c>
      <c r="S4" s="46">
        <f>WORKDAY(R4,1,'Festivos en colombia'!$A:$A)</f>
        <v>43839</v>
      </c>
      <c r="T4" s="46">
        <f>WORKDAY(S4,1,'Festivos en colombia'!$A:$A)</f>
        <v>43840</v>
      </c>
      <c r="U4" s="46">
        <f>WORKDAY(T4,1,'Festivos en colombia'!$A:$A)</f>
        <v>43843</v>
      </c>
      <c r="V4" s="46">
        <f>WORKDAY(U4,1,'Festivos en colombia'!$A:$A)</f>
        <v>43844</v>
      </c>
      <c r="W4" s="46">
        <f>WORKDAY(V4,1,'Festivos en colombia'!$A:$A)</f>
        <v>43845</v>
      </c>
      <c r="X4" s="46">
        <f>WORKDAY(W4,1,'Festivos en colombia'!$A:$A)</f>
        <v>43846</v>
      </c>
      <c r="Y4" s="46">
        <f>WORKDAY(X4,1,'Festivos en colombia'!$A:$A)</f>
        <v>43847</v>
      </c>
      <c r="Z4" s="46">
        <f>WORKDAY(Y4,1,'Festivos en colombia'!$A:$A)</f>
        <v>43850</v>
      </c>
      <c r="AA4" s="46">
        <f>WORKDAY(Z4,1,'Festivos en colombia'!$A:$A)</f>
        <v>43851</v>
      </c>
      <c r="AB4" s="46">
        <f>WORKDAY(AA4,1,'Festivos en colombia'!$A:$A)</f>
        <v>43852</v>
      </c>
      <c r="AC4" s="46">
        <f>WORKDAY(AB4,1,'Festivos en colombia'!$A:$A)</f>
        <v>43853</v>
      </c>
      <c r="AD4" s="46">
        <f>WORKDAY(AC4,1,'Festivos en colombia'!$A:$A)</f>
        <v>43854</v>
      </c>
      <c r="AE4" s="46">
        <f>WORKDAY(AD4,1,'Festivos en colombia'!$A:$A)</f>
        <v>43857</v>
      </c>
      <c r="AF4" s="46">
        <f>WORKDAY(AE4,1,'Festivos en colombia'!$A:$A)</f>
        <v>43858</v>
      </c>
      <c r="AG4" s="46">
        <f>WORKDAY(AF4,1,'Festivos en colombia'!$A:$A)</f>
        <v>43859</v>
      </c>
      <c r="AH4" s="46">
        <f>WORKDAY(AG4,1,'Festivos en colombia'!$A:$A)</f>
        <v>43860</v>
      </c>
      <c r="AI4" s="46">
        <f>WORKDAY(AH4,1,'Festivos en colombia'!$A:$A)</f>
        <v>43861</v>
      </c>
      <c r="AJ4" s="46">
        <f>WORKDAY(AI4,1,'Festivos en colombia'!$A:$A)</f>
        <v>43864</v>
      </c>
      <c r="AK4" s="46">
        <f>WORKDAY(AJ4,1,'Festivos en colombia'!$A:$A)</f>
        <v>43865</v>
      </c>
      <c r="AL4" s="46">
        <f>WORKDAY(AK4,1,'Festivos en colombia'!$A:$A)</f>
        <v>43866</v>
      </c>
      <c r="AM4" s="46">
        <f>WORKDAY(AL4,1,'Festivos en colombia'!$A:$A)</f>
        <v>43867</v>
      </c>
      <c r="AN4" s="46">
        <f>WORKDAY(AM4,1,'Festivos en colombia'!$A:$A)</f>
        <v>43868</v>
      </c>
      <c r="AO4" s="46">
        <f>WORKDAY(AN4,1,'Festivos en colombia'!$A:$A)</f>
        <v>43871</v>
      </c>
      <c r="AP4" s="46">
        <f>WORKDAY(AO4,1,'Festivos en colombia'!$A:$A)</f>
        <v>43872</v>
      </c>
      <c r="AQ4" s="46">
        <f>WORKDAY(AP4,1,'Festivos en colombia'!$A:$A)</f>
        <v>43873</v>
      </c>
      <c r="AR4" s="46">
        <f>WORKDAY(AQ4,1,'Festivos en colombia'!$A:$A)</f>
        <v>43874</v>
      </c>
      <c r="AS4" s="46">
        <f>WORKDAY(AR4,1,'Festivos en colombia'!$A:$A)</f>
        <v>43875</v>
      </c>
      <c r="AT4" s="46">
        <f>WORKDAY(AS4,1,'Festivos en colombia'!$A:$A)</f>
        <v>43878</v>
      </c>
      <c r="AU4" s="46">
        <f>WORKDAY(AT4,1,'Festivos en colombia'!$A:$A)</f>
        <v>43879</v>
      </c>
      <c r="AV4" s="46">
        <f>WORKDAY(AU4,1,'Festivos en colombia'!$A:$A)</f>
        <v>43880</v>
      </c>
      <c r="AW4" s="46">
        <f>WORKDAY(AV4,1,'Festivos en colombia'!$A:$A)</f>
        <v>43881</v>
      </c>
      <c r="AX4" s="46">
        <f>WORKDAY(AW4,1,'Festivos en colombia'!$A:$A)</f>
        <v>43882</v>
      </c>
      <c r="AY4" s="46">
        <f>WORKDAY(AX4,1,'Festivos en colombia'!$A:$A)</f>
        <v>43885</v>
      </c>
      <c r="AZ4" s="46">
        <f>WORKDAY(AY4,1,'Festivos en colombia'!$A:$A)</f>
        <v>43886</v>
      </c>
      <c r="BA4" s="46">
        <f>WORKDAY(AZ4,1,'Festivos en colombia'!$A:$A)</f>
        <v>43887</v>
      </c>
      <c r="BB4" s="46">
        <f>WORKDAY(BA4,1,'Festivos en colombia'!$A:$A)</f>
        <v>43888</v>
      </c>
      <c r="BC4" s="46">
        <f>WORKDAY(BB4,1,'Festivos en colombia'!$A:$A)</f>
        <v>43889</v>
      </c>
      <c r="BD4" s="46">
        <f>WORKDAY(BC4,1,'Festivos en colombia'!$A:$A)</f>
        <v>43892</v>
      </c>
      <c r="BE4" s="46">
        <f>WORKDAY(BD4,1,'Festivos en colombia'!$A:$A)</f>
        <v>43893</v>
      </c>
      <c r="BF4" s="46">
        <f>WORKDAY(BE4,1,'Festivos en colombia'!$A:$A)</f>
        <v>43894</v>
      </c>
      <c r="BG4" s="46">
        <f>WORKDAY(BF4,1,'Festivos en colombia'!$A:$A)</f>
        <v>43895</v>
      </c>
      <c r="BH4" s="46">
        <f>WORKDAY(BG4,1,'Festivos en colombia'!$A:$A)</f>
        <v>43896</v>
      </c>
      <c r="BI4" s="46">
        <f>WORKDAY(BH4,1,'Festivos en colombia'!$A:$A)</f>
        <v>43899</v>
      </c>
      <c r="BJ4" s="46">
        <f>WORKDAY(BI4,1,'Festivos en colombia'!$A:$A)</f>
        <v>43900</v>
      </c>
      <c r="BK4" s="46">
        <f>WORKDAY(BJ4,1,'Festivos en colombia'!$A:$A)</f>
        <v>43901</v>
      </c>
      <c r="BL4" s="46">
        <f>WORKDAY(BK4,1,'Festivos en colombia'!$A:$A)</f>
        <v>43902</v>
      </c>
      <c r="BM4" s="46">
        <f>WORKDAY(BL4,1,'Festivos en colombia'!$A:$A)</f>
        <v>43903</v>
      </c>
      <c r="BN4" s="46">
        <f>WORKDAY(BM4,1,'Festivos en colombia'!$A:$A)</f>
        <v>43906</v>
      </c>
      <c r="BO4" s="46">
        <f>WORKDAY(BN4,1,'Festivos en colombia'!$A:$A)</f>
        <v>43907</v>
      </c>
      <c r="BP4" s="46">
        <f>WORKDAY(BO4,1,'Festivos en colombia'!$A:$A)</f>
        <v>43908</v>
      </c>
      <c r="BQ4" s="46">
        <f>WORKDAY(BP4,1,'Festivos en colombia'!$A:$A)</f>
        <v>43909</v>
      </c>
      <c r="BR4" s="46">
        <f>WORKDAY(BQ4,1,'Festivos en colombia'!$A:$A)</f>
        <v>43910</v>
      </c>
      <c r="BS4" s="46">
        <f>WORKDAY(BR4,1,'Festivos en colombia'!$A:$A)+1</f>
        <v>43914</v>
      </c>
      <c r="BT4" s="46">
        <f>WORKDAY(BS4,1,'Festivos en colombia'!$A:$A)</f>
        <v>43915</v>
      </c>
      <c r="BU4" s="46">
        <f>WORKDAY(BT4,1,'Festivos en colombia'!$A:$A)</f>
        <v>43916</v>
      </c>
      <c r="BV4" s="46">
        <f>WORKDAY(BU4,1,'Festivos en colombia'!$A:$A)</f>
        <v>43917</v>
      </c>
      <c r="BW4" s="46">
        <f>WORKDAY(BV4,1,'Festivos en colombia'!$A:$A)</f>
        <v>43920</v>
      </c>
      <c r="BX4" s="46">
        <f>WORKDAY(BW4,1,'Festivos en colombia'!$A:$A)</f>
        <v>43921</v>
      </c>
      <c r="BY4" s="46">
        <f>WORKDAY(BX4,1,'Festivos en colombia'!$A:$A)</f>
        <v>43922</v>
      </c>
      <c r="BZ4" s="46">
        <f>WORKDAY(BY4,1,'Festivos en colombia'!$A:$A)</f>
        <v>43923</v>
      </c>
      <c r="CA4" s="46">
        <f>WORKDAY(BZ4,1,'Festivos en colombia'!$A:$A)</f>
        <v>43924</v>
      </c>
      <c r="CB4" s="46">
        <f>WORKDAY(CA4,1,'Festivos en colombia'!$A:$A)</f>
        <v>43927</v>
      </c>
      <c r="CC4" s="46">
        <f>WORKDAY(CB4,1,'Festivos en colombia'!$A:$A)</f>
        <v>43928</v>
      </c>
      <c r="CD4" s="46">
        <f>WORKDAY(CC4,1,'Festivos en colombia'!$A:$A)</f>
        <v>43929</v>
      </c>
      <c r="CE4" s="46">
        <f>WORKDAY(CD4+3,1,'Festivos en colombia'!$A:$A)</f>
        <v>43934</v>
      </c>
      <c r="CF4" s="46">
        <f>WORKDAY(CE4,1,'Festivos en colombia'!$A:$A)</f>
        <v>43935</v>
      </c>
      <c r="CG4" s="46">
        <f>WORKDAY(CF4,1,'Festivos en colombia'!$A:$A)</f>
        <v>43936</v>
      </c>
      <c r="CH4" s="46">
        <f>WORKDAY(CG4,1,'Festivos en colombia'!$A:$A)</f>
        <v>43937</v>
      </c>
      <c r="CI4" s="46">
        <f>WORKDAY(CH4,1,'Festivos en colombia'!$A:$A)</f>
        <v>43938</v>
      </c>
      <c r="CJ4" s="46">
        <f>WORKDAY(CI4,1,'Festivos en colombia'!$A:$A)</f>
        <v>43941</v>
      </c>
      <c r="CK4" s="46">
        <f>WORKDAY(CJ4,1,'Festivos en colombia'!$A:$A)</f>
        <v>43942</v>
      </c>
      <c r="CL4" s="46">
        <f>WORKDAY(CK4,1,'Festivos en colombia'!$A:$A)</f>
        <v>43943</v>
      </c>
      <c r="CM4" s="46">
        <f>WORKDAY(CL4,1,'Festivos en colombia'!$A:$A)</f>
        <v>43944</v>
      </c>
      <c r="CN4" s="46">
        <f>WORKDAY(CM4,1,'Festivos en colombia'!$A:$A)</f>
        <v>43945</v>
      </c>
      <c r="CO4" s="46">
        <f>WORKDAY(CN4,1,'Festivos en colombia'!$A:$A)</f>
        <v>43948</v>
      </c>
      <c r="CP4" s="46">
        <f>WORKDAY(CO4,1,'Festivos en colombia'!$A:$A)</f>
        <v>43949</v>
      </c>
      <c r="CQ4" s="46">
        <f>WORKDAY(CP4,1,'Festivos en colombia'!$A:$A)</f>
        <v>43950</v>
      </c>
      <c r="CR4" s="46">
        <f>WORKDAY(CQ4,1,'Festivos en colombia'!$A:$A)</f>
        <v>43951</v>
      </c>
      <c r="CS4" s="46">
        <f>WORKDAY(CR4,1,'Festivos en colombia'!$A:$A)+1</f>
        <v>43953</v>
      </c>
      <c r="CT4" s="46">
        <f>WORKDAY(CS4,1,'Festivos en colombia'!$A:$A)</f>
        <v>43955</v>
      </c>
      <c r="CU4" s="46">
        <f>WORKDAY(CT4,1,'Festivos en colombia'!$A:$A)</f>
        <v>43956</v>
      </c>
      <c r="CV4" s="46">
        <f>WORKDAY(CU4,1,'Festivos en colombia'!$A:$A)</f>
        <v>43957</v>
      </c>
      <c r="CW4" s="46">
        <f>WORKDAY(CV4,1,'Festivos en colombia'!$A:$A)</f>
        <v>43958</v>
      </c>
      <c r="CX4" s="46">
        <f>WORKDAY(CW4,1,'Festivos en colombia'!$A:$A)</f>
        <v>43959</v>
      </c>
      <c r="CY4" s="46">
        <f>WORKDAY(CX4,1,'Festivos en colombia'!$A:$A)</f>
        <v>43962</v>
      </c>
      <c r="CZ4" s="46">
        <f>WORKDAY(CY4,1,'Festivos en colombia'!$A:$A)</f>
        <v>43963</v>
      </c>
      <c r="DA4" s="46">
        <f>WORKDAY(CZ4,1,'Festivos en colombia'!$A:$A)</f>
        <v>43964</v>
      </c>
      <c r="DB4" s="46">
        <f>WORKDAY(DA4,1,'Festivos en colombia'!$A:$A)</f>
        <v>43965</v>
      </c>
      <c r="DC4" s="46">
        <f>WORKDAY(DB4,1,'Festivos en colombia'!$A:$A)</f>
        <v>43966</v>
      </c>
      <c r="DD4" s="46">
        <f>WORKDAY(DC4,1,'Festivos en colombia'!$A:$A)</f>
        <v>43969</v>
      </c>
      <c r="DE4" s="46">
        <f>WORKDAY(DD4,1,'Festivos en colombia'!$A:$A)</f>
        <v>43970</v>
      </c>
      <c r="DF4" s="46">
        <f>WORKDAY(DE4,1,'Festivos en colombia'!$A:$A)</f>
        <v>43971</v>
      </c>
      <c r="DG4" s="46">
        <f>WORKDAY(DF4,1,'Festivos en colombia'!$A:$A)</f>
        <v>43972</v>
      </c>
      <c r="DH4" s="46">
        <f>WORKDAY(DG4,1,'Festivos en colombia'!$A:$A)</f>
        <v>43973</v>
      </c>
      <c r="DI4" s="46">
        <f>WORKDAY(DH4,1,'Festivos en colombia'!$A:$A)+1</f>
        <v>43977</v>
      </c>
      <c r="DJ4" s="46">
        <f>WORKDAY(DI4,1,'Festivos en colombia'!$A:$A)</f>
        <v>43978</v>
      </c>
      <c r="DK4" s="46">
        <f>WORKDAY(DJ4,1,'Festivos en colombia'!$A:$A)</f>
        <v>43979</v>
      </c>
      <c r="DL4" s="46">
        <f>WORKDAY(DK4,1,'Festivos en colombia'!$A:$A)</f>
        <v>43980</v>
      </c>
      <c r="DM4" s="46">
        <f>WORKDAY(DL4,1,'Festivos en colombia'!$A:$A)</f>
        <v>43983</v>
      </c>
      <c r="DN4" s="46">
        <f>WORKDAY(DM4,1,'Festivos en colombia'!$A:$A)</f>
        <v>43984</v>
      </c>
      <c r="DO4" s="46">
        <f>WORKDAY(DN4,1,'Festivos en colombia'!$A:$A)</f>
        <v>43985</v>
      </c>
      <c r="DP4" s="46">
        <f>WORKDAY(DO4,1,'Festivos en colombia'!$A:$A)</f>
        <v>43986</v>
      </c>
      <c r="DQ4" s="46">
        <f>WORKDAY(DP4,1,'Festivos en colombia'!$A:$A)</f>
        <v>43987</v>
      </c>
      <c r="DR4" s="46">
        <f>WORKDAY(DQ4,1,'Festivos en colombia'!$A:$A)</f>
        <v>43990</v>
      </c>
      <c r="DS4" s="46">
        <f>WORKDAY(DR4,1,'Festivos en colombia'!$A:$A)</f>
        <v>43991</v>
      </c>
      <c r="DT4" s="46">
        <f>WORKDAY(DS4,1,'Festivos en colombia'!$A:$A)</f>
        <v>43992</v>
      </c>
      <c r="DU4" s="46">
        <f>WORKDAY(DT4,1,'Festivos en colombia'!$A:$A)</f>
        <v>43993</v>
      </c>
      <c r="DV4" s="46">
        <f>WORKDAY(DU4,1,'Festivos en colombia'!$A:$A)</f>
        <v>43994</v>
      </c>
      <c r="DW4" s="46">
        <f>WORKDAY(DV4,1,'Festivos en colombia'!$A:$A)+1</f>
        <v>43998</v>
      </c>
      <c r="DX4" s="46">
        <f>WORKDAY(DW4,1,'Festivos en colombia'!$A:$A)</f>
        <v>43999</v>
      </c>
      <c r="DY4" s="46">
        <f>WORKDAY(DX4,1,'Festivos en colombia'!$A:$A)</f>
        <v>44000</v>
      </c>
      <c r="DZ4" s="46">
        <f>WORKDAY(DY4,1,'Festivos en colombia'!$A:$A)</f>
        <v>44001</v>
      </c>
      <c r="EA4" s="46">
        <f>WORKDAY(DZ4,1,'Festivos en colombia'!$A:$A)+1</f>
        <v>44005</v>
      </c>
      <c r="EB4" s="46">
        <f>WORKDAY(EA4,1,'Festivos en colombia'!$A:$A)</f>
        <v>44006</v>
      </c>
      <c r="EC4" s="46">
        <f>WORKDAY(EB4,1,'Festivos en colombia'!$A:$A)</f>
        <v>44007</v>
      </c>
      <c r="ED4" s="46">
        <f>WORKDAY(EC4,1,'Festivos en colombia'!$A:$A)</f>
        <v>44008</v>
      </c>
      <c r="EE4" s="46">
        <f>WORKDAY(ED4,1,'Festivos en colombia'!$A:$A)+1</f>
        <v>44012</v>
      </c>
      <c r="EF4" s="46">
        <f>WORKDAY(EE4,1,'Festivos en colombia'!$A:$A)</f>
        <v>44013</v>
      </c>
      <c r="EG4" s="46">
        <f>WORKDAY(EF4,1,'Festivos en colombia'!$A:$A)</f>
        <v>44014</v>
      </c>
      <c r="EH4" s="46">
        <f>WORKDAY(EG4,1,'Festivos en colombia'!$A:$A)</f>
        <v>44015</v>
      </c>
      <c r="EI4" s="46">
        <f>WORKDAY(EH4,1,'Festivos en colombia'!$A:$A)</f>
        <v>44018</v>
      </c>
      <c r="EJ4" s="46">
        <f>WORKDAY(EI4,1,'Festivos en colombia'!$A:$A)</f>
        <v>44019</v>
      </c>
      <c r="EK4" s="46">
        <f>WORKDAY(EJ4,1,'Festivos en colombia'!$A:$A)</f>
        <v>44020</v>
      </c>
      <c r="EL4" s="46">
        <f>WORKDAY(EK4,1,'Festivos en colombia'!$A:$A)</f>
        <v>44021</v>
      </c>
      <c r="EM4" s="46">
        <f>WORKDAY(EL4,1,'Festivos en colombia'!$A:$A)</f>
        <v>44022</v>
      </c>
      <c r="EN4" s="46">
        <f>WORKDAY(EM4,1,'Festivos en colombia'!$A:$A)</f>
        <v>44025</v>
      </c>
      <c r="EO4" s="46">
        <f>WORKDAY(EN4,1,'Festivos en colombia'!$A:$A)</f>
        <v>44026</v>
      </c>
      <c r="EP4" s="46">
        <f>WORKDAY(EO4,1,'Festivos en colombia'!$A:$A)</f>
        <v>44027</v>
      </c>
      <c r="EQ4" s="46">
        <f>WORKDAY(EP4,1,'Festivos en colombia'!$A:$A)</f>
        <v>44028</v>
      </c>
      <c r="ER4" s="46">
        <f>WORKDAY(EQ4,1,'Festivos en colombia'!$A:$A)</f>
        <v>44029</v>
      </c>
      <c r="ES4" s="46">
        <f>WORKDAY(ER4,1,'Festivos en colombia'!$A:$A)+1</f>
        <v>44033</v>
      </c>
      <c r="ET4" s="46">
        <f>WORKDAY(ES4,1,'Festivos en colombia'!$A:$A)</f>
        <v>44034</v>
      </c>
      <c r="EU4" s="46">
        <f>WORKDAY(ET4,1,'Festivos en colombia'!$A:$A)</f>
        <v>44035</v>
      </c>
      <c r="EV4" s="46">
        <f>WORKDAY(EU4,1,'Festivos en colombia'!$A:$A)</f>
        <v>44036</v>
      </c>
      <c r="EW4" s="46">
        <f>WORKDAY(EV4,1,'Festivos en colombia'!$A:$A)</f>
        <v>44039</v>
      </c>
      <c r="EX4" s="46">
        <f>WORKDAY(EW4,1,'Festivos en colombia'!$A:$A)</f>
        <v>44040</v>
      </c>
      <c r="EY4" s="46">
        <f>WORKDAY(EX4,1,'Festivos en colombia'!$A:$A)</f>
        <v>44041</v>
      </c>
      <c r="EZ4" s="46">
        <f>WORKDAY(EY4,1,'Festivos en colombia'!$A:$A)</f>
        <v>44042</v>
      </c>
      <c r="FA4" s="46">
        <f>WORKDAY(EZ4,1,'Festivos en colombia'!$A:$A)</f>
        <v>44043</v>
      </c>
      <c r="FB4" s="46">
        <f>WORKDAY(FA4,1,'Festivos en colombia'!$A:$A)</f>
        <v>44046</v>
      </c>
      <c r="FC4" s="46">
        <f>WORKDAY(FB4,1,'Festivos en colombia'!$A:$A)</f>
        <v>44047</v>
      </c>
      <c r="FD4" s="46">
        <f>WORKDAY(FC4,1,'Festivos en colombia'!$A:$A)</f>
        <v>44048</v>
      </c>
      <c r="FE4" s="46">
        <f>WORKDAY(FD4,1,'Festivos en colombia'!$A:$A)</f>
        <v>44049</v>
      </c>
      <c r="FF4" s="46">
        <f>WORKDAY(FE4,1,'Festivos en colombia'!$A:$A)+1</f>
        <v>44051</v>
      </c>
      <c r="FG4" s="46">
        <f>WORKDAY(FF4,1,'Festivos en colombia'!$A:$A)</f>
        <v>44053</v>
      </c>
      <c r="FH4" s="46">
        <f>WORKDAY(FG4,1,'Festivos en colombia'!$A:$A)</f>
        <v>44054</v>
      </c>
      <c r="FI4" s="46">
        <f>WORKDAY(FH4,1,'Festivos en colombia'!$A:$A)</f>
        <v>44055</v>
      </c>
      <c r="FJ4" s="46">
        <f>WORKDAY(FI4,1,'Festivos en colombia'!$A:$A)</f>
        <v>44056</v>
      </c>
      <c r="FK4" s="46">
        <f>WORKDAY(FJ4,1,'Festivos en colombia'!$A:$A)</f>
        <v>44057</v>
      </c>
      <c r="FL4" s="46">
        <f>WORKDAY(FK4,1,'Festivos en colombia'!$A:$A)+1</f>
        <v>44061</v>
      </c>
      <c r="FM4" s="46">
        <f>WORKDAY(FL4,1,'Festivos en colombia'!$A:$A)</f>
        <v>44062</v>
      </c>
      <c r="FN4" s="46">
        <f>WORKDAY(FM4,1,'Festivos en colombia'!$A:$A)</f>
        <v>44063</v>
      </c>
      <c r="FO4" s="46">
        <f>WORKDAY(FN4,1,'Festivos en colombia'!$A:$A)</f>
        <v>44064</v>
      </c>
      <c r="FP4" s="46">
        <f>WORKDAY(FO4,1,'Festivos en colombia'!$A:$A)</f>
        <v>44067</v>
      </c>
      <c r="FQ4" s="46">
        <f>WORKDAY(FP4,1,'Festivos en colombia'!$A:$A)</f>
        <v>44068</v>
      </c>
      <c r="FR4" s="46">
        <f>WORKDAY(FQ4,1,'Festivos en colombia'!$A:$A)</f>
        <v>44069</v>
      </c>
      <c r="FS4" s="46">
        <f>WORKDAY(FR4,1,'Festivos en colombia'!$A:$A)</f>
        <v>44070</v>
      </c>
      <c r="FT4" s="46">
        <f>WORKDAY(FS4,1,'Festivos en colombia'!$A:$A)</f>
        <v>44071</v>
      </c>
      <c r="FU4" s="46">
        <f>WORKDAY(FT4,1,'Festivos en colombia'!$A:$A)</f>
        <v>44074</v>
      </c>
      <c r="FV4" s="46">
        <f>WORKDAY(FU4,1,'Festivos en colombia'!$A:$A)</f>
        <v>44075</v>
      </c>
      <c r="FW4" s="46">
        <f>WORKDAY(FV4,1,'Festivos en colombia'!$A:$A)</f>
        <v>44076</v>
      </c>
      <c r="FX4" s="46">
        <f>WORKDAY(FW4,1,'Festivos en colombia'!$A:$A)</f>
        <v>44077</v>
      </c>
      <c r="FY4" s="46">
        <f>WORKDAY(FX4,1,'Festivos en colombia'!$A:$A)</f>
        <v>44078</v>
      </c>
      <c r="FZ4" s="46">
        <f>WORKDAY(FY4,1,'Festivos en colombia'!$A:$A)</f>
        <v>44081</v>
      </c>
      <c r="GA4" s="46">
        <f>WORKDAY(FZ4,1,'Festivos en colombia'!$A:$A)</f>
        <v>44082</v>
      </c>
      <c r="GB4" s="46">
        <f>WORKDAY(GA4,1,'Festivos en colombia'!$A:$A)</f>
        <v>44083</v>
      </c>
      <c r="GC4" s="46">
        <f>WORKDAY(GB4,1,'Festivos en colombia'!$A:$A)</f>
        <v>44084</v>
      </c>
      <c r="GD4" s="46">
        <f>WORKDAY(GC4,1,'Festivos en colombia'!$A:$A)</f>
        <v>44085</v>
      </c>
      <c r="GE4" s="46">
        <f>WORKDAY(GD4,1,'Festivos en colombia'!$A:$A)</f>
        <v>44088</v>
      </c>
      <c r="GF4" s="46">
        <f>WORKDAY(GE4,1,'Festivos en colombia'!$A:$A)</f>
        <v>44089</v>
      </c>
      <c r="GG4" s="46">
        <f>WORKDAY(GF4,1,'Festivos en colombia'!$A:$A)</f>
        <v>44090</v>
      </c>
      <c r="GH4" s="46">
        <f>WORKDAY(GG4,1,'Festivos en colombia'!$A:$A)</f>
        <v>44091</v>
      </c>
      <c r="GI4" s="46">
        <f>WORKDAY(GH4,1,'Festivos en colombia'!$A:$A)</f>
        <v>44092</v>
      </c>
      <c r="GJ4" s="46">
        <f>WORKDAY(GI4,1,'Festivos en colombia'!$A:$A)</f>
        <v>44095</v>
      </c>
      <c r="GK4" s="46">
        <f>WORKDAY(GJ4,1,'Festivos en colombia'!$A:$A)</f>
        <v>44096</v>
      </c>
      <c r="GL4" s="46">
        <f>WORKDAY(GK4,1,'Festivos en colombia'!$A:$A)</f>
        <v>44097</v>
      </c>
      <c r="GM4" s="46">
        <f>WORKDAY(GL4,1,'Festivos en colombia'!$A:$A)</f>
        <v>44098</v>
      </c>
      <c r="GN4" s="46">
        <f>WORKDAY(GM4,1,'Festivos en colombia'!$A:$A)</f>
        <v>44099</v>
      </c>
      <c r="GO4" s="46">
        <f>WORKDAY(GN4,1,'Festivos en colombia'!$A:$A)</f>
        <v>44102</v>
      </c>
      <c r="GP4" s="46">
        <f>WORKDAY(GO4,1,'Festivos en colombia'!$A:$A)</f>
        <v>44103</v>
      </c>
      <c r="GQ4" s="46">
        <f>WORKDAY(GP4,1,'Festivos en colombia'!$A:$A)</f>
        <v>44104</v>
      </c>
      <c r="GR4" s="46">
        <f>WORKDAY(GQ4,1,'Festivos en colombia'!$A:$A)</f>
        <v>44105</v>
      </c>
      <c r="GS4" s="46">
        <f>WORKDAY(GR4,1,'Festivos en colombia'!$A:$A)</f>
        <v>44106</v>
      </c>
      <c r="GT4" s="46">
        <f>WORKDAY(GS4,1,'Festivos en colombia'!$A:$A)</f>
        <v>44109</v>
      </c>
      <c r="GU4" s="46">
        <f>WORKDAY(GT4,1,'Festivos en colombia'!$A:$A)</f>
        <v>44110</v>
      </c>
      <c r="GV4" s="46">
        <f>WORKDAY(GU4,1,'Festivos en colombia'!$A:$A)</f>
        <v>44111</v>
      </c>
      <c r="GW4" s="46">
        <f>WORKDAY(GV4,1,'Festivos en colombia'!$A:$A)</f>
        <v>44112</v>
      </c>
      <c r="GX4" s="46">
        <f>WORKDAY(GW4,1,'Festivos en colombia'!$A:$A)</f>
        <v>44113</v>
      </c>
      <c r="GY4" s="46">
        <f>WORKDAY(GX4,1,'Festivos en colombia'!$A:$A)+1</f>
        <v>44117</v>
      </c>
      <c r="GZ4" s="46">
        <f>WORKDAY(GY4,1,'Festivos en colombia'!$A:$A)</f>
        <v>44118</v>
      </c>
      <c r="HA4" s="46">
        <f>WORKDAY(GZ4,1,'Festivos en colombia'!$A:$A)</f>
        <v>44119</v>
      </c>
      <c r="HB4" s="46">
        <f>WORKDAY(HA4,1,'Festivos en colombia'!$A:$A)</f>
        <v>44120</v>
      </c>
      <c r="HC4" s="46">
        <f>WORKDAY(HB4,1,'Festivos en colombia'!$A:$A)</f>
        <v>44123</v>
      </c>
      <c r="HD4" s="46">
        <f>WORKDAY(HC4,1,'Festivos en colombia'!$A:$A)</f>
        <v>44124</v>
      </c>
      <c r="HE4" s="46">
        <f>WORKDAY(HD4,1,'Festivos en colombia'!$A:$A)</f>
        <v>44125</v>
      </c>
      <c r="HF4" s="46">
        <f>WORKDAY(HE4,1,'Festivos en colombia'!$A:$A)</f>
        <v>44126</v>
      </c>
      <c r="HG4" s="46">
        <f>WORKDAY(HF4,1,'Festivos en colombia'!$A:$A)</f>
        <v>44127</v>
      </c>
      <c r="HH4" s="46">
        <f>WORKDAY(HG4,1,'Festivos en colombia'!$A:$A)</f>
        <v>44130</v>
      </c>
      <c r="HI4" s="46">
        <f>WORKDAY(HH4,1,'Festivos en colombia'!$A:$A)</f>
        <v>44131</v>
      </c>
      <c r="HJ4" s="46">
        <f>WORKDAY(HI4,1,'Festivos en colombia'!$A:$A)</f>
        <v>44132</v>
      </c>
      <c r="HK4" s="46">
        <f>WORKDAY(HJ4,1,'Festivos en colombia'!$A:$A)</f>
        <v>44133</v>
      </c>
      <c r="HL4" s="46">
        <f>WORKDAY(HK4,1,'Festivos en colombia'!$A:$A)</f>
        <v>44134</v>
      </c>
      <c r="HM4" s="46">
        <f>WORKDAY(HL4,1,'Festivos en colombia'!$A:$A)+1</f>
        <v>44138</v>
      </c>
      <c r="HN4" s="46">
        <f>WORKDAY(HM4,1,'Festivos en colombia'!$A:$A)</f>
        <v>44139</v>
      </c>
      <c r="HO4" s="46">
        <f>WORKDAY(HN4,1,'Festivos en colombia'!$A:$A)</f>
        <v>44140</v>
      </c>
      <c r="HP4" s="46">
        <f>WORKDAY(HO4,1,'Festivos en colombia'!$A:$A)</f>
        <v>44141</v>
      </c>
      <c r="HQ4" s="46">
        <f>WORKDAY(HP4,1,'Festivos en colombia'!$A:$A)</f>
        <v>44144</v>
      </c>
      <c r="HR4" s="46">
        <f>WORKDAY(HQ4,1,'Festivos en colombia'!$A:$A)</f>
        <v>44145</v>
      </c>
      <c r="HS4" s="46">
        <f>WORKDAY(HR4,1,'Festivos en colombia'!$A:$A)</f>
        <v>44146</v>
      </c>
      <c r="HT4" s="46">
        <f>WORKDAY(HS4,1,'Festivos en colombia'!$A:$A)</f>
        <v>44147</v>
      </c>
      <c r="HU4" s="46">
        <f>WORKDAY(HT4,1,'Festivos en colombia'!$A:$A)</f>
        <v>44148</v>
      </c>
      <c r="HV4" s="46">
        <f>WORKDAY(HU4,1,'Festivos en colombia'!$A:$A)</f>
        <v>44151</v>
      </c>
      <c r="HW4" s="46">
        <f>WORKDAY(HV4,1,'Festivos en colombia'!$A:$A)</f>
        <v>44152</v>
      </c>
      <c r="HX4" s="46">
        <f>WORKDAY(HW4,1,'Festivos en colombia'!$A:$A)</f>
        <v>44153</v>
      </c>
      <c r="HY4" s="46">
        <f>WORKDAY(HX4,1,'Festivos en colombia'!$A:$A)</f>
        <v>44154</v>
      </c>
      <c r="HZ4" s="46">
        <f>WORKDAY(HY4,1,'Festivos en colombia'!$A:$A)</f>
        <v>44155</v>
      </c>
      <c r="IA4" s="46">
        <f>WORKDAY(HZ4,1,'Festivos en colombia'!$A:$A)</f>
        <v>44158</v>
      </c>
      <c r="IB4" s="46">
        <f>WORKDAY(IA4,1,'Festivos en colombia'!$A:$A)</f>
        <v>44159</v>
      </c>
      <c r="IC4" s="46">
        <f>WORKDAY(IB4,1,'Festivos en colombia'!$A:$A)</f>
        <v>44160</v>
      </c>
      <c r="ID4" s="46">
        <f>WORKDAY(IC4,1,'Festivos en colombia'!$A:$A)</f>
        <v>44161</v>
      </c>
      <c r="IE4" s="46">
        <f>WORKDAY(ID4,1,'Festivos en colombia'!$A:$A)</f>
        <v>44162</v>
      </c>
      <c r="IF4" s="46">
        <f>WORKDAY(IE4,1,'Festivos en colombia'!$A:$A)</f>
        <v>44165</v>
      </c>
      <c r="IG4" s="46">
        <f>WORKDAY(IF4,1,'Festivos en colombia'!$A:$A)</f>
        <v>44166</v>
      </c>
      <c r="IH4" s="46">
        <f>WORKDAY(IG4,1,'Festivos en colombia'!$A:$A)</f>
        <v>44167</v>
      </c>
      <c r="II4" s="46">
        <f>WORKDAY(IH4,1,'Festivos en colombia'!$A:$A)</f>
        <v>44168</v>
      </c>
      <c r="IJ4" s="46">
        <f>WORKDAY(II4,1,'Festivos en colombia'!$A:$A)</f>
        <v>44169</v>
      </c>
      <c r="IK4" s="46">
        <f>WORKDAY(IJ4,1,'Festivos en colombia'!$A:$A)</f>
        <v>44172</v>
      </c>
      <c r="IL4" s="46">
        <f>WORKDAY(IK4,1,'Festivos en colombia'!$A:$A)</f>
        <v>44173</v>
      </c>
      <c r="IM4" s="46">
        <f>WORKDAY(IL4,1,'Festivos en colombia'!$A:$A)</f>
        <v>44174</v>
      </c>
      <c r="IN4" s="46">
        <f>WORKDAY(IM4,1,'Festivos en colombia'!$A:$A)</f>
        <v>44175</v>
      </c>
      <c r="IO4" s="46">
        <f>WORKDAY(IN4,1,'Festivos en colombia'!$A:$A)</f>
        <v>44176</v>
      </c>
      <c r="IP4" s="46">
        <f>WORKDAY(IO4,1,'Festivos en colombia'!$A:$A)</f>
        <v>44179</v>
      </c>
      <c r="IQ4" s="46">
        <f>WORKDAY(IP4,1,'Festivos en colombia'!$A:$A)</f>
        <v>44180</v>
      </c>
      <c r="IR4" s="46">
        <f>WORKDAY(IQ4,1,'Festivos en colombia'!$A:$A)</f>
        <v>44181</v>
      </c>
      <c r="IS4" s="46">
        <f>WORKDAY(IR4,1,'Festivos en colombia'!$A:$A)</f>
        <v>44182</v>
      </c>
      <c r="IT4" s="46">
        <f>WORKDAY(IS4,1,'Festivos en colombia'!$A:$A)</f>
        <v>44183</v>
      </c>
      <c r="IU4" s="46">
        <f>WORKDAY(IT4,1,'Festivos en colombia'!$A:$A)</f>
        <v>44186</v>
      </c>
      <c r="IV4" s="46">
        <f>WORKDAY(IU4,1,'Festivos en colombia'!$A:$A)</f>
        <v>44187</v>
      </c>
      <c r="IW4" s="46">
        <f>WORKDAY(IV4,1,'Festivos en colombia'!$A:$A)</f>
        <v>44188</v>
      </c>
      <c r="IX4" s="46">
        <f>WORKDAY(IW4,1,'Festivos en colombia'!$A:$A)+2</f>
        <v>44191</v>
      </c>
      <c r="IY4" s="46">
        <f>WORKDAY(IX4,1,'Festivos en colombia'!$A:$A)</f>
        <v>44193</v>
      </c>
      <c r="IZ4" s="46">
        <f>WORKDAY(IY4,1,'Festivos en colombia'!$A:$A)</f>
        <v>44194</v>
      </c>
      <c r="JA4" s="46">
        <f>WORKDAY(IZ4,1,'Festivos en colombia'!$A:$A)+3</f>
        <v>44198</v>
      </c>
      <c r="JB4" s="46">
        <f>WORKDAY(JA4,1,'Festivos en colombia'!$A:$A)</f>
        <v>44200</v>
      </c>
      <c r="JC4" s="46">
        <f>WORKDAY(JB4,1,'Festivos en colombia'!$A:$A)</f>
        <v>44201</v>
      </c>
      <c r="JD4" s="46">
        <f>WORKDAY(JC4,1,'Festivos en colombia'!$A:$A)+1</f>
        <v>44203</v>
      </c>
      <c r="JE4" s="46">
        <f>WORKDAY(JD4,1,'Festivos en colombia'!$A:$A)</f>
        <v>44204</v>
      </c>
      <c r="JF4" s="46">
        <f>WORKDAY(JE4,1,'Festivos en colombia'!$A:$A)</f>
        <v>44207</v>
      </c>
      <c r="JG4" s="46">
        <f>WORKDAY(JF4,1,'Festivos en colombia'!$A:$A)</f>
        <v>44208</v>
      </c>
      <c r="JH4" s="46">
        <f>WORKDAY(JG4,1,'Festivos en colombia'!$A:$A)</f>
        <v>44209</v>
      </c>
      <c r="JI4" s="46">
        <f>WORKDAY(JH4,1,'Festivos en colombia'!$A:$A)</f>
        <v>44210</v>
      </c>
      <c r="JJ4" s="46">
        <f>WORKDAY(JI4,1,'Festivos en colombia'!$A:$A)</f>
        <v>44211</v>
      </c>
      <c r="JK4" s="46">
        <f>WORKDAY(JJ4,1,'Festivos en colombia'!$A:$A)</f>
        <v>44214</v>
      </c>
      <c r="JL4" s="46">
        <f>WORKDAY(JK4,1,'Festivos en colombia'!$A:$A)</f>
        <v>44215</v>
      </c>
      <c r="JM4" s="46">
        <f>WORKDAY(JL4,1,'Festivos en colombia'!$A:$A)</f>
        <v>44216</v>
      </c>
      <c r="JN4" s="46">
        <f>WORKDAY(JM4,1,'Festivos en colombia'!$A:$A)</f>
        <v>44217</v>
      </c>
      <c r="JO4" s="46">
        <f>WORKDAY(JN4,1,'Festivos en colombia'!$A:$A)</f>
        <v>44218</v>
      </c>
      <c r="JP4" s="46">
        <f>WORKDAY(JO4,1,'Festivos en colombia'!$A:$A)</f>
        <v>44221</v>
      </c>
      <c r="JQ4" s="46">
        <f>WORKDAY(JP4,1,'Festivos en colombia'!$A:$A)</f>
        <v>44222</v>
      </c>
      <c r="JR4" s="46">
        <f>WORKDAY(JQ4,1,'Festivos en colombia'!$A:$A)</f>
        <v>44223</v>
      </c>
      <c r="JS4" s="46">
        <f>WORKDAY(JR4,1,'Festivos en colombia'!$A:$A)</f>
        <v>44224</v>
      </c>
      <c r="JT4" s="46">
        <f>WORKDAY(JS4,1,'Festivos en colombia'!$A:$A)</f>
        <v>44225</v>
      </c>
      <c r="JU4" s="46">
        <f>WORKDAY(JT4,1,'Festivos en colombia'!$A:$A)</f>
        <v>44228</v>
      </c>
      <c r="JV4" s="46">
        <f>WORKDAY(JU4,1,'Festivos en colombia'!$A:$A)</f>
        <v>44229</v>
      </c>
      <c r="JW4" s="46">
        <f>WORKDAY(JV4,1,'Festivos en colombia'!$A:$A)</f>
        <v>44230</v>
      </c>
      <c r="JX4" s="46">
        <f>WORKDAY(JW4,1,'Festivos en colombia'!$A:$A)</f>
        <v>44231</v>
      </c>
      <c r="JY4" s="46">
        <f>WORKDAY(JX4,1,'Festivos en colombia'!$A:$A)</f>
        <v>44232</v>
      </c>
      <c r="JZ4" s="46">
        <f>WORKDAY(JY4,1,'Festivos en colombia'!$A:$A)</f>
        <v>44235</v>
      </c>
      <c r="KA4" s="46">
        <f>WORKDAY(JZ4,1,'Festivos en colombia'!$A:$A)</f>
        <v>44236</v>
      </c>
      <c r="KB4" s="46">
        <f>WORKDAY(KA4,1,'Festivos en colombia'!$A:$A)</f>
        <v>44237</v>
      </c>
      <c r="KC4" s="47"/>
      <c r="KD4" s="28"/>
      <c r="KE4" s="27"/>
      <c r="KF4" s="28"/>
      <c r="KG4" s="27"/>
      <c r="KH4" s="28"/>
      <c r="KI4" s="27"/>
      <c r="KJ4" s="28"/>
      <c r="KK4" s="27"/>
      <c r="KL4" s="28"/>
      <c r="KM4" s="27"/>
    </row>
    <row r="5" spans="2:299" ht="15.75" customHeight="1" x14ac:dyDescent="0.2">
      <c r="B5" s="128"/>
      <c r="C5" s="129"/>
      <c r="D5" s="130"/>
      <c r="E5" s="131"/>
      <c r="F5" s="131"/>
      <c r="G5" s="143"/>
      <c r="H5" s="143"/>
      <c r="I5" s="143"/>
      <c r="J5" s="143"/>
      <c r="K5" s="118"/>
      <c r="L5" s="48">
        <v>1</v>
      </c>
      <c r="M5" s="48">
        <v>2</v>
      </c>
      <c r="N5" s="48">
        <v>3</v>
      </c>
      <c r="O5" s="48">
        <v>4</v>
      </c>
      <c r="P5" s="48">
        <v>5</v>
      </c>
      <c r="Q5" s="48">
        <v>6</v>
      </c>
      <c r="R5" s="48">
        <v>7</v>
      </c>
      <c r="S5" s="48">
        <v>8</v>
      </c>
      <c r="T5" s="48">
        <v>9</v>
      </c>
      <c r="U5" s="48">
        <v>10</v>
      </c>
      <c r="V5" s="48">
        <v>11</v>
      </c>
      <c r="W5" s="48">
        <v>12</v>
      </c>
      <c r="X5" s="48">
        <v>13</v>
      </c>
      <c r="Y5" s="48">
        <v>14</v>
      </c>
      <c r="Z5" s="48">
        <v>15</v>
      </c>
      <c r="AA5" s="48">
        <v>16</v>
      </c>
      <c r="AB5" s="48">
        <v>17</v>
      </c>
      <c r="AC5" s="48">
        <v>18</v>
      </c>
      <c r="AD5" s="48">
        <v>19</v>
      </c>
      <c r="AE5" s="48">
        <v>20</v>
      </c>
      <c r="AF5" s="48">
        <v>21</v>
      </c>
      <c r="AG5" s="48">
        <v>22</v>
      </c>
      <c r="AH5" s="48">
        <v>23</v>
      </c>
      <c r="AI5" s="48">
        <v>24</v>
      </c>
      <c r="AJ5" s="48">
        <v>25</v>
      </c>
      <c r="AK5" s="48">
        <v>26</v>
      </c>
      <c r="AL5" s="48">
        <v>27</v>
      </c>
      <c r="AM5" s="48">
        <v>28</v>
      </c>
      <c r="AN5" s="48">
        <v>29</v>
      </c>
      <c r="AO5" s="48">
        <v>30</v>
      </c>
      <c r="AP5" s="48">
        <v>31</v>
      </c>
      <c r="AQ5" s="48">
        <v>32</v>
      </c>
      <c r="AR5" s="48">
        <v>33</v>
      </c>
      <c r="AS5" s="48">
        <v>34</v>
      </c>
      <c r="AT5" s="48">
        <v>35</v>
      </c>
      <c r="AU5" s="48">
        <v>36</v>
      </c>
      <c r="AV5" s="48">
        <v>37</v>
      </c>
      <c r="AW5" s="48">
        <v>38</v>
      </c>
      <c r="AX5" s="48">
        <v>39</v>
      </c>
      <c r="AY5" s="48">
        <v>40</v>
      </c>
      <c r="AZ5" s="48">
        <v>41</v>
      </c>
      <c r="BA5" s="48">
        <v>42</v>
      </c>
      <c r="BB5" s="48">
        <v>43</v>
      </c>
      <c r="BC5" s="48">
        <v>44</v>
      </c>
      <c r="BD5" s="48">
        <v>45</v>
      </c>
      <c r="BE5" s="48">
        <v>46</v>
      </c>
      <c r="BF5" s="48">
        <v>47</v>
      </c>
      <c r="BG5" s="48">
        <v>48</v>
      </c>
      <c r="BH5" s="48">
        <v>49</v>
      </c>
      <c r="BI5" s="48">
        <v>50</v>
      </c>
      <c r="BJ5" s="48">
        <v>51</v>
      </c>
      <c r="BK5" s="48">
        <v>52</v>
      </c>
      <c r="BL5" s="48">
        <v>53</v>
      </c>
      <c r="BM5" s="48">
        <v>54</v>
      </c>
      <c r="BN5" s="48">
        <v>55</v>
      </c>
      <c r="BO5" s="48">
        <v>56</v>
      </c>
      <c r="BP5" s="48">
        <v>57</v>
      </c>
      <c r="BQ5" s="48">
        <v>58</v>
      </c>
      <c r="BR5" s="48">
        <v>59</v>
      </c>
      <c r="BS5" s="48">
        <v>60</v>
      </c>
      <c r="BT5" s="48">
        <v>61</v>
      </c>
      <c r="BU5" s="48">
        <v>62</v>
      </c>
      <c r="BV5" s="48">
        <v>63</v>
      </c>
      <c r="BW5" s="48">
        <v>64</v>
      </c>
      <c r="BX5" s="48">
        <v>65</v>
      </c>
      <c r="BY5" s="48">
        <v>66</v>
      </c>
      <c r="BZ5" s="48">
        <v>67</v>
      </c>
      <c r="CA5" s="48">
        <v>68</v>
      </c>
      <c r="CB5" s="48">
        <v>69</v>
      </c>
      <c r="CC5" s="48">
        <v>70</v>
      </c>
      <c r="CD5" s="48">
        <v>71</v>
      </c>
      <c r="CE5" s="48">
        <v>72</v>
      </c>
      <c r="CF5" s="48">
        <v>73</v>
      </c>
      <c r="CG5" s="48">
        <v>74</v>
      </c>
      <c r="CH5" s="48">
        <v>75</v>
      </c>
      <c r="CI5" s="48">
        <v>76</v>
      </c>
      <c r="CJ5" s="48">
        <v>77</v>
      </c>
      <c r="CK5" s="48">
        <v>78</v>
      </c>
      <c r="CL5" s="48">
        <v>79</v>
      </c>
      <c r="CM5" s="48">
        <v>80</v>
      </c>
      <c r="CN5" s="48">
        <v>81</v>
      </c>
      <c r="CO5" s="48">
        <v>82</v>
      </c>
      <c r="CP5" s="48">
        <v>83</v>
      </c>
      <c r="CQ5" s="48">
        <v>84</v>
      </c>
      <c r="CR5" s="48">
        <v>85</v>
      </c>
      <c r="CS5" s="48">
        <v>86</v>
      </c>
      <c r="CT5" s="48">
        <v>87</v>
      </c>
      <c r="CU5" s="48">
        <v>88</v>
      </c>
      <c r="CV5" s="48">
        <v>89</v>
      </c>
      <c r="CW5" s="48">
        <v>90</v>
      </c>
      <c r="CX5" s="48">
        <v>91</v>
      </c>
      <c r="CY5" s="48">
        <v>92</v>
      </c>
      <c r="CZ5" s="48">
        <v>93</v>
      </c>
      <c r="DA5" s="48">
        <v>94</v>
      </c>
      <c r="DB5" s="48">
        <v>95</v>
      </c>
      <c r="DC5" s="48">
        <v>96</v>
      </c>
      <c r="DD5" s="48">
        <v>97</v>
      </c>
      <c r="DE5" s="48">
        <v>98</v>
      </c>
      <c r="DF5" s="48">
        <v>99</v>
      </c>
      <c r="DG5" s="48">
        <v>100</v>
      </c>
      <c r="DH5" s="48">
        <v>101</v>
      </c>
      <c r="DI5" s="48">
        <v>102</v>
      </c>
      <c r="DJ5" s="48">
        <v>103</v>
      </c>
      <c r="DK5" s="48">
        <v>104</v>
      </c>
      <c r="DL5" s="48">
        <v>105</v>
      </c>
      <c r="DM5" s="48">
        <v>106</v>
      </c>
      <c r="DN5" s="48">
        <v>107</v>
      </c>
      <c r="DO5" s="48">
        <v>108</v>
      </c>
      <c r="DP5" s="48">
        <v>109</v>
      </c>
      <c r="DQ5" s="48">
        <v>110</v>
      </c>
      <c r="DR5" s="48">
        <v>111</v>
      </c>
      <c r="DS5" s="48">
        <v>112</v>
      </c>
      <c r="DT5" s="48">
        <v>113</v>
      </c>
      <c r="DU5" s="48">
        <v>114</v>
      </c>
      <c r="DV5" s="48">
        <v>115</v>
      </c>
      <c r="DW5" s="48">
        <v>116</v>
      </c>
      <c r="DX5" s="48">
        <v>117</v>
      </c>
      <c r="DY5" s="48">
        <v>118</v>
      </c>
      <c r="DZ5" s="48">
        <v>119</v>
      </c>
      <c r="EA5" s="48">
        <v>120</v>
      </c>
      <c r="EB5" s="48">
        <v>121</v>
      </c>
      <c r="EC5" s="48">
        <v>122</v>
      </c>
      <c r="ED5" s="48">
        <v>123</v>
      </c>
      <c r="EE5" s="48">
        <v>124</v>
      </c>
      <c r="EF5" s="48">
        <v>125</v>
      </c>
      <c r="EG5" s="48">
        <v>126</v>
      </c>
      <c r="EH5" s="48">
        <v>127</v>
      </c>
      <c r="EI5" s="48">
        <v>128</v>
      </c>
      <c r="EJ5" s="48">
        <v>129</v>
      </c>
      <c r="EK5" s="48">
        <v>130</v>
      </c>
      <c r="EL5" s="48">
        <v>131</v>
      </c>
      <c r="EM5" s="48">
        <v>132</v>
      </c>
      <c r="EN5" s="48">
        <v>133</v>
      </c>
      <c r="EO5" s="48">
        <v>134</v>
      </c>
      <c r="EP5" s="48">
        <v>135</v>
      </c>
      <c r="EQ5" s="48">
        <v>136</v>
      </c>
      <c r="ER5" s="48">
        <v>137</v>
      </c>
      <c r="ES5" s="48">
        <v>138</v>
      </c>
      <c r="ET5" s="48">
        <v>139</v>
      </c>
      <c r="EU5" s="48">
        <v>140</v>
      </c>
      <c r="EV5" s="48">
        <v>141</v>
      </c>
      <c r="EW5" s="48">
        <v>142</v>
      </c>
      <c r="EX5" s="48">
        <v>143</v>
      </c>
      <c r="EY5" s="48">
        <v>144</v>
      </c>
      <c r="EZ5" s="48">
        <v>145</v>
      </c>
      <c r="FA5" s="48">
        <v>146</v>
      </c>
      <c r="FB5" s="48">
        <v>147</v>
      </c>
      <c r="FC5" s="48">
        <v>148</v>
      </c>
      <c r="FD5" s="48">
        <v>149</v>
      </c>
      <c r="FE5" s="48">
        <v>150</v>
      </c>
      <c r="FF5" s="48">
        <v>151</v>
      </c>
      <c r="FG5" s="48">
        <v>152</v>
      </c>
      <c r="FH5" s="48">
        <v>153</v>
      </c>
      <c r="FI5" s="48">
        <v>154</v>
      </c>
      <c r="FJ5" s="48">
        <v>155</v>
      </c>
      <c r="FK5" s="48">
        <v>156</v>
      </c>
      <c r="FL5" s="48">
        <v>157</v>
      </c>
      <c r="FM5" s="48">
        <v>158</v>
      </c>
      <c r="FN5" s="48">
        <v>159</v>
      </c>
      <c r="FO5" s="48">
        <v>160</v>
      </c>
      <c r="FP5" s="48">
        <v>161</v>
      </c>
      <c r="FQ5" s="48">
        <v>162</v>
      </c>
      <c r="FR5" s="48">
        <v>163</v>
      </c>
      <c r="FS5" s="48">
        <v>164</v>
      </c>
      <c r="FT5" s="48">
        <v>165</v>
      </c>
      <c r="FU5" s="48">
        <v>166</v>
      </c>
      <c r="FV5" s="48">
        <v>167</v>
      </c>
      <c r="FW5" s="48">
        <v>168</v>
      </c>
      <c r="FX5" s="48">
        <v>169</v>
      </c>
      <c r="FY5" s="48">
        <v>170</v>
      </c>
      <c r="FZ5" s="48">
        <v>171</v>
      </c>
      <c r="GA5" s="48">
        <v>172</v>
      </c>
      <c r="GB5" s="48">
        <v>173</v>
      </c>
      <c r="GC5" s="48">
        <v>174</v>
      </c>
      <c r="GD5" s="48">
        <v>175</v>
      </c>
      <c r="GE5" s="48">
        <v>176</v>
      </c>
      <c r="GF5" s="48">
        <v>177</v>
      </c>
      <c r="GG5" s="48">
        <v>178</v>
      </c>
      <c r="GH5" s="48">
        <v>179</v>
      </c>
      <c r="GI5" s="48">
        <v>180</v>
      </c>
      <c r="GJ5" s="48">
        <v>181</v>
      </c>
      <c r="GK5" s="48">
        <v>182</v>
      </c>
      <c r="GL5" s="48">
        <v>183</v>
      </c>
      <c r="GM5" s="48">
        <v>184</v>
      </c>
      <c r="GN5" s="48">
        <v>185</v>
      </c>
      <c r="GO5" s="48">
        <v>186</v>
      </c>
      <c r="GP5" s="48">
        <v>187</v>
      </c>
      <c r="GQ5" s="48">
        <v>188</v>
      </c>
      <c r="GR5" s="48">
        <v>189</v>
      </c>
      <c r="GS5" s="48">
        <v>190</v>
      </c>
      <c r="GT5" s="48">
        <v>191</v>
      </c>
      <c r="GU5" s="48">
        <v>192</v>
      </c>
      <c r="GV5" s="48">
        <v>193</v>
      </c>
      <c r="GW5" s="48">
        <v>194</v>
      </c>
      <c r="GX5" s="48">
        <v>195</v>
      </c>
      <c r="GY5" s="48">
        <v>196</v>
      </c>
      <c r="GZ5" s="48">
        <v>197</v>
      </c>
      <c r="HA5" s="48">
        <v>198</v>
      </c>
      <c r="HB5" s="48">
        <v>199</v>
      </c>
      <c r="HC5" s="48">
        <v>200</v>
      </c>
      <c r="HD5" s="48">
        <v>201</v>
      </c>
      <c r="HE5" s="48">
        <v>202</v>
      </c>
      <c r="HF5" s="48">
        <v>203</v>
      </c>
      <c r="HG5" s="48">
        <v>204</v>
      </c>
      <c r="HH5" s="48">
        <v>205</v>
      </c>
      <c r="HI5" s="48">
        <v>206</v>
      </c>
      <c r="HJ5" s="48">
        <v>207</v>
      </c>
      <c r="HK5" s="48">
        <v>208</v>
      </c>
      <c r="HL5" s="48">
        <v>209</v>
      </c>
      <c r="HM5" s="48">
        <v>210</v>
      </c>
      <c r="HN5" s="48">
        <v>211</v>
      </c>
      <c r="HO5" s="48">
        <v>212</v>
      </c>
      <c r="HP5" s="48">
        <v>213</v>
      </c>
      <c r="HQ5" s="48">
        <v>214</v>
      </c>
      <c r="HR5" s="48">
        <v>215</v>
      </c>
      <c r="HS5" s="48">
        <v>216</v>
      </c>
      <c r="HT5" s="48">
        <v>217</v>
      </c>
      <c r="HU5" s="48">
        <v>218</v>
      </c>
      <c r="HV5" s="48">
        <v>219</v>
      </c>
      <c r="HW5" s="48">
        <v>220</v>
      </c>
      <c r="HX5" s="48">
        <v>221</v>
      </c>
      <c r="HY5" s="48">
        <v>222</v>
      </c>
      <c r="HZ5" s="48">
        <v>223</v>
      </c>
      <c r="IA5" s="48">
        <v>224</v>
      </c>
      <c r="IB5" s="48">
        <v>225</v>
      </c>
      <c r="IC5" s="48">
        <v>226</v>
      </c>
      <c r="ID5" s="48">
        <v>227</v>
      </c>
      <c r="IE5" s="48">
        <v>228</v>
      </c>
      <c r="IF5" s="48">
        <v>229</v>
      </c>
      <c r="IG5" s="48">
        <v>230</v>
      </c>
      <c r="IH5" s="48">
        <v>231</v>
      </c>
      <c r="II5" s="48">
        <v>232</v>
      </c>
      <c r="IJ5" s="48">
        <v>233</v>
      </c>
      <c r="IK5" s="48">
        <v>234</v>
      </c>
      <c r="IL5" s="48">
        <v>235</v>
      </c>
      <c r="IM5" s="48">
        <v>236</v>
      </c>
      <c r="IN5" s="48">
        <v>237</v>
      </c>
      <c r="IO5" s="48">
        <v>238</v>
      </c>
      <c r="IP5" s="48">
        <v>239</v>
      </c>
      <c r="IQ5" s="48">
        <v>240</v>
      </c>
      <c r="IR5" s="48">
        <v>241</v>
      </c>
      <c r="IS5" s="48">
        <v>242</v>
      </c>
      <c r="IT5" s="48">
        <v>243</v>
      </c>
      <c r="IU5" s="48">
        <v>244</v>
      </c>
      <c r="IV5" s="48">
        <v>245</v>
      </c>
      <c r="IW5" s="48">
        <v>246</v>
      </c>
      <c r="IX5" s="48">
        <v>247</v>
      </c>
      <c r="IY5" s="48">
        <v>248</v>
      </c>
      <c r="IZ5" s="48">
        <v>249</v>
      </c>
      <c r="JA5" s="48">
        <v>250</v>
      </c>
      <c r="JB5" s="48">
        <v>251</v>
      </c>
      <c r="JC5" s="48">
        <v>252</v>
      </c>
      <c r="JD5" s="48">
        <v>253</v>
      </c>
      <c r="JE5" s="48">
        <v>254</v>
      </c>
      <c r="JF5" s="48">
        <v>255</v>
      </c>
      <c r="JG5" s="48">
        <v>256</v>
      </c>
      <c r="JH5" s="48">
        <v>257</v>
      </c>
      <c r="JI5" s="48">
        <v>258</v>
      </c>
      <c r="JJ5" s="48">
        <v>259</v>
      </c>
      <c r="JK5" s="48">
        <v>260</v>
      </c>
      <c r="JL5" s="48">
        <v>261</v>
      </c>
      <c r="JM5" s="48">
        <v>262</v>
      </c>
      <c r="JN5" s="48">
        <v>263</v>
      </c>
      <c r="JO5" s="48">
        <v>264</v>
      </c>
      <c r="JP5" s="48">
        <v>265</v>
      </c>
      <c r="JQ5" s="48">
        <v>266</v>
      </c>
      <c r="JR5" s="48">
        <v>267</v>
      </c>
      <c r="JS5" s="48">
        <v>268</v>
      </c>
      <c r="JT5" s="48">
        <v>269</v>
      </c>
      <c r="JU5" s="48">
        <v>270</v>
      </c>
      <c r="JV5" s="48">
        <v>271</v>
      </c>
      <c r="JW5" s="48">
        <v>272</v>
      </c>
      <c r="JX5" s="48">
        <v>273</v>
      </c>
      <c r="JY5" s="48">
        <v>274</v>
      </c>
      <c r="JZ5" s="48">
        <v>275</v>
      </c>
      <c r="KA5" s="48">
        <v>276</v>
      </c>
      <c r="KB5" s="48">
        <v>277</v>
      </c>
      <c r="KC5" s="49"/>
    </row>
    <row r="6" spans="2:299" ht="26.25" customHeight="1" x14ac:dyDescent="0.3">
      <c r="B6" s="50" t="s">
        <v>25</v>
      </c>
      <c r="C6" s="39">
        <f>C7</f>
        <v>1</v>
      </c>
      <c r="D6" s="66">
        <f>(C10+D10)-C7+1</f>
        <v>9.4</v>
      </c>
      <c r="E6" s="31"/>
      <c r="F6" s="31"/>
      <c r="G6" s="56"/>
      <c r="H6" s="56"/>
      <c r="I6" s="56"/>
      <c r="J6" s="56"/>
      <c r="K6" s="32">
        <v>0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</row>
    <row r="7" spans="2:299" ht="27" customHeight="1" outlineLevel="1" x14ac:dyDescent="0.3">
      <c r="B7" s="51" t="s">
        <v>36</v>
      </c>
      <c r="C7" s="40">
        <v>1</v>
      </c>
      <c r="D7" s="64">
        <v>10</v>
      </c>
      <c r="E7" s="34"/>
      <c r="F7" s="34"/>
      <c r="G7" s="43" t="s">
        <v>28</v>
      </c>
      <c r="H7" s="43" t="s">
        <v>35</v>
      </c>
      <c r="I7" s="43"/>
      <c r="J7" s="43"/>
      <c r="K7" s="35">
        <v>0.2</v>
      </c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  <c r="IW7" s="33"/>
      <c r="IX7" s="33"/>
      <c r="IY7" s="33"/>
      <c r="IZ7" s="33"/>
      <c r="JA7" s="33"/>
      <c r="JB7" s="33"/>
      <c r="JC7" s="33"/>
      <c r="JD7" s="33"/>
      <c r="JE7" s="33"/>
      <c r="JF7" s="33"/>
      <c r="JG7" s="33"/>
      <c r="JH7" s="33"/>
      <c r="JI7" s="33"/>
      <c r="JJ7" s="33"/>
      <c r="JK7" s="33"/>
      <c r="JL7" s="33"/>
      <c r="JM7" s="33"/>
      <c r="JN7" s="33"/>
      <c r="JO7" s="33"/>
      <c r="JP7" s="33"/>
      <c r="JQ7" s="33"/>
      <c r="JR7" s="33"/>
      <c r="JS7" s="33"/>
      <c r="JT7" s="33"/>
      <c r="JU7" s="33"/>
      <c r="JV7" s="33"/>
      <c r="JW7" s="33"/>
      <c r="JX7" s="33"/>
      <c r="JY7" s="33"/>
      <c r="JZ7" s="33"/>
      <c r="KA7" s="33"/>
      <c r="KB7" s="33"/>
    </row>
    <row r="8" spans="2:299" ht="26.25" customHeight="1" outlineLevel="1" x14ac:dyDescent="0.3">
      <c r="B8" s="51" t="s">
        <v>24</v>
      </c>
      <c r="C8" s="41">
        <v>3</v>
      </c>
      <c r="D8" s="64">
        <v>4</v>
      </c>
      <c r="E8" s="34">
        <v>1</v>
      </c>
      <c r="F8" s="34">
        <v>5</v>
      </c>
      <c r="G8" s="43" t="s">
        <v>11</v>
      </c>
      <c r="H8" s="43" t="s">
        <v>35</v>
      </c>
      <c r="I8" s="43"/>
      <c r="J8" s="43"/>
      <c r="K8" s="35">
        <v>0.2</v>
      </c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</row>
    <row r="9" spans="2:299" ht="35.25" customHeight="1" outlineLevel="1" x14ac:dyDescent="0.3">
      <c r="B9" s="51" t="s">
        <v>26</v>
      </c>
      <c r="C9" s="41">
        <f>C8+D8</f>
        <v>7</v>
      </c>
      <c r="D9" s="64">
        <v>0.4</v>
      </c>
      <c r="E9" s="34"/>
      <c r="F9" s="34"/>
      <c r="G9" s="43" t="s">
        <v>29</v>
      </c>
      <c r="H9" s="43" t="s">
        <v>35</v>
      </c>
      <c r="I9" s="43"/>
      <c r="J9" s="43"/>
      <c r="K9" s="35">
        <v>0</v>
      </c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</row>
    <row r="10" spans="2:299" ht="26.25" customHeight="1" outlineLevel="1" x14ac:dyDescent="0.3">
      <c r="B10" s="51" t="s">
        <v>27</v>
      </c>
      <c r="C10" s="41">
        <f>C9+D9</f>
        <v>7.4</v>
      </c>
      <c r="D10" s="64">
        <v>2</v>
      </c>
      <c r="E10" s="34"/>
      <c r="F10" s="34"/>
      <c r="G10" s="43" t="s">
        <v>12</v>
      </c>
      <c r="H10" s="43" t="s">
        <v>66</v>
      </c>
      <c r="I10" s="43"/>
      <c r="J10" s="43"/>
      <c r="K10" s="35">
        <v>0</v>
      </c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</row>
    <row r="11" spans="2:299" ht="26.25" customHeight="1" x14ac:dyDescent="0.3">
      <c r="B11" s="50" t="s">
        <v>45</v>
      </c>
      <c r="C11" s="39">
        <f>C12</f>
        <v>10.4</v>
      </c>
      <c r="D11" s="66">
        <f>(C20+D20)-C12</f>
        <v>6.7000000000000011</v>
      </c>
      <c r="E11" s="31"/>
      <c r="F11" s="31"/>
      <c r="G11" s="56"/>
      <c r="H11" s="56"/>
      <c r="I11" s="56"/>
      <c r="J11" s="56"/>
      <c r="K11" s="32">
        <v>0</v>
      </c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</row>
    <row r="12" spans="2:299" ht="31.5" customHeight="1" outlineLevel="1" x14ac:dyDescent="0.3">
      <c r="B12" s="51" t="s">
        <v>63</v>
      </c>
      <c r="C12" s="41">
        <f>D6+C6</f>
        <v>10.4</v>
      </c>
      <c r="D12" s="64">
        <v>0.3</v>
      </c>
      <c r="E12" s="34"/>
      <c r="F12" s="34"/>
      <c r="G12" s="43" t="s">
        <v>64</v>
      </c>
      <c r="H12" s="43" t="s">
        <v>67</v>
      </c>
      <c r="I12" s="43" t="s">
        <v>12</v>
      </c>
      <c r="J12" s="43"/>
      <c r="K12" s="35">
        <v>0</v>
      </c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</row>
    <row r="13" spans="2:299" ht="26.25" customHeight="1" outlineLevel="1" x14ac:dyDescent="0.3">
      <c r="B13" s="51" t="s">
        <v>96</v>
      </c>
      <c r="C13" s="41">
        <f>C12+D12</f>
        <v>10.700000000000001</v>
      </c>
      <c r="D13" s="64">
        <f>VLOOKUP(B13,'Estimaciones variables'!A:B,2,FALSE)</f>
        <v>2.25</v>
      </c>
      <c r="E13" s="34"/>
      <c r="F13" s="34"/>
      <c r="G13" s="43" t="s">
        <v>65</v>
      </c>
      <c r="H13" s="43" t="s">
        <v>67</v>
      </c>
      <c r="I13" s="43"/>
      <c r="J13" s="43"/>
      <c r="K13" s="35">
        <v>0</v>
      </c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</row>
    <row r="14" spans="2:299" ht="34.5" customHeight="1" outlineLevel="1" x14ac:dyDescent="0.3">
      <c r="B14" s="51" t="s">
        <v>101</v>
      </c>
      <c r="C14" s="41">
        <f t="shared" ref="C14:C19" si="6">C13+D13</f>
        <v>12.950000000000001</v>
      </c>
      <c r="D14" s="64">
        <v>1</v>
      </c>
      <c r="E14" s="34"/>
      <c r="F14" s="34"/>
      <c r="G14" s="43" t="s">
        <v>12</v>
      </c>
      <c r="H14" s="43" t="s">
        <v>69</v>
      </c>
      <c r="I14" s="43"/>
      <c r="J14" s="43"/>
      <c r="K14" s="35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</row>
    <row r="15" spans="2:299" ht="31.5" customHeight="1" outlineLevel="1" x14ac:dyDescent="0.3">
      <c r="B15" s="51" t="s">
        <v>97</v>
      </c>
      <c r="C15" s="41">
        <f t="shared" si="6"/>
        <v>13.950000000000001</v>
      </c>
      <c r="D15" s="64">
        <f>VLOOKUP(B15,'Estimaciones variables'!A:B,2,FALSE)</f>
        <v>0.6</v>
      </c>
      <c r="E15" s="34"/>
      <c r="F15" s="34"/>
      <c r="G15" s="43" t="s">
        <v>65</v>
      </c>
      <c r="H15" s="43" t="s">
        <v>67</v>
      </c>
      <c r="I15" s="43"/>
      <c r="J15" s="43"/>
      <c r="K15" s="35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</row>
    <row r="16" spans="2:299" ht="36" customHeight="1" outlineLevel="1" x14ac:dyDescent="0.3">
      <c r="B16" s="51" t="s">
        <v>85</v>
      </c>
      <c r="C16" s="41">
        <f>C14+D14</f>
        <v>13.950000000000001</v>
      </c>
      <c r="D16" s="64">
        <f>VLOOKUP(B16,'Estimaciones variables'!A:B,2,FALSE)</f>
        <v>0.8</v>
      </c>
      <c r="E16" s="34"/>
      <c r="F16" s="34"/>
      <c r="G16" s="43" t="s">
        <v>93</v>
      </c>
      <c r="H16" s="43" t="s">
        <v>75</v>
      </c>
      <c r="I16" s="43"/>
      <c r="J16" s="43"/>
      <c r="K16" s="35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</row>
    <row r="17" spans="2:288" ht="26.25" customHeight="1" outlineLevel="1" x14ac:dyDescent="0.3">
      <c r="B17" s="51" t="s">
        <v>60</v>
      </c>
      <c r="C17" s="41">
        <f>C15+D15</f>
        <v>14.55</v>
      </c>
      <c r="D17" s="64">
        <f>VLOOKUP(B17,'Estimaciones variables'!A:B,2,FALSE)</f>
        <v>0.9</v>
      </c>
      <c r="E17" s="34"/>
      <c r="F17" s="34"/>
      <c r="G17" s="43" t="s">
        <v>38</v>
      </c>
      <c r="H17" s="43" t="s">
        <v>37</v>
      </c>
      <c r="I17" s="43"/>
      <c r="J17" s="43"/>
      <c r="K17" s="35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</row>
    <row r="18" spans="2:288" ht="26.25" customHeight="1" outlineLevel="1" x14ac:dyDescent="0.3">
      <c r="B18" s="51" t="s">
        <v>70</v>
      </c>
      <c r="C18" s="41">
        <f t="shared" si="6"/>
        <v>15.450000000000001</v>
      </c>
      <c r="D18" s="64">
        <v>1</v>
      </c>
      <c r="E18" s="34"/>
      <c r="F18" s="34"/>
      <c r="G18" s="43" t="s">
        <v>12</v>
      </c>
      <c r="H18" s="43" t="s">
        <v>69</v>
      </c>
      <c r="I18" s="43"/>
      <c r="J18" s="43"/>
      <c r="K18" s="35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</row>
    <row r="19" spans="2:288" ht="26.25" customHeight="1" outlineLevel="1" x14ac:dyDescent="0.3">
      <c r="B19" s="51" t="s">
        <v>71</v>
      </c>
      <c r="C19" s="41">
        <f t="shared" si="6"/>
        <v>16.450000000000003</v>
      </c>
      <c r="D19" s="64">
        <f>VLOOKUP(B19,'Estimaciones variables'!A:B,2,FALSE)</f>
        <v>0.2</v>
      </c>
      <c r="E19" s="34"/>
      <c r="F19" s="34"/>
      <c r="G19" s="43" t="s">
        <v>38</v>
      </c>
      <c r="H19" s="43" t="s">
        <v>37</v>
      </c>
      <c r="I19" s="43"/>
      <c r="J19" s="43"/>
      <c r="K19" s="35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</row>
    <row r="20" spans="2:288" ht="26.25" customHeight="1" outlineLevel="1" x14ac:dyDescent="0.3">
      <c r="B20" s="51" t="s">
        <v>98</v>
      </c>
      <c r="C20" s="41">
        <f>C19+D19</f>
        <v>16.650000000000002</v>
      </c>
      <c r="D20" s="64">
        <f>VLOOKUP(B20,'Estimaciones variables'!A:B,2,FALSE)</f>
        <v>0.45</v>
      </c>
      <c r="E20" s="34"/>
      <c r="F20" s="34"/>
      <c r="G20" s="43" t="s">
        <v>65</v>
      </c>
      <c r="H20" s="43" t="s">
        <v>67</v>
      </c>
      <c r="I20" s="43"/>
      <c r="J20" s="43" t="s">
        <v>68</v>
      </c>
      <c r="K20" s="35">
        <v>0</v>
      </c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</row>
    <row r="21" spans="2:288" ht="26.25" customHeight="1" x14ac:dyDescent="0.3">
      <c r="B21" s="50" t="s">
        <v>91</v>
      </c>
      <c r="C21" s="39">
        <f>C23</f>
        <v>17.100000000000001</v>
      </c>
      <c r="D21" s="66">
        <f>(C26+D26)-C23</f>
        <v>11</v>
      </c>
      <c r="E21" s="31"/>
      <c r="F21" s="31"/>
      <c r="G21" s="56"/>
      <c r="H21" s="56"/>
      <c r="I21" s="56"/>
      <c r="J21" s="56"/>
      <c r="K21" s="32">
        <v>0</v>
      </c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</row>
    <row r="22" spans="2:288" ht="33" customHeight="1" outlineLevel="1" x14ac:dyDescent="0.3">
      <c r="B22" s="51" t="s">
        <v>86</v>
      </c>
      <c r="C22" s="41">
        <f>C20+D20</f>
        <v>17.100000000000001</v>
      </c>
      <c r="D22" s="64">
        <f>VLOOKUP(B22,'Estimaciones variables'!A:B,2,FALSE)</f>
        <v>0.8</v>
      </c>
      <c r="E22" s="34"/>
      <c r="F22" s="34"/>
      <c r="G22" s="43" t="s">
        <v>94</v>
      </c>
      <c r="H22" s="43" t="s">
        <v>75</v>
      </c>
      <c r="I22" s="43"/>
      <c r="J22" s="43"/>
      <c r="K22" s="32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</row>
    <row r="23" spans="2:288" ht="26.25" customHeight="1" outlineLevel="1" x14ac:dyDescent="0.3">
      <c r="B23" s="51" t="s">
        <v>46</v>
      </c>
      <c r="C23" s="41">
        <f>C20+D20</f>
        <v>17.100000000000001</v>
      </c>
      <c r="D23" s="64">
        <f>VLOOKUP(B23,'Estimaciones variables'!A:B,2,FALSE)</f>
        <v>0</v>
      </c>
      <c r="E23" s="34"/>
      <c r="F23" s="34"/>
      <c r="G23" s="43" t="s">
        <v>75</v>
      </c>
      <c r="H23" s="43"/>
      <c r="I23" s="43" t="s">
        <v>12</v>
      </c>
      <c r="J23" s="43"/>
      <c r="K23" s="35">
        <v>0</v>
      </c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</row>
    <row r="24" spans="2:288" ht="26.25" customHeight="1" outlineLevel="1" x14ac:dyDescent="0.3">
      <c r="B24" s="51" t="s">
        <v>99</v>
      </c>
      <c r="C24" s="41">
        <f>C23</f>
        <v>17.100000000000001</v>
      </c>
      <c r="D24" s="64">
        <f>VLOOKUP(B24,'Estimaciones variables'!A:B,2,FALSE)</f>
        <v>0.5</v>
      </c>
      <c r="E24" s="34"/>
      <c r="F24" s="34"/>
      <c r="G24" s="43" t="s">
        <v>68</v>
      </c>
      <c r="H24" s="43" t="s">
        <v>75</v>
      </c>
      <c r="I24" s="43" t="s">
        <v>12</v>
      </c>
      <c r="J24" s="43"/>
      <c r="K24" s="35">
        <v>0</v>
      </c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</row>
    <row r="25" spans="2:288" ht="26.25" customHeight="1" outlineLevel="1" x14ac:dyDescent="0.3">
      <c r="B25" s="51" t="s">
        <v>59</v>
      </c>
      <c r="C25" s="41">
        <f>C24</f>
        <v>17.100000000000001</v>
      </c>
      <c r="D25" s="64">
        <f>VLOOKUP(B25,'Estimaciones variables'!A:B,2,FALSE)</f>
        <v>10</v>
      </c>
      <c r="E25" s="34"/>
      <c r="F25" s="34"/>
      <c r="G25" s="43" t="s">
        <v>75</v>
      </c>
      <c r="H25" s="43"/>
      <c r="I25" s="43" t="s">
        <v>12</v>
      </c>
      <c r="J25" s="43"/>
      <c r="K25" s="35">
        <v>0</v>
      </c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</row>
    <row r="26" spans="2:288" ht="26.25" customHeight="1" outlineLevel="1" x14ac:dyDescent="0.3">
      <c r="B26" s="51" t="s">
        <v>49</v>
      </c>
      <c r="C26" s="41">
        <f>C25+D25</f>
        <v>27.1</v>
      </c>
      <c r="D26" s="64">
        <f>VLOOKUP(B26,'Estimaciones variables'!A:B,2,FALSE)</f>
        <v>1</v>
      </c>
      <c r="E26" s="34"/>
      <c r="F26" s="34"/>
      <c r="G26" s="43" t="s">
        <v>68</v>
      </c>
      <c r="H26" s="43" t="s">
        <v>75</v>
      </c>
      <c r="I26" s="43"/>
      <c r="J26" s="43"/>
      <c r="K26" s="35">
        <v>0</v>
      </c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</row>
    <row r="27" spans="2:288" ht="39.75" customHeight="1" x14ac:dyDescent="0.3">
      <c r="B27" s="50" t="s">
        <v>92</v>
      </c>
      <c r="C27" s="42">
        <f>C29</f>
        <v>28.1</v>
      </c>
      <c r="D27" s="66">
        <f>(C30+D30)-C29</f>
        <v>4.2999999999999972</v>
      </c>
      <c r="E27" s="31"/>
      <c r="F27" s="31"/>
      <c r="G27" s="56"/>
      <c r="H27" s="56"/>
      <c r="I27" s="56"/>
      <c r="J27" s="56"/>
      <c r="K27" s="32">
        <v>0</v>
      </c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</row>
    <row r="28" spans="2:288" ht="39.75" customHeight="1" outlineLevel="1" x14ac:dyDescent="0.3">
      <c r="B28" s="51" t="s">
        <v>87</v>
      </c>
      <c r="C28" s="64">
        <f>C25+D25</f>
        <v>27.1</v>
      </c>
      <c r="D28" s="64">
        <f>VLOOKUP(B28,'Estimaciones variables'!A:B,2,FALSE)</f>
        <v>0.8</v>
      </c>
      <c r="E28" s="34"/>
      <c r="F28" s="34"/>
      <c r="G28" s="43" t="s">
        <v>93</v>
      </c>
      <c r="H28" s="43" t="s">
        <v>75</v>
      </c>
      <c r="I28" s="43"/>
      <c r="J28" s="43"/>
      <c r="K28" s="32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</row>
    <row r="29" spans="2:288" ht="30" customHeight="1" outlineLevel="1" x14ac:dyDescent="0.3">
      <c r="B29" s="51" t="s">
        <v>50</v>
      </c>
      <c r="C29" s="64">
        <f>C26+D26</f>
        <v>28.1</v>
      </c>
      <c r="D29" s="64">
        <f>VLOOKUP(B29,'Estimaciones variables'!A:B,2,FALSE)</f>
        <v>3</v>
      </c>
      <c r="E29" s="34"/>
      <c r="F29" s="34"/>
      <c r="G29" s="43" t="s">
        <v>68</v>
      </c>
      <c r="H29" s="43" t="s">
        <v>75</v>
      </c>
      <c r="I29" s="43"/>
      <c r="J29" s="43"/>
      <c r="K29" s="35">
        <v>0</v>
      </c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</row>
    <row r="30" spans="2:288" ht="30" customHeight="1" outlineLevel="1" x14ac:dyDescent="0.3">
      <c r="B30" s="51" t="s">
        <v>51</v>
      </c>
      <c r="C30" s="41">
        <f>C29+D29</f>
        <v>31.1</v>
      </c>
      <c r="D30" s="64">
        <f>VLOOKUP(B30,'Estimaciones variables'!A:B,2,FALSE)</f>
        <v>1.3</v>
      </c>
      <c r="E30" s="34"/>
      <c r="F30" s="34"/>
      <c r="G30" s="43" t="s">
        <v>68</v>
      </c>
      <c r="H30" s="43" t="s">
        <v>75</v>
      </c>
      <c r="I30" s="43"/>
      <c r="J30" s="43"/>
      <c r="K30" s="35">
        <v>0</v>
      </c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</row>
    <row r="31" spans="2:288" ht="26.25" customHeight="1" x14ac:dyDescent="0.3">
      <c r="B31" s="50" t="s">
        <v>52</v>
      </c>
      <c r="C31" s="42">
        <f>C32</f>
        <v>33.4</v>
      </c>
      <c r="D31" s="66">
        <f>(C34+D34)-C32</f>
        <v>5.125</v>
      </c>
      <c r="E31" s="31"/>
      <c r="F31" s="31"/>
      <c r="G31" s="56"/>
      <c r="H31" s="56"/>
      <c r="I31" s="56"/>
      <c r="J31" s="56"/>
      <c r="K31" s="32">
        <v>0</v>
      </c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</row>
    <row r="32" spans="2:288" ht="30" customHeight="1" outlineLevel="1" x14ac:dyDescent="0.3">
      <c r="B32" s="51" t="s">
        <v>53</v>
      </c>
      <c r="C32" s="41">
        <f>C30+D30+1</f>
        <v>33.4</v>
      </c>
      <c r="D32" s="64">
        <v>3</v>
      </c>
      <c r="E32" s="34"/>
      <c r="F32" s="34"/>
      <c r="G32" s="43" t="s">
        <v>95</v>
      </c>
      <c r="H32" s="43"/>
      <c r="I32" s="43" t="s">
        <v>12</v>
      </c>
      <c r="J32" s="43"/>
      <c r="K32" s="35">
        <v>0</v>
      </c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</row>
    <row r="33" spans="2:288" ht="30" customHeight="1" outlineLevel="1" x14ac:dyDescent="0.3">
      <c r="B33" s="51" t="s">
        <v>61</v>
      </c>
      <c r="C33" s="64">
        <f>C32+D32</f>
        <v>36.4</v>
      </c>
      <c r="D33" s="64">
        <f>(4+6)/8</f>
        <v>1.25</v>
      </c>
      <c r="E33" s="34"/>
      <c r="F33" s="34"/>
      <c r="G33" s="43" t="s">
        <v>68</v>
      </c>
      <c r="H33" s="43" t="s">
        <v>75</v>
      </c>
      <c r="I33" s="43"/>
      <c r="J33" s="43"/>
      <c r="K33" s="35">
        <v>0</v>
      </c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</row>
    <row r="34" spans="2:288" ht="30" customHeight="1" outlineLevel="1" x14ac:dyDescent="0.3">
      <c r="B34" s="51" t="s">
        <v>62</v>
      </c>
      <c r="C34" s="64">
        <f>C33+D33</f>
        <v>37.65</v>
      </c>
      <c r="D34" s="64">
        <f>(1+6)/8</f>
        <v>0.875</v>
      </c>
      <c r="E34" s="34"/>
      <c r="F34" s="34"/>
      <c r="G34" s="43" t="s">
        <v>68</v>
      </c>
      <c r="H34" s="43" t="s">
        <v>75</v>
      </c>
      <c r="I34" s="43"/>
      <c r="J34" s="43"/>
      <c r="K34" s="35">
        <v>0</v>
      </c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</row>
    <row r="35" spans="2:288" s="36" customFormat="1" ht="16.5" customHeight="1" x14ac:dyDescent="0.3">
      <c r="B35" s="117"/>
      <c r="C35" s="117"/>
      <c r="D35" s="117"/>
      <c r="E35" s="117"/>
      <c r="F35" s="117"/>
      <c r="G35" s="117"/>
      <c r="H35" s="117"/>
      <c r="I35" s="117"/>
      <c r="J35" s="117"/>
      <c r="K35" s="117"/>
    </row>
  </sheetData>
  <sheetProtection algorithmName="SHA-512" hashValue="S6Ilewoff3gECgRY0jyWF8IbgDB+gM5c6XozG888XCGd0AIdwR0VGdF/xtIZeYm76nmA1Ui1XiRs9b8goMfTnA==" saltValue="uJITmXab52ZX67lxeytNUg==" spinCount="100000" sheet="1" selectLockedCells="1" autoFilter="0" pivotTables="0"/>
  <autoFilter ref="B6:KM34" xr:uid="{0C89B497-912B-455A-82DC-976B75B77640}"/>
  <dataConsolidate/>
  <mergeCells count="18">
    <mergeCell ref="I4:I5"/>
    <mergeCell ref="J4:J5"/>
    <mergeCell ref="B35:K35"/>
    <mergeCell ref="K2:K5"/>
    <mergeCell ref="M1:R1"/>
    <mergeCell ref="Z1:BK1"/>
    <mergeCell ref="BM1:BP1"/>
    <mergeCell ref="B2:B5"/>
    <mergeCell ref="C2:C5"/>
    <mergeCell ref="D2:D5"/>
    <mergeCell ref="E2:E5"/>
    <mergeCell ref="F2:F5"/>
    <mergeCell ref="U1:W1"/>
    <mergeCell ref="L2:KB2"/>
    <mergeCell ref="BR1:KB1"/>
    <mergeCell ref="G2:J3"/>
    <mergeCell ref="G4:G5"/>
    <mergeCell ref="H4:H5"/>
  </mergeCells>
  <conditionalFormatting sqref="L6:KB6 L8:KB34">
    <cfRule type="expression" dxfId="25" priority="2339">
      <formula>PorcentajeCompletado</formula>
    </cfRule>
    <cfRule type="expression" dxfId="24" priority="2341">
      <formula>PercentCompleteBeyond</formula>
    </cfRule>
    <cfRule type="expression" dxfId="23" priority="2342">
      <formula>Real</formula>
    </cfRule>
    <cfRule type="expression" dxfId="22" priority="2343">
      <formula>ActualBeyond</formula>
    </cfRule>
    <cfRule type="expression" dxfId="21" priority="2344">
      <formula>Plan</formula>
    </cfRule>
    <cfRule type="expression" dxfId="20" priority="2345">
      <formula>L$5=period_selected</formula>
    </cfRule>
    <cfRule type="expression" dxfId="19" priority="2347">
      <formula>MOD(COLUMN(),2)</formula>
    </cfRule>
    <cfRule type="expression" dxfId="18" priority="2348">
      <formula>MOD(COLUMN(),2)=0</formula>
    </cfRule>
  </conditionalFormatting>
  <conditionalFormatting sqref="B35 L35:KB35">
    <cfRule type="expression" dxfId="17" priority="2340">
      <formula>TRUE</formula>
    </cfRule>
  </conditionalFormatting>
  <conditionalFormatting sqref="L5:KB5">
    <cfRule type="expression" dxfId="16" priority="2346">
      <formula>L$5=period_selected</formula>
    </cfRule>
  </conditionalFormatting>
  <conditionalFormatting sqref="L7:KB7">
    <cfRule type="expression" dxfId="15" priority="2097">
      <formula>PorcentajeCompletado</formula>
    </cfRule>
    <cfRule type="expression" dxfId="14" priority="2098">
      <formula>PercentCompleteBeyond</formula>
    </cfRule>
    <cfRule type="expression" dxfId="13" priority="2099">
      <formula>Real</formula>
    </cfRule>
    <cfRule type="expression" dxfId="12" priority="2100">
      <formula>ActualBeyond</formula>
    </cfRule>
    <cfRule type="expression" dxfId="11" priority="2101">
      <formula>Plan</formula>
    </cfRule>
    <cfRule type="expression" dxfId="10" priority="2102">
      <formula>L$5=period_selected</formula>
    </cfRule>
    <cfRule type="expression" dxfId="9" priority="2103">
      <formula>MOD(COLUMN(),2)</formula>
    </cfRule>
    <cfRule type="expression" dxfId="8" priority="2104">
      <formula>MOD(COLUMN(),2)=0</formula>
    </cfRule>
  </conditionalFormatting>
  <conditionalFormatting sqref="L33:KB33">
    <cfRule type="expression" dxfId="7" priority="1369">
      <formula>PorcentajeCompletado</formula>
    </cfRule>
    <cfRule type="expression" dxfId="6" priority="1370">
      <formula>PercentCompleteBeyond</formula>
    </cfRule>
    <cfRule type="expression" dxfId="5" priority="1371">
      <formula>Real</formula>
    </cfRule>
    <cfRule type="expression" dxfId="4" priority="1372">
      <formula>ActualBeyond</formula>
    </cfRule>
    <cfRule type="expression" dxfId="3" priority="1373">
      <formula>Plan</formula>
    </cfRule>
    <cfRule type="expression" dxfId="2" priority="1374">
      <formula>L$5=period_selected</formula>
    </cfRule>
    <cfRule type="expression" dxfId="1" priority="1375">
      <formula>MOD(COLUMN(),2)</formula>
    </cfRule>
    <cfRule type="expression" dxfId="0" priority="1376">
      <formula>MOD(COLUMN(),2)=0</formula>
    </cfRule>
  </conditionalFormatting>
  <dataValidations disablePrompts="1" xWindow="424" yWindow="261" count="12">
    <dataValidation allowBlank="1" showInputMessage="1" showErrorMessage="1" prompt="Los periodos se representan del 1 al 60, desde la celda H4 a la celda BO4 " sqref="L2" xr:uid="{00000000-0002-0000-0100-000001000000}"/>
    <dataValidation allowBlank="1" showInputMessage="1" showErrorMessage="1" prompt="Escriba el porcentaje de proyecto completado en la columna G, a partir de la celda G5." sqref="K2:K5" xr:uid="{00000000-0002-0000-0100-000002000000}"/>
    <dataValidation allowBlank="1" showInputMessage="1" showErrorMessage="1" prompt="Escriba el periodo de duración real del plan en la columna F, a partir de la celda F5." sqref="F2:F5 G2" xr:uid="{00000000-0002-0000-0100-000003000000}"/>
    <dataValidation allowBlank="1" showInputMessage="1" showErrorMessage="1" prompt="Escriba el periodo de inicio real del plan en la columna E, a partir de la celda E5." sqref="E2:E5" xr:uid="{00000000-0002-0000-0100-000004000000}"/>
    <dataValidation allowBlank="1" showInputMessage="1" showErrorMessage="1" prompt="Escriba el periodo de duración del plan en la columna D, a partir de la celda D5." sqref="D2:D5" xr:uid="{00000000-0002-0000-0100-000005000000}"/>
    <dataValidation allowBlank="1" showInputMessage="1" showErrorMessage="1" prompt="Escriba el periodo de inicio del plan en la columna C, a partir de la celda C5." sqref="C2:C5" xr:uid="{00000000-0002-0000-0100-000006000000}"/>
    <dataValidation allowBlank="1" showInputMessage="1" showErrorMessage="1" prompt="Escriba la actividad en la columna B, a partir de la celda B5._x000a_" sqref="B2:B5" xr:uid="{00000000-0002-0000-0100-000007000000}"/>
    <dataValidation allowBlank="1" showInputMessage="1" showErrorMessage="1" prompt="Esta celda de la leyenda indica el porcentaje del proyecto completado" sqref="BQ1" xr:uid="{00000000-0002-0000-0100-000008000000}"/>
    <dataValidation allowBlank="1" showInputMessage="1" showErrorMessage="1" prompt="Esta celda de la leyenda indica la duración real" sqref="BL1 S1" xr:uid="{00000000-0002-0000-0100-000009000000}"/>
    <dataValidation allowBlank="1" showInputMessage="1" showErrorMessage="1" prompt="Esta celda de la leyenda indica la duración del plan" sqref="Y1 L1" xr:uid="{00000000-0002-0000-0100-00000A000000}"/>
    <dataValidation type="list" errorStyle="warning" allowBlank="1" showInputMessage="1" showErrorMessage="1" error="Escriba un valor del 1 al 60 o seleccione un periodo de la lista (presione CANCELAR, ALT+FLECHA ABAJO y, a continuación, presione ENTRAR para seleccionar un valor)." prompt="Escriba un periodo en el intervalo de 1 a 60 o seleccione un periodo de la lista. Presione ALT+FLECHA ABAJO para desplazarse a la lista y, después, presione ENTRAR para seleccionar un valor." sqref="X1" xr:uid="{00000000-0002-0000-0100-00000B000000}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Seleccione un periodo para resaltarlo en la celda H2. En las celdas J2 hasta AI2 hay una leyenda del gráfico" sqref="B1:J1" xr:uid="{00000000-0002-0000-0100-000000000000}"/>
  </dataValidations>
  <printOptions horizontalCentered="1"/>
  <pageMargins left="0.43307086614173229" right="0.43307086614173229" top="0.51181102362204722" bottom="0.51181102362204722" header="0.31496062992125984" footer="0.31496062992125984"/>
  <pageSetup paperSize="9" scale="50" fitToHeight="0" orientation="landscape" r:id="rId1"/>
  <headerFooter differentFirst="1">
    <oddFooter>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88BE3-A63F-4286-A4CD-30ED8C47C2C1}">
  <dimension ref="A1:A27"/>
  <sheetViews>
    <sheetView workbookViewId="0"/>
  </sheetViews>
  <sheetFormatPr baseColWidth="10" defaultRowHeight="15" x14ac:dyDescent="0.25"/>
  <sheetData>
    <row r="1" spans="1:1" x14ac:dyDescent="0.25">
      <c r="A1" s="4">
        <v>43666</v>
      </c>
    </row>
    <row r="2" spans="1:1" x14ac:dyDescent="0.25">
      <c r="A2" s="4">
        <v>43647</v>
      </c>
    </row>
    <row r="3" spans="1:1" x14ac:dyDescent="0.25">
      <c r="A3" s="4">
        <v>43696</v>
      </c>
    </row>
    <row r="4" spans="1:1" x14ac:dyDescent="0.25">
      <c r="A4" s="4">
        <v>43684</v>
      </c>
    </row>
    <row r="5" spans="1:1" x14ac:dyDescent="0.25">
      <c r="A5" s="4">
        <v>43752</v>
      </c>
    </row>
    <row r="6" spans="1:1" x14ac:dyDescent="0.25">
      <c r="A6" s="4">
        <v>43780</v>
      </c>
    </row>
    <row r="7" spans="1:1" x14ac:dyDescent="0.25">
      <c r="A7" s="4">
        <v>43774</v>
      </c>
    </row>
    <row r="8" spans="1:1" x14ac:dyDescent="0.25">
      <c r="A8" s="4">
        <v>43824</v>
      </c>
    </row>
    <row r="9" spans="1:1" x14ac:dyDescent="0.25">
      <c r="A9" s="4">
        <v>43800</v>
      </c>
    </row>
    <row r="10" spans="1:1" x14ac:dyDescent="0.25">
      <c r="A10" s="4">
        <v>43831</v>
      </c>
    </row>
    <row r="11" spans="1:1" x14ac:dyDescent="0.25">
      <c r="A11" s="4">
        <v>43836</v>
      </c>
    </row>
    <row r="12" spans="1:1" x14ac:dyDescent="0.25">
      <c r="A12" s="4">
        <v>43884</v>
      </c>
    </row>
    <row r="13" spans="1:1" x14ac:dyDescent="0.25">
      <c r="A13" s="4">
        <v>43564</v>
      </c>
    </row>
    <row r="14" spans="1:1" x14ac:dyDescent="0.25">
      <c r="A14" s="4">
        <v>43565</v>
      </c>
    </row>
    <row r="15" spans="1:1" x14ac:dyDescent="0.25">
      <c r="A15" s="4">
        <v>43586</v>
      </c>
    </row>
    <row r="16" spans="1:1" x14ac:dyDescent="0.25">
      <c r="A16" s="4">
        <v>43610</v>
      </c>
    </row>
    <row r="17" spans="1:1" x14ac:dyDescent="0.25">
      <c r="A17" s="4">
        <v>43631</v>
      </c>
    </row>
    <row r="18" spans="1:1" x14ac:dyDescent="0.25">
      <c r="A18" s="4">
        <v>43638</v>
      </c>
    </row>
    <row r="19" spans="1:1" x14ac:dyDescent="0.25">
      <c r="A19" s="4">
        <v>43645</v>
      </c>
    </row>
    <row r="20" spans="1:1" x14ac:dyDescent="0.25">
      <c r="A20" s="4">
        <v>43666</v>
      </c>
    </row>
    <row r="21" spans="1:1" x14ac:dyDescent="0.25">
      <c r="A21" s="4">
        <v>43694</v>
      </c>
    </row>
    <row r="22" spans="1:1" x14ac:dyDescent="0.25">
      <c r="A22" s="4">
        <v>43684</v>
      </c>
    </row>
    <row r="23" spans="1:1" x14ac:dyDescent="0.25">
      <c r="A23" s="4">
        <v>43750</v>
      </c>
    </row>
    <row r="24" spans="1:1" x14ac:dyDescent="0.25">
      <c r="A24" s="4">
        <v>43771</v>
      </c>
    </row>
    <row r="25" spans="1:1" x14ac:dyDescent="0.25">
      <c r="A25" s="4">
        <v>43785</v>
      </c>
    </row>
    <row r="26" spans="1:1" x14ac:dyDescent="0.25">
      <c r="A26" s="4">
        <v>43807</v>
      </c>
    </row>
    <row r="27" spans="1:1" x14ac:dyDescent="0.25">
      <c r="A27" s="4">
        <v>43824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CF7D140803FF4899C8D8B85A5AD5D0" ma:contentTypeVersion="10" ma:contentTypeDescription="Crear nuevo documento." ma:contentTypeScope="" ma:versionID="9acade4738c84b26eabd37aef054c3cb">
  <xsd:schema xmlns:xsd="http://www.w3.org/2001/XMLSchema" xmlns:xs="http://www.w3.org/2001/XMLSchema" xmlns:p="http://schemas.microsoft.com/office/2006/metadata/properties" xmlns:ns3="5f282743-8d03-4d4a-9f96-3c3faabcd828" xmlns:ns4="c7bb82e2-006b-402c-995e-20f2e2c51b31" targetNamespace="http://schemas.microsoft.com/office/2006/metadata/properties" ma:root="true" ma:fieldsID="180ed2553333a45de41b0b786ee31d20" ns3:_="" ns4:_="">
    <xsd:import namespace="5f282743-8d03-4d4a-9f96-3c3faabcd828"/>
    <xsd:import namespace="c7bb82e2-006b-402c-995e-20f2e2c51b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3:SharedWithDetails" minOccurs="0"/>
                <xsd:element ref="ns3:SharingHintHash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82743-8d03-4d4a-9f96-3c3faabcd8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b82e2-006b-402c-995e-20f2e2c51b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0D7185-304E-4229-B6F5-1645840BE529}">
  <ds:schemaRefs>
    <ds:schemaRef ds:uri="http://purl.org/dc/dcmitype/"/>
    <ds:schemaRef ds:uri="http://schemas.microsoft.com/office/2006/documentManagement/types"/>
    <ds:schemaRef ds:uri="5f282743-8d03-4d4a-9f96-3c3faabcd828"/>
    <ds:schemaRef ds:uri="http://www.w3.org/XML/1998/namespace"/>
    <ds:schemaRef ds:uri="http://purl.org/dc/terms/"/>
    <ds:schemaRef ds:uri="http://schemas.openxmlformats.org/package/2006/metadata/core-properties"/>
    <ds:schemaRef ds:uri="c7bb82e2-006b-402c-995e-20f2e2c51b31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1CAAAB3-F064-4634-966E-50D2E946B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282743-8d03-4d4a-9f96-3c3faabcd828"/>
    <ds:schemaRef ds:uri="c7bb82e2-006b-402c-995e-20f2e2c51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A0FC94-4513-41D4-ABA5-7B1C4B3F8F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Instructivo</vt:lpstr>
      <vt:lpstr>Estimación Audiovisual</vt:lpstr>
      <vt:lpstr>Estimaciones variables</vt:lpstr>
      <vt:lpstr>Tarifas por rol</vt:lpstr>
      <vt:lpstr>Cronograma audiovisual</vt:lpstr>
      <vt:lpstr>Festivos en colombia</vt:lpstr>
      <vt:lpstr>period_selected</vt:lpstr>
      <vt:lpstr>TitleRegion..BO60</vt:lpstr>
      <vt:lpstr>'Cronograma audiovisual'!Títulos_a_imprimir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patricia López gallego</dc:creator>
  <cp:lastModifiedBy>Diana Patrica Lopez</cp:lastModifiedBy>
  <dcterms:created xsi:type="dcterms:W3CDTF">2019-11-24T15:09:59Z</dcterms:created>
  <dcterms:modified xsi:type="dcterms:W3CDTF">2020-03-04T12:47:32Z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0x01010059CF7D140803FF4899C8D8B85A5AD5D0</vt:lpwstr>
  </property>
</Properties>
</file>