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D:\Users\dlopez94\Desktop\"/>
    </mc:Choice>
  </mc:AlternateContent>
  <xr:revisionPtr revIDLastSave="0" documentId="13_ncr:1_{297F20AC-5BC1-4B87-A2F9-13A753C28130}" xr6:coauthVersionLast="43" xr6:coauthVersionMax="43" xr10:uidLastSave="{00000000-0000-0000-0000-000000000000}"/>
  <bookViews>
    <workbookView xWindow="20370" yWindow="-120" windowWidth="25440" windowHeight="15390" tabRatio="582" xr2:uid="{010818CA-751F-4E6F-99C7-72AB3CF9EE88}"/>
  </bookViews>
  <sheets>
    <sheet name="Instructivo" sheetId="18" r:id="rId1"/>
    <sheet name="Estimación Content" sheetId="11" r:id="rId2"/>
    <sheet name="Estimaciones variables" sheetId="7" r:id="rId3"/>
    <sheet name="Tarifas por rol" sheetId="1" r:id="rId4"/>
    <sheet name="Cronograma Content" sheetId="13" r:id="rId5"/>
    <sheet name="Festivos en colombia" sheetId="17" state="hidden" r:id="rId6"/>
  </sheets>
  <definedNames>
    <definedName name="_xlnm._FilterDatabase" localSheetId="4" hidden="1">'Cronograma Content'!$B$6:$KM$272</definedName>
    <definedName name="ActualBeyond">PeriodInActual*('Cronograma Content'!$E1&gt;0)</definedName>
    <definedName name="PercentCompleteBeyond">('Cronograma Content'!A$5=MEDIAN('Cronograma Content'!A$5,'Cronograma Content'!$E1,'Cronograma Content'!$E1+'Cronograma Content'!$F1)*('Cronograma Content'!$E1&gt;0))*(('Cronograma Content'!A$5&lt;(INT('Cronograma Content'!$E1+'Cronograma Content'!$F1*'Cronograma Content'!$K1)))+('Cronograma Content'!A$5='Cronograma Content'!$E1))*('Cronograma Content'!$K1&gt;0)</definedName>
    <definedName name="period_selected">'Cronograma Content'!$X$1</definedName>
    <definedName name="PeriodInActual">'Cronograma Content'!A$5=MEDIAN('Cronograma Content'!A$5,'Cronograma Content'!$E1,'Cronograma Content'!$E1+'Cronograma Content'!$F1-1)</definedName>
    <definedName name="PeriodInPlan">'Cronograma Content'!A$5=MEDIAN('Cronograma Content'!A$5,'Cronograma Content'!$C1,'Cronograma Content'!$C1+'Cronograma Content'!$D1-1)</definedName>
    <definedName name="Plan">PeriodInPlan*('Cronograma Content'!$C1&gt;0)</definedName>
    <definedName name="PorcentajeCompletado">PercentCompleteBeyond*PeriodInPlan</definedName>
    <definedName name="Real">(PeriodInActual*('Cronograma Content'!$E1&gt;0))*PeriodInPlan</definedName>
    <definedName name="TitleRegion..BO60">'Cronograma Content'!$B$2:$B$5</definedName>
    <definedName name="_xlnm.Print_Titles" localSheetId="4">'Cronograma Content'!$2:$5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56" i="7" l="1"/>
  <c r="B30" i="11"/>
  <c r="F47" i="7"/>
  <c r="B30" i="7"/>
  <c r="B28" i="11"/>
  <c r="D23" i="13"/>
  <c r="D24" i="13"/>
  <c r="D25" i="13"/>
  <c r="D26" i="13"/>
  <c r="D27" i="13"/>
  <c r="B27" i="11"/>
  <c r="D48" i="13"/>
  <c r="D51" i="13"/>
  <c r="D54" i="13"/>
  <c r="D95" i="13"/>
  <c r="D107" i="13"/>
  <c r="D108" i="13"/>
  <c r="D109" i="13"/>
  <c r="D121" i="13"/>
  <c r="D122" i="13"/>
  <c r="D123" i="13"/>
  <c r="D135" i="13"/>
  <c r="D136" i="13"/>
  <c r="D137" i="13"/>
  <c r="D149" i="13"/>
  <c r="D150" i="13"/>
  <c r="D151" i="13"/>
  <c r="D163" i="13"/>
  <c r="D164" i="13"/>
  <c r="D165" i="13"/>
  <c r="D178" i="13"/>
  <c r="D179" i="13"/>
  <c r="D180" i="13"/>
  <c r="D193" i="13"/>
  <c r="D194" i="13"/>
  <c r="D195" i="13"/>
  <c r="D207" i="13"/>
  <c r="D208" i="13"/>
  <c r="D209" i="13"/>
  <c r="D219" i="13"/>
  <c r="D220" i="13"/>
  <c r="B26" i="11"/>
  <c r="D18" i="13"/>
  <c r="D263" i="13"/>
  <c r="D267" i="13"/>
  <c r="D20" i="13"/>
  <c r="B22" i="11"/>
  <c r="D14" i="13"/>
  <c r="D15" i="13"/>
  <c r="D16" i="13"/>
  <c r="D17" i="13"/>
  <c r="D19" i="13"/>
  <c r="D22" i="13"/>
  <c r="D30" i="13"/>
  <c r="D31" i="13"/>
  <c r="D47" i="13"/>
  <c r="D49" i="13"/>
  <c r="D50" i="13"/>
  <c r="D83" i="13"/>
  <c r="D96" i="13"/>
  <c r="D110" i="13"/>
  <c r="D124" i="13"/>
  <c r="D138" i="13"/>
  <c r="D152" i="13"/>
  <c r="D166" i="13"/>
  <c r="D181" i="13"/>
  <c r="D196" i="13"/>
  <c r="D174" i="13"/>
  <c r="D189" i="13"/>
  <c r="D203" i="13"/>
  <c r="D215" i="13"/>
  <c r="D226" i="13"/>
  <c r="D159" i="13"/>
  <c r="D145" i="13"/>
  <c r="D131" i="13"/>
  <c r="D117" i="13"/>
  <c r="B21" i="11"/>
  <c r="D35" i="13"/>
  <c r="D84" i="13"/>
  <c r="D97" i="13"/>
  <c r="D111" i="13"/>
  <c r="D125" i="13"/>
  <c r="D139" i="13"/>
  <c r="D153" i="13"/>
  <c r="D167" i="13"/>
  <c r="D182" i="13"/>
  <c r="D197" i="13"/>
  <c r="B20" i="11"/>
  <c r="D199" i="13"/>
  <c r="D211" i="13"/>
  <c r="D222" i="13"/>
  <c r="D231" i="13"/>
  <c r="D239" i="13"/>
  <c r="D247" i="13"/>
  <c r="D252" i="13"/>
  <c r="D257" i="13"/>
  <c r="D261" i="13"/>
  <c r="D265" i="13"/>
  <c r="B19" i="11"/>
  <c r="D85" i="13"/>
  <c r="D98" i="13"/>
  <c r="D112" i="13"/>
  <c r="D126" i="13"/>
  <c r="D140" i="13"/>
  <c r="D154" i="13"/>
  <c r="D168" i="13"/>
  <c r="D183" i="13"/>
  <c r="B18" i="11"/>
  <c r="B17" i="11"/>
  <c r="D10" i="13"/>
  <c r="C11" i="13"/>
  <c r="C10" i="13"/>
  <c r="D6" i="13"/>
  <c r="C14" i="13"/>
  <c r="C15" i="13"/>
  <c r="C16" i="13"/>
  <c r="C17" i="13"/>
  <c r="C18" i="13"/>
  <c r="C19" i="13"/>
  <c r="D13" i="13"/>
  <c r="C13" i="13"/>
  <c r="C22" i="13"/>
  <c r="C23" i="13"/>
  <c r="C24" i="13"/>
  <c r="C25" i="13"/>
  <c r="C26" i="13"/>
  <c r="C27" i="13"/>
  <c r="D12" i="13"/>
  <c r="C29" i="13"/>
  <c r="C30" i="13"/>
  <c r="C31" i="13"/>
  <c r="C32" i="13"/>
  <c r="C34" i="13"/>
  <c r="D33" i="13"/>
  <c r="C37" i="13"/>
  <c r="C39" i="13"/>
  <c r="D36" i="13"/>
  <c r="C42" i="13"/>
  <c r="C43" i="13"/>
  <c r="C44" i="13"/>
  <c r="C45" i="13"/>
  <c r="C47" i="13"/>
  <c r="C48" i="13"/>
  <c r="C49" i="13"/>
  <c r="C50" i="13"/>
  <c r="C51" i="13"/>
  <c r="D41" i="13"/>
  <c r="D46" i="13"/>
  <c r="D40" i="13"/>
  <c r="C54" i="13"/>
  <c r="C55" i="13"/>
  <c r="C56" i="13"/>
  <c r="C57" i="13"/>
  <c r="C58" i="13"/>
  <c r="C59" i="13"/>
  <c r="C62" i="13"/>
  <c r="C63" i="13"/>
  <c r="D53" i="13"/>
  <c r="D52" i="13"/>
  <c r="C66" i="13"/>
  <c r="C67" i="13"/>
  <c r="C68" i="13"/>
  <c r="C69" i="13"/>
  <c r="C70" i="13"/>
  <c r="C71" i="13"/>
  <c r="C72" i="13"/>
  <c r="C74" i="13"/>
  <c r="C75" i="13"/>
  <c r="C76" i="13"/>
  <c r="D66" i="13"/>
  <c r="D65" i="13"/>
  <c r="D64" i="13"/>
  <c r="C79" i="13"/>
  <c r="C80" i="13"/>
  <c r="C81" i="13"/>
  <c r="C82" i="13"/>
  <c r="C83" i="13"/>
  <c r="C84" i="13"/>
  <c r="C85" i="13"/>
  <c r="C87" i="13"/>
  <c r="C89" i="13"/>
  <c r="D79" i="13"/>
  <c r="D78" i="13"/>
  <c r="D77" i="13"/>
  <c r="C92" i="13"/>
  <c r="C93" i="13"/>
  <c r="C94" i="13"/>
  <c r="C95" i="13"/>
  <c r="C96" i="13"/>
  <c r="C97" i="13"/>
  <c r="C98" i="13"/>
  <c r="C100" i="13"/>
  <c r="C99" i="13"/>
  <c r="C101" i="13"/>
  <c r="C103" i="13"/>
  <c r="D92" i="13"/>
  <c r="D91" i="13"/>
  <c r="D102" i="13"/>
  <c r="D99" i="13"/>
  <c r="D90" i="13"/>
  <c r="C106" i="13"/>
  <c r="C107" i="13"/>
  <c r="C108" i="13"/>
  <c r="C109" i="13"/>
  <c r="C110" i="13"/>
  <c r="C111" i="13"/>
  <c r="C112" i="13"/>
  <c r="C114" i="13"/>
  <c r="C113" i="13"/>
  <c r="C115" i="13"/>
  <c r="C117" i="13"/>
  <c r="C120" i="13"/>
  <c r="C121" i="13"/>
  <c r="C122" i="13"/>
  <c r="C123" i="13"/>
  <c r="C124" i="13"/>
  <c r="C125" i="13"/>
  <c r="C126" i="13"/>
  <c r="C128" i="13"/>
  <c r="C127" i="13"/>
  <c r="C129" i="13"/>
  <c r="C131" i="13"/>
  <c r="D120" i="13"/>
  <c r="D119" i="13"/>
  <c r="D128" i="13"/>
  <c r="D127" i="13"/>
  <c r="D118" i="13"/>
  <c r="C134" i="13"/>
  <c r="C135" i="13"/>
  <c r="C136" i="13"/>
  <c r="C137" i="13"/>
  <c r="C138" i="13"/>
  <c r="C139" i="13"/>
  <c r="C140" i="13"/>
  <c r="C142" i="13"/>
  <c r="C141" i="13"/>
  <c r="C143" i="13"/>
  <c r="C145" i="13"/>
  <c r="D134" i="13"/>
  <c r="D133" i="13"/>
  <c r="D141" i="13"/>
  <c r="D132" i="13"/>
  <c r="C148" i="13"/>
  <c r="C149" i="13"/>
  <c r="C150" i="13"/>
  <c r="C151" i="13"/>
  <c r="C152" i="13"/>
  <c r="C153" i="13"/>
  <c r="C154" i="13"/>
  <c r="C156" i="13"/>
  <c r="C155" i="13"/>
  <c r="C157" i="13"/>
  <c r="C159" i="13"/>
  <c r="D148" i="13"/>
  <c r="D147" i="13"/>
  <c r="D158" i="13"/>
  <c r="D155" i="13"/>
  <c r="D146" i="13"/>
  <c r="C162" i="13"/>
  <c r="C163" i="13"/>
  <c r="C164" i="13"/>
  <c r="C165" i="13"/>
  <c r="C166" i="13"/>
  <c r="C167" i="13"/>
  <c r="C168" i="13"/>
  <c r="C170" i="13"/>
  <c r="C172" i="13"/>
  <c r="C174" i="13"/>
  <c r="D162" i="13"/>
  <c r="D161" i="13"/>
  <c r="D172" i="13"/>
  <c r="D173" i="13"/>
  <c r="D169" i="13"/>
  <c r="D160" i="13"/>
  <c r="C177" i="13"/>
  <c r="C178" i="13"/>
  <c r="C179" i="13"/>
  <c r="C180" i="13"/>
  <c r="C181" i="13"/>
  <c r="C182" i="13"/>
  <c r="C183" i="13"/>
  <c r="C185" i="13"/>
  <c r="C187" i="13"/>
  <c r="C189" i="13"/>
  <c r="D177" i="13"/>
  <c r="D176" i="13"/>
  <c r="D186" i="13"/>
  <c r="D187" i="13"/>
  <c r="D188" i="13"/>
  <c r="D184" i="13"/>
  <c r="D175" i="13"/>
  <c r="C192" i="13"/>
  <c r="C193" i="13"/>
  <c r="C194" i="13"/>
  <c r="C195" i="13"/>
  <c r="C196" i="13"/>
  <c r="C197" i="13"/>
  <c r="C199" i="13"/>
  <c r="C201" i="13"/>
  <c r="C203" i="13"/>
  <c r="D192" i="13"/>
  <c r="D191" i="13"/>
  <c r="D200" i="13"/>
  <c r="D201" i="13"/>
  <c r="D202" i="13"/>
  <c r="D198" i="13"/>
  <c r="D190" i="13"/>
  <c r="C206" i="13"/>
  <c r="C207" i="13"/>
  <c r="C208" i="13"/>
  <c r="C209" i="13"/>
  <c r="C211" i="13"/>
  <c r="C210" i="13"/>
  <c r="C212" i="13"/>
  <c r="C213" i="13"/>
  <c r="C214" i="13"/>
  <c r="C215" i="13"/>
  <c r="D206" i="13"/>
  <c r="D205" i="13"/>
  <c r="D212" i="13"/>
  <c r="D213" i="13"/>
  <c r="D214" i="13"/>
  <c r="D210" i="13"/>
  <c r="D204" i="13"/>
  <c r="C218" i="13"/>
  <c r="C219" i="13"/>
  <c r="C220" i="13"/>
  <c r="C222" i="13"/>
  <c r="C221" i="13"/>
  <c r="C223" i="13"/>
  <c r="C224" i="13"/>
  <c r="C225" i="13"/>
  <c r="D218" i="13"/>
  <c r="D217" i="13"/>
  <c r="D223" i="13"/>
  <c r="D224" i="13"/>
  <c r="D225" i="13"/>
  <c r="D221" i="13"/>
  <c r="D216" i="13"/>
  <c r="C229" i="13"/>
  <c r="C231" i="13"/>
  <c r="C230" i="13"/>
  <c r="C232" i="13"/>
  <c r="C233" i="13"/>
  <c r="C234" i="13"/>
  <c r="D229" i="13"/>
  <c r="D228" i="13"/>
  <c r="D232" i="13"/>
  <c r="D233" i="13"/>
  <c r="D234" i="13"/>
  <c r="D230" i="13"/>
  <c r="D227" i="13"/>
  <c r="C237" i="13"/>
  <c r="C263" i="13"/>
  <c r="C255" i="13"/>
  <c r="C239" i="13"/>
  <c r="C238" i="13"/>
  <c r="C240" i="13"/>
  <c r="C241" i="13"/>
  <c r="C242" i="13"/>
  <c r="D237" i="13"/>
  <c r="D236" i="13"/>
  <c r="D240" i="13"/>
  <c r="D241" i="13"/>
  <c r="D242" i="13"/>
  <c r="D238" i="13"/>
  <c r="D235" i="13"/>
  <c r="C245" i="13"/>
  <c r="C247" i="13"/>
  <c r="C246" i="13"/>
  <c r="C248" i="13"/>
  <c r="C249" i="13"/>
  <c r="C250" i="13"/>
  <c r="D245" i="13"/>
  <c r="D244" i="13"/>
  <c r="D248" i="13"/>
  <c r="D249" i="13"/>
  <c r="D250" i="13"/>
  <c r="D246" i="13"/>
  <c r="D243" i="13"/>
  <c r="C252" i="13"/>
  <c r="C253" i="13"/>
  <c r="C254" i="13"/>
  <c r="D253" i="13"/>
  <c r="D254" i="13"/>
  <c r="D255" i="13"/>
  <c r="D251" i="13"/>
  <c r="C257" i="13"/>
  <c r="C264" i="13"/>
  <c r="C265" i="13"/>
  <c r="C258" i="13"/>
  <c r="D264" i="13"/>
  <c r="D262" i="13"/>
  <c r="C261" i="13"/>
  <c r="C267" i="13"/>
  <c r="W47" i="7"/>
  <c r="V47" i="7"/>
  <c r="U47" i="7"/>
  <c r="T47" i="7"/>
  <c r="S47" i="7"/>
  <c r="R47" i="7"/>
  <c r="O47" i="7"/>
  <c r="P47" i="7"/>
  <c r="Q47" i="7"/>
  <c r="N47" i="7"/>
  <c r="M47" i="7"/>
  <c r="L47" i="7"/>
  <c r="K47" i="7"/>
  <c r="J47" i="7"/>
  <c r="I47" i="7"/>
  <c r="H47" i="7"/>
  <c r="G47" i="7"/>
  <c r="B20" i="7"/>
  <c r="B2" i="7"/>
  <c r="B3" i="7"/>
  <c r="B4" i="7"/>
  <c r="B5" i="7"/>
  <c r="B6" i="7"/>
  <c r="B7" i="7"/>
  <c r="B9" i="7"/>
  <c r="B10" i="7"/>
  <c r="B11" i="7"/>
  <c r="B12" i="7"/>
  <c r="B13" i="7"/>
  <c r="B14" i="7"/>
  <c r="B35" i="7"/>
  <c r="B36" i="7"/>
  <c r="B37" i="7"/>
  <c r="B38" i="7"/>
  <c r="B39" i="7"/>
  <c r="B16" i="7"/>
  <c r="B139" i="7"/>
  <c r="B140" i="7"/>
  <c r="B103" i="7"/>
  <c r="B121" i="7"/>
  <c r="B41" i="7"/>
  <c r="B141" i="7"/>
  <c r="B49" i="7"/>
  <c r="B104" i="7"/>
  <c r="B122" i="7"/>
  <c r="B42" i="7"/>
  <c r="B154" i="7"/>
  <c r="B143" i="7"/>
  <c r="B131" i="7"/>
  <c r="B59" i="7"/>
  <c r="B51" i="7"/>
  <c r="B106" i="7"/>
  <c r="B124" i="7"/>
  <c r="B44" i="7"/>
  <c r="B155" i="7"/>
  <c r="B68" i="7"/>
  <c r="B144" i="7"/>
  <c r="B132" i="7"/>
  <c r="B60" i="7"/>
  <c r="B52" i="7"/>
  <c r="B107" i="7"/>
  <c r="B125" i="7"/>
  <c r="B45" i="7"/>
  <c r="B69" i="7"/>
  <c r="B145" i="7"/>
  <c r="B133" i="7"/>
  <c r="B61" i="7"/>
  <c r="B53" i="7"/>
  <c r="B108" i="7"/>
  <c r="B126" i="7"/>
  <c r="B46" i="7"/>
  <c r="B76" i="7"/>
  <c r="B70" i="7"/>
  <c r="B146" i="7"/>
  <c r="B134" i="7"/>
  <c r="B62" i="7"/>
  <c r="B54" i="7"/>
  <c r="B109" i="7"/>
  <c r="B127" i="7"/>
  <c r="B47" i="7"/>
  <c r="B85" i="7"/>
  <c r="B77" i="7"/>
  <c r="B71" i="7"/>
  <c r="B118" i="7"/>
  <c r="B101" i="7"/>
  <c r="B93" i="7"/>
  <c r="B24" i="7"/>
  <c r="B25" i="7"/>
  <c r="D260" i="13"/>
  <c r="B120" i="7"/>
  <c r="D259" i="13"/>
  <c r="C262" i="13"/>
  <c r="B119" i="7"/>
  <c r="B102" i="7"/>
  <c r="D258" i="13"/>
  <c r="D256" i="13"/>
  <c r="C259" i="13"/>
  <c r="B147" i="7"/>
  <c r="B135" i="7"/>
  <c r="B63" i="7"/>
  <c r="B55" i="7"/>
  <c r="B110" i="7"/>
  <c r="B128" i="7"/>
  <c r="B48" i="7"/>
  <c r="B94" i="7"/>
  <c r="B86" i="7"/>
  <c r="B78" i="7"/>
  <c r="B72" i="7"/>
  <c r="B148" i="7"/>
  <c r="B136" i="7"/>
  <c r="B64" i="7"/>
  <c r="B56" i="7"/>
  <c r="B111" i="7"/>
  <c r="B129" i="7"/>
  <c r="B112" i="7"/>
  <c r="B95" i="7"/>
  <c r="B87" i="7"/>
  <c r="B79" i="7"/>
  <c r="B73" i="7"/>
  <c r="B149" i="7"/>
  <c r="B137" i="7"/>
  <c r="B65" i="7"/>
  <c r="B57" i="7"/>
  <c r="B113" i="7"/>
  <c r="B96" i="7"/>
  <c r="B88" i="7"/>
  <c r="B80" i="7"/>
  <c r="B74" i="7"/>
  <c r="B150" i="7"/>
  <c r="B138" i="7"/>
  <c r="B66" i="7"/>
  <c r="B114" i="7"/>
  <c r="B97" i="7"/>
  <c r="B89" i="7"/>
  <c r="B81" i="7"/>
  <c r="B75" i="7"/>
  <c r="B115" i="7"/>
  <c r="B98" i="7"/>
  <c r="B90" i="7"/>
  <c r="B82" i="7"/>
  <c r="B116" i="7"/>
  <c r="B99" i="7"/>
  <c r="B91" i="7"/>
  <c r="B83" i="7"/>
  <c r="B151" i="7"/>
  <c r="B117" i="7"/>
  <c r="B100" i="7"/>
  <c r="B92" i="7"/>
  <c r="B84" i="7"/>
  <c r="C61" i="13"/>
  <c r="B23" i="7"/>
  <c r="B21" i="7"/>
  <c r="D268" i="13"/>
  <c r="D266" i="13"/>
  <c r="B22" i="7"/>
  <c r="B152" i="7"/>
  <c r="B18" i="7"/>
  <c r="B153" i="7"/>
  <c r="D115" i="13"/>
  <c r="B67" i="7"/>
  <c r="D113" i="13"/>
  <c r="B142" i="7"/>
  <c r="D106" i="13"/>
  <c r="B130" i="7"/>
  <c r="B58" i="7"/>
  <c r="B50" i="7"/>
  <c r="B105" i="7"/>
  <c r="B123" i="7"/>
  <c r="B43" i="7"/>
  <c r="D105" i="13"/>
  <c r="D104" i="13"/>
  <c r="D86" i="13"/>
  <c r="D73" i="13"/>
  <c r="D60" i="13"/>
  <c r="C9" i="13"/>
  <c r="C6" i="13"/>
  <c r="C169" i="13"/>
  <c r="C171" i="13"/>
  <c r="C173" i="13"/>
  <c r="C260" i="13"/>
  <c r="C184" i="13"/>
  <c r="C186" i="13"/>
  <c r="C188" i="13"/>
  <c r="C198" i="13"/>
  <c r="C200" i="13"/>
  <c r="C202" i="13"/>
  <c r="C226" i="13"/>
  <c r="C268" i="13"/>
  <c r="C269" i="13"/>
  <c r="C271" i="13"/>
  <c r="B17" i="7"/>
  <c r="B19" i="7"/>
  <c r="D70" i="13"/>
  <c r="D57" i="13"/>
  <c r="D37" i="13"/>
  <c r="D43" i="13"/>
  <c r="B15" i="7"/>
  <c r="B27" i="7"/>
  <c r="B28" i="7"/>
  <c r="C17" i="11"/>
  <c r="C18" i="11"/>
  <c r="B31" i="7"/>
  <c r="C19" i="11"/>
  <c r="C20" i="11"/>
  <c r="C21" i="11"/>
  <c r="B8" i="7"/>
  <c r="C22" i="11"/>
  <c r="B32" i="7"/>
  <c r="B23" i="11"/>
  <c r="C23" i="11"/>
  <c r="B24" i="11"/>
  <c r="C24" i="11"/>
  <c r="B25" i="11"/>
  <c r="C25" i="11"/>
  <c r="C26" i="11"/>
  <c r="B33" i="7"/>
  <c r="C27" i="11"/>
  <c r="C28" i="11"/>
  <c r="B29" i="11"/>
  <c r="C29" i="11"/>
  <c r="B34" i="7"/>
  <c r="C30" i="11"/>
  <c r="G49" i="7"/>
  <c r="H49" i="7"/>
  <c r="I49" i="7"/>
  <c r="J49" i="7"/>
  <c r="K49" i="7"/>
  <c r="L49" i="7"/>
  <c r="M49" i="7"/>
  <c r="N49" i="7"/>
  <c r="O49" i="7"/>
  <c r="P49" i="7"/>
  <c r="Q49" i="7"/>
  <c r="R49" i="7"/>
  <c r="S49" i="7"/>
  <c r="T49" i="7"/>
  <c r="U49" i="7"/>
  <c r="V49" i="7"/>
  <c r="W49" i="7"/>
  <c r="F49" i="7"/>
  <c r="F48" i="7"/>
  <c r="W46" i="7"/>
  <c r="V46" i="7"/>
  <c r="U46" i="7"/>
  <c r="T46" i="7"/>
  <c r="S46" i="7"/>
  <c r="R46" i="7"/>
  <c r="Q46" i="7"/>
  <c r="P46" i="7"/>
  <c r="O46" i="7"/>
  <c r="N46" i="7"/>
  <c r="M46" i="7"/>
  <c r="L46" i="7"/>
  <c r="K46" i="7"/>
  <c r="J46" i="7"/>
  <c r="I46" i="7"/>
  <c r="H46" i="7"/>
  <c r="G46" i="7"/>
  <c r="F46" i="7"/>
  <c r="G48" i="7"/>
  <c r="H48" i="7"/>
  <c r="I48" i="7"/>
  <c r="J48" i="7"/>
  <c r="K48" i="7"/>
  <c r="L48" i="7"/>
  <c r="M48" i="7"/>
  <c r="N48" i="7"/>
  <c r="O48" i="7"/>
  <c r="P48" i="7"/>
  <c r="Q48" i="7"/>
  <c r="R48" i="7"/>
  <c r="S48" i="7"/>
  <c r="T48" i="7"/>
  <c r="U48" i="7"/>
  <c r="V48" i="7"/>
  <c r="W48" i="7"/>
  <c r="R45" i="7"/>
  <c r="S45" i="7"/>
  <c r="T45" i="7"/>
  <c r="U45" i="7"/>
  <c r="V45" i="7"/>
  <c r="W45" i="7"/>
  <c r="Q45" i="7"/>
  <c r="P45" i="7"/>
  <c r="O45" i="7"/>
  <c r="N45" i="7"/>
  <c r="M45" i="7"/>
  <c r="L45" i="7"/>
  <c r="K45" i="7"/>
  <c r="J45" i="7"/>
  <c r="I45" i="7"/>
  <c r="H45" i="7"/>
  <c r="G45" i="7"/>
  <c r="F45" i="7"/>
  <c r="B26" i="7"/>
  <c r="D185" i="13"/>
  <c r="D171" i="13"/>
  <c r="D170" i="13"/>
  <c r="D157" i="13"/>
  <c r="D156" i="13"/>
  <c r="D144" i="13"/>
  <c r="D143" i="13"/>
  <c r="D114" i="13"/>
  <c r="D142" i="13"/>
  <c r="D130" i="13"/>
  <c r="D129" i="13"/>
  <c r="D100" i="13"/>
  <c r="D88" i="13"/>
  <c r="D71" i="13"/>
  <c r="D59" i="13"/>
  <c r="D58" i="13"/>
  <c r="D63" i="13"/>
  <c r="F61" i="7"/>
  <c r="F54" i="7"/>
  <c r="F53" i="7"/>
  <c r="F63" i="7"/>
  <c r="D94" i="13"/>
  <c r="D93" i="13"/>
  <c r="D82" i="13"/>
  <c r="D81" i="13"/>
  <c r="D80" i="13"/>
  <c r="D69" i="13"/>
  <c r="D68" i="13"/>
  <c r="D67" i="13"/>
  <c r="D56" i="13"/>
  <c r="D55" i="13"/>
  <c r="F24" i="7"/>
  <c r="F21" i="7"/>
  <c r="D42" i="13"/>
  <c r="D45" i="13"/>
  <c r="D44" i="13"/>
  <c r="D39" i="13"/>
  <c r="D34" i="13"/>
  <c r="D38" i="13"/>
  <c r="C36" i="13"/>
  <c r="D28" i="13"/>
  <c r="B40" i="7"/>
  <c r="B29" i="7"/>
  <c r="C33" i="13"/>
  <c r="C31" i="11"/>
  <c r="C272" i="13"/>
  <c r="D270" i="13"/>
  <c r="C270" i="13"/>
  <c r="C266" i="13"/>
  <c r="D21" i="13"/>
  <c r="C256" i="13"/>
  <c r="C228" i="13"/>
  <c r="C227" i="13"/>
  <c r="C217" i="13"/>
  <c r="C216" i="13"/>
  <c r="C205" i="13"/>
  <c r="C204" i="13"/>
  <c r="C191" i="13"/>
  <c r="C190" i="13"/>
  <c r="C176" i="13"/>
  <c r="C175" i="13"/>
  <c r="C161" i="13"/>
  <c r="C160" i="13"/>
  <c r="C147" i="13"/>
  <c r="C146" i="13"/>
  <c r="C133" i="13"/>
  <c r="C132" i="13"/>
  <c r="C119" i="13"/>
  <c r="C118" i="13"/>
  <c r="C105" i="13"/>
  <c r="C104" i="13"/>
  <c r="C91" i="13"/>
  <c r="C90" i="13"/>
  <c r="C78" i="13"/>
  <c r="C77" i="13"/>
  <c r="C65" i="13"/>
  <c r="C64" i="13"/>
  <c r="C53" i="13"/>
  <c r="C52" i="13"/>
  <c r="C41" i="13"/>
  <c r="C40" i="13"/>
  <c r="C12" i="13"/>
  <c r="C38" i="13"/>
  <c r="C86" i="13"/>
  <c r="C88" i="13"/>
  <c r="C102" i="13"/>
  <c r="C116" i="13"/>
  <c r="C130" i="13"/>
  <c r="C144" i="13"/>
  <c r="C158" i="13"/>
  <c r="C73" i="13"/>
  <c r="C60" i="13"/>
  <c r="L4" i="13"/>
  <c r="M4" i="13"/>
  <c r="N4" i="13"/>
  <c r="O4" i="13"/>
  <c r="P4" i="13"/>
  <c r="Q4" i="13"/>
  <c r="R4" i="13"/>
  <c r="S4" i="13"/>
  <c r="T4" i="13"/>
  <c r="U4" i="13"/>
  <c r="V4" i="13"/>
  <c r="W4" i="13"/>
  <c r="X4" i="13"/>
  <c r="Y4" i="13"/>
  <c r="Z4" i="13"/>
  <c r="AA4" i="13"/>
  <c r="AB4" i="13"/>
  <c r="AC4" i="13"/>
  <c r="AD4" i="13"/>
  <c r="AE4" i="13"/>
  <c r="AF4" i="13"/>
  <c r="AG4" i="13"/>
  <c r="AH4" i="13"/>
  <c r="AI4" i="13"/>
  <c r="AJ4" i="13"/>
  <c r="AK4" i="13"/>
  <c r="AL4" i="13"/>
  <c r="AM4" i="13"/>
  <c r="AN4" i="13"/>
  <c r="AO4" i="13"/>
  <c r="AP4" i="13"/>
  <c r="AQ4" i="13"/>
  <c r="AR4" i="13"/>
  <c r="AS4" i="13"/>
  <c r="AT4" i="13"/>
  <c r="AU4" i="13"/>
  <c r="AV4" i="13"/>
  <c r="AW4" i="13"/>
  <c r="AX4" i="13"/>
  <c r="AY4" i="13"/>
  <c r="AZ4" i="13"/>
  <c r="BA4" i="13"/>
  <c r="BB4" i="13"/>
  <c r="BC4" i="13"/>
  <c r="BD4" i="13"/>
  <c r="BE4" i="13"/>
  <c r="BF4" i="13"/>
  <c r="BG4" i="13"/>
  <c r="BH4" i="13"/>
  <c r="BI4" i="13"/>
  <c r="BJ4" i="13"/>
  <c r="BK4" i="13"/>
  <c r="BL4" i="13"/>
  <c r="BM4" i="13"/>
  <c r="BN4" i="13"/>
  <c r="BO4" i="13"/>
  <c r="BP4" i="13"/>
  <c r="BQ4" i="13"/>
  <c r="BR4" i="13"/>
  <c r="BS4" i="13"/>
  <c r="BT4" i="13"/>
  <c r="BU4" i="13"/>
  <c r="BV4" i="13"/>
  <c r="BW4" i="13"/>
  <c r="BX4" i="13"/>
  <c r="BY4" i="13"/>
  <c r="BZ4" i="13"/>
  <c r="CA4" i="13"/>
  <c r="CB4" i="13"/>
  <c r="CC4" i="13"/>
  <c r="CD4" i="13"/>
  <c r="CE4" i="13"/>
  <c r="CF4" i="13"/>
  <c r="CG4" i="13"/>
  <c r="CH4" i="13"/>
  <c r="CI4" i="13"/>
  <c r="CJ4" i="13"/>
  <c r="CK4" i="13"/>
  <c r="CL4" i="13"/>
  <c r="CM4" i="13"/>
  <c r="CN4" i="13"/>
  <c r="CO4" i="13"/>
  <c r="CP4" i="13"/>
  <c r="CQ4" i="13"/>
  <c r="CR4" i="13"/>
  <c r="CS4" i="13"/>
  <c r="CT4" i="13"/>
  <c r="CU4" i="13"/>
  <c r="CV4" i="13"/>
  <c r="CW4" i="13"/>
  <c r="CX4" i="13"/>
  <c r="CY4" i="13"/>
  <c r="CZ4" i="13"/>
  <c r="DA4" i="13"/>
  <c r="DB4" i="13"/>
  <c r="DC4" i="13"/>
  <c r="DD4" i="13"/>
  <c r="DE4" i="13"/>
  <c r="DF4" i="13"/>
  <c r="DG4" i="13"/>
  <c r="DH4" i="13"/>
  <c r="DI4" i="13"/>
  <c r="DJ4" i="13"/>
  <c r="DK4" i="13"/>
  <c r="DL4" i="13"/>
  <c r="DM4" i="13"/>
  <c r="DN4" i="13"/>
  <c r="DO4" i="13"/>
  <c r="DP4" i="13"/>
  <c r="DQ4" i="13"/>
  <c r="DR4" i="13"/>
  <c r="DS4" i="13"/>
  <c r="DT4" i="13"/>
  <c r="DU4" i="13"/>
  <c r="DV4" i="13"/>
  <c r="DW4" i="13"/>
  <c r="DX4" i="13"/>
  <c r="DY4" i="13"/>
  <c r="DZ4" i="13"/>
  <c r="EA4" i="13"/>
  <c r="EB4" i="13"/>
  <c r="EC4" i="13"/>
  <c r="ED4" i="13"/>
  <c r="EE4" i="13"/>
  <c r="EF4" i="13"/>
  <c r="EG4" i="13"/>
  <c r="EH4" i="13"/>
  <c r="EI4" i="13"/>
  <c r="EJ4" i="13"/>
  <c r="EK4" i="13"/>
  <c r="EL4" i="13"/>
  <c r="EM4" i="13"/>
  <c r="EN4" i="13"/>
  <c r="EO4" i="13"/>
  <c r="EP4" i="13"/>
  <c r="EQ4" i="13"/>
  <c r="ER4" i="13"/>
  <c r="ES4" i="13"/>
  <c r="ET4" i="13"/>
  <c r="EU4" i="13"/>
  <c r="EV4" i="13"/>
  <c r="EW4" i="13"/>
  <c r="EX4" i="13"/>
  <c r="EY4" i="13"/>
  <c r="EZ4" i="13"/>
  <c r="FA4" i="13"/>
  <c r="FB4" i="13"/>
  <c r="FC4" i="13"/>
  <c r="FD4" i="13"/>
  <c r="FE4" i="13"/>
  <c r="FF4" i="13"/>
  <c r="FG4" i="13"/>
  <c r="FH4" i="13"/>
  <c r="FI4" i="13"/>
  <c r="FJ4" i="13"/>
  <c r="FK4" i="13"/>
  <c r="FL4" i="13"/>
  <c r="FM4" i="13"/>
  <c r="FN4" i="13"/>
  <c r="FO4" i="13"/>
  <c r="FP4" i="13"/>
  <c r="FQ4" i="13"/>
  <c r="FR4" i="13"/>
  <c r="FS4" i="13"/>
  <c r="FT4" i="13"/>
  <c r="FU4" i="13"/>
  <c r="FV4" i="13"/>
  <c r="FW4" i="13"/>
  <c r="FX4" i="13"/>
  <c r="FY4" i="13"/>
  <c r="FZ4" i="13"/>
  <c r="GA4" i="13"/>
  <c r="GB4" i="13"/>
  <c r="GC4" i="13"/>
  <c r="GD4" i="13"/>
  <c r="GE4" i="13"/>
  <c r="GF4" i="13"/>
  <c r="GG4" i="13"/>
  <c r="GH4" i="13"/>
  <c r="GI4" i="13"/>
  <c r="GJ4" i="13"/>
  <c r="GK4" i="13"/>
  <c r="GL4" i="13"/>
  <c r="GM4" i="13"/>
  <c r="GN4" i="13"/>
  <c r="GO4" i="13"/>
  <c r="GP4" i="13"/>
  <c r="GQ4" i="13"/>
  <c r="GR4" i="13"/>
  <c r="GS4" i="13"/>
  <c r="GT4" i="13"/>
  <c r="GU4" i="13"/>
  <c r="GV4" i="13"/>
  <c r="GW4" i="13"/>
  <c r="GX4" i="13"/>
  <c r="GY4" i="13"/>
  <c r="GZ4" i="13"/>
  <c r="HA4" i="13"/>
  <c r="HB4" i="13"/>
  <c r="HC4" i="13"/>
  <c r="HD4" i="13"/>
  <c r="HE4" i="13"/>
  <c r="HF4" i="13"/>
  <c r="HG4" i="13"/>
  <c r="HH4" i="13"/>
  <c r="HI4" i="13"/>
  <c r="HJ4" i="13"/>
  <c r="HK4" i="13"/>
  <c r="HL4" i="13"/>
  <c r="HM4" i="13"/>
  <c r="HN4" i="13"/>
  <c r="HO4" i="13"/>
  <c r="HP4" i="13"/>
  <c r="HQ4" i="13"/>
  <c r="HR4" i="13"/>
  <c r="HS4" i="13"/>
  <c r="HT4" i="13"/>
  <c r="HU4" i="13"/>
  <c r="HV4" i="13"/>
  <c r="HW4" i="13"/>
  <c r="HX4" i="13"/>
  <c r="HY4" i="13"/>
  <c r="HZ4" i="13"/>
  <c r="IA4" i="13"/>
  <c r="IB4" i="13"/>
  <c r="IC4" i="13"/>
  <c r="ID4" i="13"/>
  <c r="IE4" i="13"/>
  <c r="IF4" i="13"/>
  <c r="IG4" i="13"/>
  <c r="IH4" i="13"/>
  <c r="II4" i="13"/>
  <c r="IJ4" i="13"/>
  <c r="IK4" i="13"/>
  <c r="IL4" i="13"/>
  <c r="IM4" i="13"/>
  <c r="IN4" i="13"/>
  <c r="IO4" i="13"/>
  <c r="IP4" i="13"/>
  <c r="IQ4" i="13"/>
  <c r="IR4" i="13"/>
  <c r="IS4" i="13"/>
  <c r="IT4" i="13"/>
  <c r="IU4" i="13"/>
  <c r="IV4" i="13"/>
  <c r="IW4" i="13"/>
  <c r="IX4" i="13"/>
  <c r="IY4" i="13"/>
  <c r="IZ4" i="13"/>
  <c r="JA4" i="13"/>
  <c r="JB4" i="13"/>
  <c r="JC4" i="13"/>
  <c r="JD4" i="13"/>
  <c r="JA3" i="13"/>
  <c r="JB3" i="13"/>
  <c r="JC3" i="13"/>
  <c r="JD3" i="13"/>
  <c r="JE4" i="13"/>
  <c r="JE3" i="13"/>
  <c r="JF4" i="13"/>
  <c r="JF3" i="13"/>
  <c r="JG4" i="13"/>
  <c r="JG3" i="13"/>
  <c r="JH4" i="13"/>
  <c r="JH3" i="13"/>
  <c r="JI4" i="13"/>
  <c r="JI3" i="13"/>
  <c r="JJ4" i="13"/>
  <c r="JJ3" i="13"/>
  <c r="JK4" i="13"/>
  <c r="JK3" i="13"/>
  <c r="JL4" i="13"/>
  <c r="JL3" i="13"/>
  <c r="JM4" i="13"/>
  <c r="JM3" i="13"/>
  <c r="JN4" i="13"/>
  <c r="JN3" i="13"/>
  <c r="JO4" i="13"/>
  <c r="JO3" i="13"/>
  <c r="JP4" i="13"/>
  <c r="JP3" i="13"/>
  <c r="JQ4" i="13"/>
  <c r="JQ3" i="13"/>
  <c r="JR4" i="13"/>
  <c r="JR3" i="13"/>
  <c r="JS4" i="13"/>
  <c r="JS3" i="13"/>
  <c r="JT4" i="13"/>
  <c r="JT3" i="13"/>
  <c r="JU4" i="13"/>
  <c r="JU3" i="13"/>
  <c r="JV4" i="13"/>
  <c r="JV3" i="13"/>
  <c r="JW4" i="13"/>
  <c r="JW3" i="13"/>
  <c r="JX4" i="13"/>
  <c r="JX3" i="13"/>
  <c r="JY4" i="13"/>
  <c r="JY3" i="13"/>
  <c r="JZ4" i="13"/>
  <c r="JZ3" i="13"/>
  <c r="KA4" i="13"/>
  <c r="KA3" i="13"/>
  <c r="KB4" i="13"/>
  <c r="KB3" i="13"/>
  <c r="CG3" i="13"/>
  <c r="CH3" i="13"/>
  <c r="CI3" i="13"/>
  <c r="CJ3" i="13"/>
  <c r="CK3" i="13"/>
  <c r="CL3" i="13"/>
  <c r="CM3" i="13"/>
  <c r="CN3" i="13"/>
  <c r="CO3" i="13"/>
  <c r="CP3" i="13"/>
  <c r="CQ3" i="13"/>
  <c r="CR3" i="13"/>
  <c r="CS3" i="13"/>
  <c r="CT3" i="13"/>
  <c r="CU3" i="13"/>
  <c r="CV3" i="13"/>
  <c r="CW3" i="13"/>
  <c r="CX3" i="13"/>
  <c r="CY3" i="13"/>
  <c r="CZ3" i="13"/>
  <c r="DA3" i="13"/>
  <c r="DB3" i="13"/>
  <c r="DC3" i="13"/>
  <c r="DD3" i="13"/>
  <c r="DE3" i="13"/>
  <c r="DF3" i="13"/>
  <c r="DG3" i="13"/>
  <c r="DH3" i="13"/>
  <c r="DI3" i="13"/>
  <c r="DJ3" i="13"/>
  <c r="DK3" i="13"/>
  <c r="DL3" i="13"/>
  <c r="DM3" i="13"/>
  <c r="DN3" i="13"/>
  <c r="DO3" i="13"/>
  <c r="DP3" i="13"/>
  <c r="DQ3" i="13"/>
  <c r="DR3" i="13"/>
  <c r="DS3" i="13"/>
  <c r="DT3" i="13"/>
  <c r="DU3" i="13"/>
  <c r="DV3" i="13"/>
  <c r="DW3" i="13"/>
  <c r="DX3" i="13"/>
  <c r="DY3" i="13"/>
  <c r="DZ3" i="13"/>
  <c r="EA3" i="13"/>
  <c r="EB3" i="13"/>
  <c r="EC3" i="13"/>
  <c r="ED3" i="13"/>
  <c r="EE3" i="13"/>
  <c r="EF3" i="13"/>
  <c r="EG3" i="13"/>
  <c r="EH3" i="13"/>
  <c r="EI3" i="13"/>
  <c r="EJ3" i="13"/>
  <c r="EK3" i="13"/>
  <c r="EL3" i="13"/>
  <c r="EM3" i="13"/>
  <c r="EN3" i="13"/>
  <c r="EO3" i="13"/>
  <c r="EP3" i="13"/>
  <c r="EQ3" i="13"/>
  <c r="ER3" i="13"/>
  <c r="ES3" i="13"/>
  <c r="ET3" i="13"/>
  <c r="EU3" i="13"/>
  <c r="EV3" i="13"/>
  <c r="EW3" i="13"/>
  <c r="EX3" i="13"/>
  <c r="EY3" i="13"/>
  <c r="EZ3" i="13"/>
  <c r="FA3" i="13"/>
  <c r="FB3" i="13"/>
  <c r="FC3" i="13"/>
  <c r="FD3" i="13"/>
  <c r="FE3" i="13"/>
  <c r="FF3" i="13"/>
  <c r="FG3" i="13"/>
  <c r="FH3" i="13"/>
  <c r="FI3" i="13"/>
  <c r="FJ3" i="13"/>
  <c r="FK3" i="13"/>
  <c r="FL3" i="13"/>
  <c r="FM3" i="13"/>
  <c r="FN3" i="13"/>
  <c r="FO3" i="13"/>
  <c r="FP3" i="13"/>
  <c r="FQ3" i="13"/>
  <c r="FR3" i="13"/>
  <c r="FS3" i="13"/>
  <c r="FT3" i="13"/>
  <c r="FU3" i="13"/>
  <c r="FV3" i="13"/>
  <c r="FW3" i="13"/>
  <c r="FX3" i="13"/>
  <c r="FY3" i="13"/>
  <c r="FZ3" i="13"/>
  <c r="GA3" i="13"/>
  <c r="GB3" i="13"/>
  <c r="GC3" i="13"/>
  <c r="GD3" i="13"/>
  <c r="GE3" i="13"/>
  <c r="GF3" i="13"/>
  <c r="GG3" i="13"/>
  <c r="GH3" i="13"/>
  <c r="GI3" i="13"/>
  <c r="GJ3" i="13"/>
  <c r="GK3" i="13"/>
  <c r="GL3" i="13"/>
  <c r="GM3" i="13"/>
  <c r="GN3" i="13"/>
  <c r="GO3" i="13"/>
  <c r="GP3" i="13"/>
  <c r="GQ3" i="13"/>
  <c r="GR3" i="13"/>
  <c r="GS3" i="13"/>
  <c r="GT3" i="13"/>
  <c r="GU3" i="13"/>
  <c r="GV3" i="13"/>
  <c r="GW3" i="13"/>
  <c r="GX3" i="13"/>
  <c r="GY3" i="13"/>
  <c r="GZ3" i="13"/>
  <c r="HA3" i="13"/>
  <c r="HB3" i="13"/>
  <c r="HC3" i="13"/>
  <c r="HD3" i="13"/>
  <c r="HE3" i="13"/>
  <c r="HF3" i="13"/>
  <c r="HG3" i="13"/>
  <c r="HH3" i="13"/>
  <c r="HI3" i="13"/>
  <c r="HJ3" i="13"/>
  <c r="HK3" i="13"/>
  <c r="HL3" i="13"/>
  <c r="HM3" i="13"/>
  <c r="HN3" i="13"/>
  <c r="HO3" i="13"/>
  <c r="HP3" i="13"/>
  <c r="HQ3" i="13"/>
  <c r="HR3" i="13"/>
  <c r="HS3" i="13"/>
  <c r="HT3" i="13"/>
  <c r="HU3" i="13"/>
  <c r="HV3" i="13"/>
  <c r="HW3" i="13"/>
  <c r="HX3" i="13"/>
  <c r="HY3" i="13"/>
  <c r="HZ3" i="13"/>
  <c r="IA3" i="13"/>
  <c r="IB3" i="13"/>
  <c r="IC3" i="13"/>
  <c r="ID3" i="13"/>
  <c r="IE3" i="13"/>
  <c r="IF3" i="13"/>
  <c r="IG3" i="13"/>
  <c r="IH3" i="13"/>
  <c r="II3" i="13"/>
  <c r="IJ3" i="13"/>
  <c r="IK3" i="13"/>
  <c r="IL3" i="13"/>
  <c r="IM3" i="13"/>
  <c r="IN3" i="13"/>
  <c r="IO3" i="13"/>
  <c r="IP3" i="13"/>
  <c r="IQ3" i="13"/>
  <c r="IR3" i="13"/>
  <c r="IS3" i="13"/>
  <c r="IT3" i="13"/>
  <c r="IU3" i="13"/>
  <c r="IV3" i="13"/>
  <c r="IW3" i="13"/>
  <c r="IX3" i="13"/>
  <c r="IY3" i="13"/>
  <c r="IZ3" i="13"/>
  <c r="CF3" i="13"/>
  <c r="CE3" i="13"/>
  <c r="CD3" i="13"/>
  <c r="CC3" i="13"/>
  <c r="CB3" i="13"/>
  <c r="BW3" i="13"/>
  <c r="BV3" i="13"/>
  <c r="BS3" i="13"/>
  <c r="C46" i="13"/>
  <c r="C21" i="13"/>
  <c r="C28" i="13"/>
  <c r="C20" i="13"/>
  <c r="C32" i="11"/>
  <c r="B3" i="11"/>
  <c r="M3" i="13"/>
  <c r="N3" i="13"/>
  <c r="O3" i="13"/>
  <c r="P3" i="13"/>
  <c r="Q3" i="13"/>
  <c r="R3" i="13"/>
  <c r="S3" i="13"/>
  <c r="T3" i="13"/>
  <c r="U3" i="13"/>
  <c r="V3" i="13"/>
  <c r="W3" i="13"/>
  <c r="X3" i="13"/>
  <c r="Y3" i="13"/>
  <c r="Z3" i="13"/>
  <c r="AA3" i="13"/>
  <c r="AB3" i="13"/>
  <c r="AC3" i="13"/>
  <c r="AD3" i="13"/>
  <c r="AE3" i="13"/>
  <c r="AF3" i="13"/>
  <c r="AG3" i="13"/>
  <c r="AH3" i="13"/>
  <c r="AI3" i="13"/>
  <c r="AJ3" i="13"/>
  <c r="AK3" i="13"/>
  <c r="AL3" i="13"/>
  <c r="AM3" i="13"/>
  <c r="AN3" i="13"/>
  <c r="AO3" i="13"/>
  <c r="AP3" i="13"/>
  <c r="AQ3" i="13"/>
  <c r="AR3" i="13"/>
  <c r="AS3" i="13"/>
  <c r="AT3" i="13"/>
  <c r="AU3" i="13"/>
  <c r="AV3" i="13"/>
  <c r="AW3" i="13"/>
  <c r="AX3" i="13"/>
  <c r="AY3" i="13"/>
  <c r="AZ3" i="13"/>
  <c r="BA3" i="13"/>
  <c r="BB3" i="13"/>
  <c r="BC3" i="13"/>
  <c r="BD3" i="13"/>
  <c r="BE3" i="13"/>
  <c r="BF3" i="13"/>
  <c r="BG3" i="13"/>
  <c r="BH3" i="13"/>
  <c r="BI3" i="13"/>
  <c r="BJ3" i="13"/>
  <c r="BK3" i="13"/>
  <c r="BL3" i="13"/>
  <c r="BM3" i="13"/>
  <c r="BN3" i="13"/>
  <c r="BO3" i="13"/>
  <c r="BP3" i="13"/>
  <c r="BQ3" i="13"/>
  <c r="BR3" i="13"/>
  <c r="BT3" i="13"/>
  <c r="BU3" i="13"/>
  <c r="BX3" i="13"/>
  <c r="BY3" i="13"/>
  <c r="BZ3" i="13"/>
  <c r="CA3" i="13"/>
  <c r="L3" i="13"/>
  <c r="C236" i="13"/>
  <c r="C235" i="13"/>
  <c r="C244" i="13"/>
  <c r="C243" i="13"/>
  <c r="C25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tc={90365BB8-2632-423C-A30C-6069216C68EE}</author>
    <author>tc={04A39F73-E403-4798-B99A-50BF5285B89A}</author>
    <author>tc={A1537A9B-AA0F-4A52-959D-79A08222F4B2}</author>
    <author>tc={F5A34061-3156-41DC-AFF0-1F9D4926BCA6}</author>
    <author>tc={DF001175-F25A-4688-B9FB-7CEFBBF12E5A}</author>
    <author>tc={E7A24723-C309-4239-B885-63AFE2A7D8E1}</author>
    <author>tc={B23559FC-C525-4CF9-ACBB-C9C7FE6C95FB}</author>
    <author>tc={AB7FE589-428D-4D9E-A580-CCE1A06BA17F}</author>
  </authors>
  <commentList>
    <comment ref="B2" authorId="0" shapeId="0" xr:uid="{90365BB8-2632-423C-A30C-6069216C68E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aprobación de propuesta comercial por parte del cliente</t>
      </text>
    </comment>
    <comment ref="B3" authorId="1" shapeId="0" xr:uid="{04A39F73-E403-4798-B99A-50BF5285B89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que se puede diligenciar acta de cierre</t>
      </text>
    </comment>
    <comment ref="B6" authorId="2" shapeId="0" xr:uid="{A1537A9B-AA0F-4A52-959D-79A08222F4B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valida con el cliente la inclusión de estos elementos opcionales en el sitio de contenidos</t>
      </text>
    </comment>
    <comment ref="B9" authorId="3" shapeId="0" xr:uid="{F5A34061-3156-41DC-AFF0-1F9D4926BCA6}">
      <text>
        <t>[Comentario encadenado]
Su versión de Excel le permite leer este comentario encadenado; sin embargo, las ediciones que se apliquen se quitarán si el archivo se abre en una versión más reciente de Excel. Más información: https://go.microsoft.com/fwlink/?linkid=870924
Comentario:
    Específica si se incluye testeo de usabilidad con herramienta eyetracker.</t>
      </text>
    </comment>
    <comment ref="B10" authorId="4" shapeId="0" xr:uid="{DF001175-F25A-4688-B9FB-7CEFBBF12E5A}">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hacer edición a las imágene que el cliente provea como insumos, y diseño de recursos gráficos complementarios.</t>
      </text>
    </comment>
    <comment ref="B11" authorId="5" shapeId="0" xr:uid="{E7A24723-C309-4239-B885-63AFE2A7D8E1}">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hacer edición a las imágene que el cliente provea como insumos, y diseño de recursos gráficos complementarios.</t>
      </text>
    </comment>
    <comment ref="B14" authorId="6" shapeId="0" xr:uid="{B23559FC-C525-4CF9-ACBB-C9C7FE6C95FB}">
      <text>
        <t>[Comentario encadenado]
Su versión de Excel le permite leer este comentario encadenado; sin embargo, las ediciones que se apliquen se quitarán si el archivo se abre en una versión más reciente de Excel. Más información: https://go.microsoft.com/fwlink/?linkid=870924
Comentario:
    Depende del % de incertidumbre calculado que se tiene del cliente. En caso de clientes nuevos se asume 15%.</t>
      </text>
    </comment>
    <comment ref="C32" authorId="7" shapeId="0" xr:uid="{AB7FE589-428D-4D9E-A580-CCE1A06BA17F}">
      <text>
        <t>[Comentario encadenado]
Su versión de Excel le permite leer este comentario encadenado; sin embargo, las ediciones que se apliquen se quitarán si el archivo se abre en una versión más reciente de Excel. Más información: https://go.microsoft.com/fwlink/?linkid=870924
Comentario:
    Según el tipo de proyecto, la desviación máxima a considerar es del 15%.</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tc={B59D80FD-E75C-43F6-88A4-1C2CD46D67F7}</author>
  </authors>
  <commentList>
    <comment ref="X1" authorId="0" shapeId="0" xr:uid="{B59D80FD-E75C-43F6-88A4-1C2CD46D67F7}">
      <text>
        <t>[Comentario encadenado]
Su versión de Excel le permite leer este comentario encadenado; sin embargo, las ediciones que se apliquen se quitarán si el archivo se abre en una versión más reciente de Excel. Más información: https://go.microsoft.com/fwlink/?linkid=870924
Comentario:
    Ingrese el número de columna que muestra la fila 5, que es equivalente a la fecha actual.</t>
      </text>
    </comment>
  </commentList>
</comments>
</file>

<file path=xl/sharedStrings.xml><?xml version="1.0" encoding="utf-8"?>
<sst xmlns="http://schemas.openxmlformats.org/spreadsheetml/2006/main" count="1391" uniqueCount="386">
  <si>
    <t>ROL</t>
  </si>
  <si>
    <t>VALOR/HORA</t>
  </si>
  <si>
    <t>Desarrollador Frontend</t>
  </si>
  <si>
    <t>Desarrollador Backend</t>
  </si>
  <si>
    <t>Diseñador de interfaces UI/UX</t>
  </si>
  <si>
    <t>Analista SEO</t>
  </si>
  <si>
    <t>Analista QA</t>
  </si>
  <si>
    <t>Analista UX</t>
  </si>
  <si>
    <t>ACTIVIDAD</t>
  </si>
  <si>
    <t>INICIO DEL PLAN</t>
  </si>
  <si>
    <t>INICIO REAL</t>
  </si>
  <si>
    <t>DURACIÓN REAL</t>
  </si>
  <si>
    <t>PORCENTAJE COMPLETADO</t>
  </si>
  <si>
    <t>PERIODOS</t>
  </si>
  <si>
    <t>Duracion del plan</t>
  </si>
  <si>
    <t>Duración real del plan</t>
  </si>
  <si>
    <t>Día actual</t>
  </si>
  <si>
    <t>DURACIÓN DEL PLAN (Días)</t>
  </si>
  <si>
    <t>PM</t>
  </si>
  <si>
    <t>Cliente</t>
  </si>
  <si>
    <t>Analista WA</t>
  </si>
  <si>
    <t>Desarrollador Frontend /Desarrollador Backend</t>
  </si>
  <si>
    <t>Elementos Opcionales</t>
  </si>
  <si>
    <t>Rango</t>
  </si>
  <si>
    <t>SI</t>
  </si>
  <si>
    <t>NO</t>
  </si>
  <si>
    <t>Cantidad de formularios adicionales</t>
  </si>
  <si>
    <t>Fecha Fin</t>
  </si>
  <si>
    <t>Tareas con duración variable según alcance</t>
  </si>
  <si>
    <t>HORAS</t>
  </si>
  <si>
    <t>COSTO</t>
  </si>
  <si>
    <t>Testeo UX</t>
  </si>
  <si>
    <t xml:space="preserve">TOTAL </t>
  </si>
  <si>
    <t>TOTAL + INCERTIDUMBRE</t>
  </si>
  <si>
    <t>% INCERTIDUMBRE (CLIENTE)</t>
  </si>
  <si>
    <t>Fecha de aprobación de la propuesta</t>
  </si>
  <si>
    <t>Levantamiento de cronograma y construcción de kick off</t>
  </si>
  <si>
    <t>1. KICK OFF DE PROYECTO</t>
  </si>
  <si>
    <t>Presentación de Kick off y acta de inicio</t>
  </si>
  <si>
    <t>Aprobación  de Kick off y acta de inicio</t>
  </si>
  <si>
    <t>VPO</t>
  </si>
  <si>
    <t>PM/ Cliente/ Dirección Comercial</t>
  </si>
  <si>
    <t>RESPONSABLES</t>
  </si>
  <si>
    <t>ACCOUNTABLE</t>
  </si>
  <si>
    <t>RESPONSIBLE</t>
  </si>
  <si>
    <t>CONSULTED</t>
  </si>
  <si>
    <t>INFORMED</t>
  </si>
  <si>
    <t>Vicepresidente de operaciones y proyectos</t>
  </si>
  <si>
    <t>ESTIMACIÓN PROYECTO CONTENT</t>
  </si>
  <si>
    <t>Consultoría estratégica</t>
  </si>
  <si>
    <t>Rango de plantillas</t>
  </si>
  <si>
    <t>Analista de contenidos</t>
  </si>
  <si>
    <t>Inmersión y Capacitación en el negocio y procesos</t>
  </si>
  <si>
    <t>Taller Buyer persona</t>
  </si>
  <si>
    <t xml:space="preserve">Entrevistas </t>
  </si>
  <si>
    <t>Investigación de Tendencias en sitios y referentes</t>
  </si>
  <si>
    <t>Reporte de comportamiento de analítica del sitio actual</t>
  </si>
  <si>
    <t>Estrategia (Articulación ecosistema, modelo de relacionamiento) </t>
  </si>
  <si>
    <t>Definición de estrategia de content marketing</t>
  </si>
  <si>
    <t>Olas de priorización</t>
  </si>
  <si>
    <t>2. CONSULTORÍA ESTRATÉGICA</t>
  </si>
  <si>
    <t>Capacitación de UX</t>
  </si>
  <si>
    <t>Levantamiento backlog</t>
  </si>
  <si>
    <t>2.2.ESTRATEGIA DE CONTENIDOS</t>
  </si>
  <si>
    <t>2.1 .INVESTIGACIÓN</t>
  </si>
  <si>
    <t>Taller Vision Alignment Canvas</t>
  </si>
  <si>
    <t>Presentación Estrategia y pilares de la experiencia</t>
  </si>
  <si>
    <t>Taller Card Sorting</t>
  </si>
  <si>
    <t>3. ARQUITECTURA DE INFORMACIÓN</t>
  </si>
  <si>
    <t>Lineamientos SEO estratégico.</t>
  </si>
  <si>
    <t>Mapa de navegación.</t>
  </si>
  <si>
    <t>Mapa de procesos.</t>
  </si>
  <si>
    <t>Inventario de plantillas y funcionalidades.</t>
  </si>
  <si>
    <t>Taller design studio</t>
  </si>
  <si>
    <t xml:space="preserve">Eye tracking </t>
  </si>
  <si>
    <t>Socialización</t>
  </si>
  <si>
    <t>Ajustes  finales</t>
  </si>
  <si>
    <t>Construcción de árbol SEO</t>
  </si>
  <si>
    <t>6.1  Diseño de experiencia y contenido</t>
  </si>
  <si>
    <t>7.1  Diseño de experiencia y contenido</t>
  </si>
  <si>
    <t>7.2 Desarrollo e implementación</t>
  </si>
  <si>
    <t>8.1  Diseño de experiencia y contenido</t>
  </si>
  <si>
    <t>8.2 Desarrollo e implementación</t>
  </si>
  <si>
    <t>Diseño de Wireframes paquete de plantillas 1</t>
  </si>
  <si>
    <t>Ajustes paquete de plantillas 1</t>
  </si>
  <si>
    <t>Diseño de Wireframes paquete de plantillas 2</t>
  </si>
  <si>
    <t>Construcción de contenidos paquete de plantillas 2</t>
  </si>
  <si>
    <t>Elaboración de documentación funcional paquete de plantillas 1</t>
  </si>
  <si>
    <t>Maquetación paquete de plantillas 1a</t>
  </si>
  <si>
    <t>Diseño de Wireframes paquete de plantillas 3</t>
  </si>
  <si>
    <t>Construcción de contenidos paquete de plantillas 3</t>
  </si>
  <si>
    <t>Maquetación paquete de plantillas 1b</t>
  </si>
  <si>
    <t>5. ITERACIÓN 2</t>
  </si>
  <si>
    <t xml:space="preserve">6. ITERACIÓN 3 </t>
  </si>
  <si>
    <t xml:space="preserve">7. ITERACIÓN 4 </t>
  </si>
  <si>
    <t xml:space="preserve">8. ITERACIÓN 5 </t>
  </si>
  <si>
    <t>Construcción de contenidos del  paquete de plantillas 1</t>
  </si>
  <si>
    <t>4. LÍNEA BASE / ITERACIÓN 1</t>
  </si>
  <si>
    <t>Construcción de contenidos paquete de plantillas 4</t>
  </si>
  <si>
    <t>Construcción de contenidos paquete de plantillas 5</t>
  </si>
  <si>
    <t>Aprobación y ajustes del paquete de plantillas 1</t>
  </si>
  <si>
    <t>Aprobación y ajustes del paquete de plantillas 2</t>
  </si>
  <si>
    <t>Diseño de Wireframes paquete de plantillas 4</t>
  </si>
  <si>
    <t>Elaboración de documentación funcional paquete de plantillas 2</t>
  </si>
  <si>
    <t>9.1  Diseño de experiencia y contenido</t>
  </si>
  <si>
    <t>9.2 Desarrollo e implementación</t>
  </si>
  <si>
    <t>10.1  Diseño de experiencia y contenido</t>
  </si>
  <si>
    <t>10.2 Desarrollo e implementación</t>
  </si>
  <si>
    <t>Aprobación y ajustes del paquete de plantillas 3</t>
  </si>
  <si>
    <t>Diseño de Wireframes paquete de plantillas 5</t>
  </si>
  <si>
    <t>Construcción de contenidos paquete de plantillas 6</t>
  </si>
  <si>
    <t>Elaboración de documentación funcional paquete de plantillas 3</t>
  </si>
  <si>
    <t>Maquetación paquete de plantillas 2a</t>
  </si>
  <si>
    <t>Aprobación y ajustes del paquete de plantillas 4</t>
  </si>
  <si>
    <t>Diseño de Wireframes paquete de plantillas 6</t>
  </si>
  <si>
    <t>Construcción de contenidos paquete de plantillas 7</t>
  </si>
  <si>
    <t>Elaboración de documentación funcional paquete de plantillas 4</t>
  </si>
  <si>
    <t>Maquetación paquete de plantillas 2b</t>
  </si>
  <si>
    <t>11.1  Diseño de experiencia y contenido</t>
  </si>
  <si>
    <t>11.2 Desarrollo e implementación</t>
  </si>
  <si>
    <t>12.1  Diseño de experiencia y contenido</t>
  </si>
  <si>
    <t>12.2 Desarrollo e implementación</t>
  </si>
  <si>
    <t>Maquetación paquete de plantillas 3a</t>
  </si>
  <si>
    <t>Maquetación paquete de plantillas 3b</t>
  </si>
  <si>
    <t>Aprobación y ajustes del paquete de plantillas 5</t>
  </si>
  <si>
    <t>Construcción de contenidos paquete de plantillas 8</t>
  </si>
  <si>
    <t>Diseño de Wireframes paquete de plantillas 7</t>
  </si>
  <si>
    <t>Elaboración de documentación funcional paquete de plantillas 5</t>
  </si>
  <si>
    <t>13.1  Diseño de experiencia y contenido</t>
  </si>
  <si>
    <t>13.2 Desarrollo e implementación</t>
  </si>
  <si>
    <t>14.1  Diseño de experiencia y contenido</t>
  </si>
  <si>
    <t>14.2 Desarrollo e implementación</t>
  </si>
  <si>
    <t>9. ITERACIÓN 6</t>
  </si>
  <si>
    <t>10. ITERACIÓN 7</t>
  </si>
  <si>
    <t>11. ITERACIÓN 8</t>
  </si>
  <si>
    <t>12. ITERACIÓN 9</t>
  </si>
  <si>
    <t>13. ITERACIÓN 10</t>
  </si>
  <si>
    <t>14. ITERACIÓN 11</t>
  </si>
  <si>
    <t>Aprobación y ajustes del paquete de plantillas 6</t>
  </si>
  <si>
    <t>Aprobación y ajustes del paquete de plantillas 7</t>
  </si>
  <si>
    <t>Elaboración de documentación funcional paquete de plantillas 6</t>
  </si>
  <si>
    <t>Diseño de Wireframes paquete de plantillas 8</t>
  </si>
  <si>
    <t>Elaboración de documentación funcional paquete de plantillas 7</t>
  </si>
  <si>
    <t>Aprobación y ajustes del paquete de plantillas 8</t>
  </si>
  <si>
    <t>Elaboración de documentación funcional paquete de plantillas 8</t>
  </si>
  <si>
    <t>15. ITERACIÓN 12</t>
  </si>
  <si>
    <t>16. ITERACIÓN 13</t>
  </si>
  <si>
    <t>Maquetación paquete de plantillas 5</t>
  </si>
  <si>
    <t>Maquetación paquete de plantillas 6</t>
  </si>
  <si>
    <t>Maquetación paquete de plantillas 4</t>
  </si>
  <si>
    <t>Maquetación paquete de plantillas 7</t>
  </si>
  <si>
    <t>Maquetación paquete de plantillas 8</t>
  </si>
  <si>
    <t>Implementación  paquete de plantillas 1a</t>
  </si>
  <si>
    <t>Implementación  paquete de plantillas 1b</t>
  </si>
  <si>
    <t>Implementación  paquete de plantillas 2a</t>
  </si>
  <si>
    <t>Implementación  paquete de plantillas 2b</t>
  </si>
  <si>
    <t>Implementación  paquete de plantillas 3a</t>
  </si>
  <si>
    <t>Implementación  paquete de plantillas 3b</t>
  </si>
  <si>
    <t>Implementación  paquete de plantillas 4</t>
  </si>
  <si>
    <t>Implementación  paquete de plantillas 5</t>
  </si>
  <si>
    <t>Implementación  paquete de plantillas 6</t>
  </si>
  <si>
    <t>Implementación  paquete de plantillas 7</t>
  </si>
  <si>
    <t>Implementación  paquete de plantillas 8</t>
  </si>
  <si>
    <t xml:space="preserve">Elaboración de documentación de estilos </t>
  </si>
  <si>
    <t>Implementar plan de redireccionamiento</t>
  </si>
  <si>
    <t xml:space="preserve">Despliegue </t>
  </si>
  <si>
    <t>Construcción de plan estratégico de medición Web analytics</t>
  </si>
  <si>
    <t>Tagging del sitio en  Web analytics</t>
  </si>
  <si>
    <t>Carga de contenidos y SEO en el paquete 1 de plantillas</t>
  </si>
  <si>
    <t>Carga de contenidos y SEO en el paquete 2 de plantillas</t>
  </si>
  <si>
    <t>Carga de contenidos y SEO en el paquete 3 de plantillas</t>
  </si>
  <si>
    <t>Carga de contenidos y SEO en el paquete 4 de plantillas</t>
  </si>
  <si>
    <t>Carga de contenidos y SEO en el paquete 5 de plantillas</t>
  </si>
  <si>
    <t>Carga de contenidos y SEO en el paquete 6 de plantillas</t>
  </si>
  <si>
    <t>Carga de contenidos y SEO en el paquete 7 de plantillas</t>
  </si>
  <si>
    <t>Carga de contenidos y SEO en el paquete 8 de plantillas</t>
  </si>
  <si>
    <t>Elaboración de documentación de Carga de contenidos y SEO</t>
  </si>
  <si>
    <t>Construcción de metadatos SEO paquete de plantillas 4</t>
  </si>
  <si>
    <t>Construcción de metadatos SEO paquete de plantillas 3</t>
  </si>
  <si>
    <t>Construcción de metadatos SEO paquete de plantillas 2</t>
  </si>
  <si>
    <t>Construcción de metadatos SEO paquete de plantillas 1</t>
  </si>
  <si>
    <t>Construcción de metadatos SEO paquete de plantillas 5</t>
  </si>
  <si>
    <t>Construcción de metadatos SEO paquete de plantillas 6</t>
  </si>
  <si>
    <t>Construcción de metadatos SEO paquete de plantillas 7</t>
  </si>
  <si>
    <t>Construcción de metadatos SEO paquete de plantillas 8</t>
  </si>
  <si>
    <t>QA y bugfixing paquete 1 de plantillas</t>
  </si>
  <si>
    <t>QA y bugfixing paquete 2 de plantillas</t>
  </si>
  <si>
    <t>QA y bugfixing paquete 3 de plantillas</t>
  </si>
  <si>
    <t>QA y bugfixing paquete 4 de plantillas</t>
  </si>
  <si>
    <t>QA y bugfixing paquete 5 de plantillas</t>
  </si>
  <si>
    <t>QA y bugfixing paquete 6 de plantillas</t>
  </si>
  <si>
    <t>QA y bugfixing paquete 7 de plantillas</t>
  </si>
  <si>
    <t>QA y bugfixing paquete 8 de plantillas</t>
  </si>
  <si>
    <t>QA y bugfixing Integral</t>
  </si>
  <si>
    <t xml:space="preserve">QA  Cliente </t>
  </si>
  <si>
    <t>Estabilización</t>
  </si>
  <si>
    <t>0-10</t>
  </si>
  <si>
    <t>Número de paquetes</t>
  </si>
  <si>
    <t>Aprobación y ajustes del paquete de plantillas 9</t>
  </si>
  <si>
    <t>Aprobación y ajustes del paquete de plantillas 10</t>
  </si>
  <si>
    <t>Diseño de Wireframes paquete de plantillas 9</t>
  </si>
  <si>
    <t>Diseño de Wireframes paquete de plantillas 10</t>
  </si>
  <si>
    <t>Diseño de Wireframes paquete de plantillas 11</t>
  </si>
  <si>
    <t>Diseño de Wireframes paquete de plantillas 12</t>
  </si>
  <si>
    <t>Diseño de Wireframes paquete de plantillas 13</t>
  </si>
  <si>
    <t>Construcción de metadatos SEO paquete de plantillas 9</t>
  </si>
  <si>
    <t>Construcción de metadatos SEO paquete de plantillas 10</t>
  </si>
  <si>
    <t>Construcción de metadatos SEO paquete de plantillas 11</t>
  </si>
  <si>
    <t>Construcción de metadatos SEO paquete de plantillas 12</t>
  </si>
  <si>
    <t>Construcción de metadatos SEO paquete de plantillas 13</t>
  </si>
  <si>
    <t>Elaboración de documentación funcional paquete de plantillas 9</t>
  </si>
  <si>
    <t>Elaboración de documentación funcional paquete de plantillas 10</t>
  </si>
  <si>
    <t>Elaboración de documentación funcional paquete de plantillas 11</t>
  </si>
  <si>
    <t>Elaboración de documentación funcional paquete de plantillas 12</t>
  </si>
  <si>
    <t>Elaboración de documentación funcional paquete de plantillas 13</t>
  </si>
  <si>
    <t>Maquetación paquete de plantillas 9</t>
  </si>
  <si>
    <t>Maquetación paquete de plantillas 10</t>
  </si>
  <si>
    <t>Maquetación paquete de plantillas 11</t>
  </si>
  <si>
    <t>Maquetación paquete de plantillas 12</t>
  </si>
  <si>
    <t>Maquetación paquete de plantillas 13</t>
  </si>
  <si>
    <t>Implementación  paquete de plantillas 9</t>
  </si>
  <si>
    <t>Implementación  paquete de plantillas 10</t>
  </si>
  <si>
    <t>Implementación  paquete de plantillas 11</t>
  </si>
  <si>
    <t>Implementación  paquete de plantillas 12</t>
  </si>
  <si>
    <t>Implementación  paquete de plantillas 13</t>
  </si>
  <si>
    <t>Carga de contenidos y SEO en el paquete 9 de plantillas</t>
  </si>
  <si>
    <t>Carga de contenidos y SEO en el paquete 10 de plantillas</t>
  </si>
  <si>
    <t>Carga de contenidos y SEO en el paquete 11 de plantillas</t>
  </si>
  <si>
    <t>Carga de contenidos y SEO en el paquete 12 de plantillas</t>
  </si>
  <si>
    <t>Carga de contenidos y SEO en el paquete 13 de plantillas</t>
  </si>
  <si>
    <t>QA y bugfixing paquete 9 de plantillas</t>
  </si>
  <si>
    <t>QA y bugfixing paquete 11 de plantillas</t>
  </si>
  <si>
    <t>QA y bugfixing paquete 12 de plantillas</t>
  </si>
  <si>
    <t>QA y bugfixing paquete 13 de plantillas</t>
  </si>
  <si>
    <t>Diseño UI desktop paquete de plantillas 1</t>
  </si>
  <si>
    <t>Diseño UI desktop paquete de plantillas 2</t>
  </si>
  <si>
    <t>Diseño UI desktop paquete de plantillas 3</t>
  </si>
  <si>
    <t>Diseño UI desktop paquete de plantillas 4</t>
  </si>
  <si>
    <t>Diseño UI desktop paquete de plantillas 5</t>
  </si>
  <si>
    <t>Diseño UI desktop paquete de plantillas 6</t>
  </si>
  <si>
    <t>Diseño UI desktop paquete de plantillas 7</t>
  </si>
  <si>
    <t>Diseño UI desktop paquete de plantillas 8</t>
  </si>
  <si>
    <t>Diseño UI mobile paquete de plantillas 1</t>
  </si>
  <si>
    <t>Diseño UI mobile paquete de plantillas 2</t>
  </si>
  <si>
    <t>Diseño UI mobile paquete de plantillas 3</t>
  </si>
  <si>
    <t>Diseño UI mobile paquete de plantillas 4</t>
  </si>
  <si>
    <t>Diseño UI mobile paquete de plantillas 5</t>
  </si>
  <si>
    <t>Diseño UI desktop paquete de plantillas 9</t>
  </si>
  <si>
    <t>Diseño UI desktop paquete de plantillas 10</t>
  </si>
  <si>
    <t>Diseño UI desktop paquete de plantillas 11</t>
  </si>
  <si>
    <t>Diseño UI desktop paquete de plantillas 12</t>
  </si>
  <si>
    <t>Diseño UI desktop paquete de plantillas 13</t>
  </si>
  <si>
    <t>Diseño UI mobile paquete de plantillas 6</t>
  </si>
  <si>
    <t>Construcción de contenidos paquete de plantillas 9</t>
  </si>
  <si>
    <t>Construcción de contenidos paquete de plantillas 10</t>
  </si>
  <si>
    <t>Construcción de contenidos paquete de plantillas 11</t>
  </si>
  <si>
    <t>15.2 Desarrollo e implementación</t>
  </si>
  <si>
    <t>Construcción de contenidos paquete de plantillas 12</t>
  </si>
  <si>
    <t>16.2 Desarrollo e implementación</t>
  </si>
  <si>
    <t>Construcción de contenidos paquete de plantillas 13</t>
  </si>
  <si>
    <t>17.2 Desarrollo e implementación</t>
  </si>
  <si>
    <t>17. ITERACIÓN 14</t>
  </si>
  <si>
    <t>18. ITERACIÓN 15</t>
  </si>
  <si>
    <t>18.2 Desarrollo e implementación</t>
  </si>
  <si>
    <t>19. ITERACIÓN 16</t>
  </si>
  <si>
    <t>15.1  Diseño de experiencia y contenido</t>
  </si>
  <si>
    <t>16.1  Diseño de experiencia y contenido</t>
  </si>
  <si>
    <t>17.1  Diseño de experiencia y contenido</t>
  </si>
  <si>
    <t>Aprobación y ajustes del paquete de plantillas 11</t>
  </si>
  <si>
    <t>Aprobación y ajustes del paquete de plantillas 12</t>
  </si>
  <si>
    <t>18.1  Diseño de experiencia y contenido</t>
  </si>
  <si>
    <t>19.1  Diseño de experiencia y contenido</t>
  </si>
  <si>
    <t>19.2 Desarrollo e implementación</t>
  </si>
  <si>
    <t>Aprobación y ajustes del paquete de plantillas 13</t>
  </si>
  <si>
    <t>Diseño UI mobile paquete de plantillas 8</t>
  </si>
  <si>
    <t>Diseño UI mobile paquete de plantillas 7</t>
  </si>
  <si>
    <t>Diseño UI mobile paquete de plantillas 9</t>
  </si>
  <si>
    <t>Diseño UI mobile paquete de plantillas 10</t>
  </si>
  <si>
    <t>Diseño UI mobile paquete de plantillas 11</t>
  </si>
  <si>
    <t>Diseño UI mobile paquete de plantillas 12</t>
  </si>
  <si>
    <t>Diseño UI mobile paquete de plantillas 13</t>
  </si>
  <si>
    <t>Implementación de formularios de contacto</t>
  </si>
  <si>
    <t>20. ITERACIÓN 17</t>
  </si>
  <si>
    <t>20.1  Diseño de experiencia y contenido</t>
  </si>
  <si>
    <t>21. ITERACIÓN 18</t>
  </si>
  <si>
    <t>22. ITERACIÓN 19</t>
  </si>
  <si>
    <t>QA y bugfixing paquete 10 de plantillas</t>
  </si>
  <si>
    <t>23. ITERACIÓN 20</t>
  </si>
  <si>
    <t>24. ITERACIÓN 21</t>
  </si>
  <si>
    <t>25. ITERACIÓN 22</t>
  </si>
  <si>
    <t>26. ITERACIÓN 23</t>
  </si>
  <si>
    <t>27. ITERACIÓN 24</t>
  </si>
  <si>
    <t>28.. GO LIVE</t>
  </si>
  <si>
    <t>22.2 Desarrollo e implementación</t>
  </si>
  <si>
    <t>22.1  Diseño de experiencia y contenido</t>
  </si>
  <si>
    <t>21.1  Diseño de experiencia y contenido</t>
  </si>
  <si>
    <t>21.2 Desarrollo e implementación</t>
  </si>
  <si>
    <t>20.2 Desarrollo e implementación</t>
  </si>
  <si>
    <t>última iteración</t>
  </si>
  <si>
    <t>Consultoría</t>
  </si>
  <si>
    <t>Aprovisionamiento</t>
  </si>
  <si>
    <t>Director Content</t>
  </si>
  <si>
    <t>Analista UX/Cliente</t>
  </si>
  <si>
    <t>Líder de contenidos</t>
  </si>
  <si>
    <t>Líder de desarrollo</t>
  </si>
  <si>
    <t>Analista UX /Analista de Contenidos</t>
  </si>
  <si>
    <t xml:space="preserve">Analista de QA / Cliente </t>
  </si>
  <si>
    <t>Analista de QA</t>
  </si>
  <si>
    <t>Desarrollador frontend</t>
  </si>
  <si>
    <t>Analista UX/ Diseñador UI</t>
  </si>
  <si>
    <t>Desarrollador backend</t>
  </si>
  <si>
    <t>Analista de carga</t>
  </si>
  <si>
    <t>Desarrollador backend / Analista de contenidos</t>
  </si>
  <si>
    <t>Director de customer experiencie</t>
  </si>
  <si>
    <t>Líder de contenidos/ Líder de desarrollo</t>
  </si>
  <si>
    <t>Director Content / Analista UX</t>
  </si>
  <si>
    <t>Líder de contenidos / Director Content</t>
  </si>
  <si>
    <t>Director Content / Cliente</t>
  </si>
  <si>
    <t>Director Content / Analista UX /Cliente</t>
  </si>
  <si>
    <t>Analista UX/Diseñador de interfaces UI/UX</t>
  </si>
  <si>
    <t>Analista UX / Desarrollador Frontend</t>
  </si>
  <si>
    <t>Director de arte</t>
  </si>
  <si>
    <t>Diseñador branding</t>
  </si>
  <si>
    <t>Director Ecommerce</t>
  </si>
  <si>
    <t>6.2 Testeo</t>
  </si>
  <si>
    <t>Acompañamiento SEO a consultoría</t>
  </si>
  <si>
    <t>Rango de páginas</t>
  </si>
  <si>
    <t>Acompañamiento de líder de contenido</t>
  </si>
  <si>
    <t>Acompañamiento director content</t>
  </si>
  <si>
    <t>Gestión PM</t>
  </si>
  <si>
    <t>Acompañamiento QA cliente</t>
  </si>
  <si>
    <t>Tiempo de estabilización</t>
  </si>
  <si>
    <t>Acompañamiento Director content</t>
  </si>
  <si>
    <t>Número de páginas</t>
  </si>
  <si>
    <t>11-15</t>
  </si>
  <si>
    <t>16-20</t>
  </si>
  <si>
    <t>21-30</t>
  </si>
  <si>
    <t>31-40</t>
  </si>
  <si>
    <t>41-50</t>
  </si>
  <si>
    <t>10-20</t>
  </si>
  <si>
    <t>21-40</t>
  </si>
  <si>
    <t>41-70</t>
  </si>
  <si>
    <t>Testeo</t>
  </si>
  <si>
    <t>Estrategia (Articulación ecosistema, modelo de relacionamiento)</t>
  </si>
  <si>
    <t>Diseño mobile UI</t>
  </si>
  <si>
    <t>Elaboración de documentación funcional</t>
  </si>
  <si>
    <t>Maquetación</t>
  </si>
  <si>
    <t>Duración en días</t>
  </si>
  <si>
    <t>-</t>
  </si>
  <si>
    <t>Diseño desktop UI</t>
  </si>
  <si>
    <t>Construcción de contenidos</t>
  </si>
  <si>
    <t>Implementación</t>
  </si>
  <si>
    <t>Carga de contenidos y SEO</t>
  </si>
  <si>
    <t>Diseño de Wireframes</t>
  </si>
  <si>
    <t>QA y bugfixing</t>
  </si>
  <si>
    <t>Diseño gráfico de contenido</t>
  </si>
  <si>
    <t>Diseño y edición de contenidos gráficos</t>
  </si>
  <si>
    <t>Formularios de contacto</t>
  </si>
  <si>
    <t>Construcción de metadatos SEO</t>
  </si>
  <si>
    <t>Aprobación y ajustes del paquete de plantillas</t>
  </si>
  <si>
    <t>Acompañamiento de contenido a consultoría</t>
  </si>
  <si>
    <t xml:space="preserve">Acondicionamiento de ambiente y repositorio </t>
  </si>
  <si>
    <t>La sección de contáctenos lleva mapa</t>
  </si>
  <si>
    <t xml:space="preserve">Metodología </t>
  </si>
  <si>
    <t>Ágil</t>
  </si>
  <si>
    <t>Tradicional</t>
  </si>
  <si>
    <t>Inception</t>
  </si>
  <si>
    <t>PM/Cliente</t>
  </si>
  <si>
    <t>Todo el equipo</t>
  </si>
  <si>
    <t>Acompañamiento de contenido a carga</t>
  </si>
  <si>
    <t>Acompañamiento líder de desarrollo</t>
  </si>
  <si>
    <t>Diseño gráfico de contenidos y acondicionamiento de imágenes del paquete de plantillas 1</t>
  </si>
  <si>
    <t>Diseño gráfico de contenidos y acondicionamiento de imágenes del paquete de plantillas 2</t>
  </si>
  <si>
    <t>Diseño gráfico de contenidos y acondicionamiento de imágenes del paquete de plantillas 3</t>
  </si>
  <si>
    <t>Diseño gráfico de contenidos y acondicionamiento de imágenes del paquete de plantillas 4</t>
  </si>
  <si>
    <t>Diseño gráfico de contenidos y acondicionamiento de imágenes del paquete de plantillas 5</t>
  </si>
  <si>
    <t>Diseño gráfico de contenidos y acondicionamiento de imágenes del paquete de plantillas 6</t>
  </si>
  <si>
    <t>Diseño gráfico de contenidos y acondicionamiento de imágenes del paquete de plantillas 7</t>
  </si>
  <si>
    <t>Diseño gráfico de contenidos y acondicionamiento de imágenes del paquete de plantillas 8</t>
  </si>
  <si>
    <t>Diseño gráfico de contenidos y acondicionamiento de imágenes del paquete de plantillas 9</t>
  </si>
  <si>
    <t>Diseño gráfico de contenidos y acondicionamiento de imágenes del paquete de plantillas 10</t>
  </si>
  <si>
    <t>Diseño gráfico de contenidos y acondicionamiento de imágenes del paquete de plantillas 11</t>
  </si>
  <si>
    <t>Diseño gráfico de contenidos y acondicionamiento de imágenes del paquete de plantillas 12</t>
  </si>
  <si>
    <t>Diseño gráfico de contenidos y acondicionamiento de imágenes del paquete de plantillas 13</t>
  </si>
  <si>
    <t>Director de customer experience</t>
  </si>
  <si>
    <t>Analista de QA / Desarrollador Frontend /Desarrollador Backend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</si>
</sst>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164" formatCode="d"/>
    <numFmt numFmtId="165" formatCode="mmm"/>
    <numFmt numFmtId="166" formatCode="0.0"/>
  </numFmts>
  <fonts count="31"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b/>
      <sz val="42"/>
      <color theme="7"/>
      <name val="Calibri Light"/>
      <family val="2"/>
      <scheme val="major"/>
    </font>
    <font>
      <sz val="11"/>
      <color theme="1" tint="0.24994659260841701"/>
      <name val="Calibri Light"/>
      <family val="2"/>
      <scheme val="major"/>
    </font>
    <font>
      <i/>
      <sz val="11"/>
      <color theme="7"/>
      <name val="Calibri"/>
      <family val="2"/>
      <scheme val="min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sz val="12"/>
      <color theme="1" tint="0.24994659260841701"/>
      <name val="Calibri Light"/>
      <family val="2"/>
      <scheme val="major"/>
    </font>
    <font>
      <b/>
      <sz val="11"/>
      <color theme="1" tint="0.34998626667073579"/>
      <name val="Calibri"/>
      <family val="2"/>
      <scheme val="minor"/>
    </font>
    <font>
      <b/>
      <sz val="13"/>
      <color theme="1" tint="0.24994659260841701"/>
      <name val="Calibri Light"/>
      <family val="2"/>
      <scheme val="major"/>
    </font>
    <font>
      <sz val="13"/>
      <color theme="1" tint="0.24994659260841701"/>
      <name val="Calibri Light"/>
      <family val="2"/>
      <scheme val="major"/>
    </font>
    <font>
      <b/>
      <sz val="13"/>
      <color theme="7"/>
      <name val="Calibri Light"/>
      <family val="2"/>
      <scheme val="major"/>
    </font>
    <font>
      <sz val="13"/>
      <name val="Calibri Light"/>
      <family val="2"/>
      <scheme val="major"/>
    </font>
    <font>
      <sz val="12"/>
      <name val="Calibri"/>
      <family val="2"/>
    </font>
    <font>
      <sz val="13"/>
      <name val="Calibri"/>
      <family val="2"/>
    </font>
    <font>
      <b/>
      <sz val="11"/>
      <color theme="1" tint="0.24994659260841701"/>
      <name val="Calibri Light"/>
      <family val="2"/>
      <scheme val="major"/>
    </font>
    <font>
      <b/>
      <sz val="11"/>
      <name val="Calibri"/>
      <family val="2"/>
      <scheme val="minor"/>
    </font>
    <font>
      <b/>
      <i/>
      <sz val="11"/>
      <color theme="7"/>
      <name val="Calibri Light"/>
      <family val="2"/>
      <scheme val="major"/>
    </font>
    <font>
      <b/>
      <sz val="11"/>
      <name val="Calibri Light"/>
      <family val="2"/>
      <scheme val="major"/>
    </font>
    <font>
      <b/>
      <sz val="11"/>
      <color theme="1"/>
      <name val="Calibri Light"/>
      <family val="2"/>
      <scheme val="major"/>
    </font>
    <font>
      <b/>
      <sz val="13"/>
      <name val="Calibri"/>
      <family val="2"/>
    </font>
    <font>
      <b/>
      <sz val="13"/>
      <name val="Calibri Light"/>
      <family val="2"/>
      <scheme val="major"/>
    </font>
    <font>
      <b/>
      <sz val="10"/>
      <color theme="1" tint="0.24994659260841701"/>
      <name val="Calibri Light"/>
      <family val="2"/>
      <scheme val="major"/>
    </font>
    <font>
      <sz val="10"/>
      <color theme="1" tint="0.24994659260841701"/>
      <name val="Calibri Light"/>
      <family val="2"/>
      <scheme val="major"/>
    </font>
    <font>
      <b/>
      <sz val="10"/>
      <color theme="1" tint="0.34998626667073579"/>
      <name val="Calibri"/>
      <family val="2"/>
      <scheme val="minor"/>
    </font>
    <font>
      <sz val="11"/>
      <color theme="1" tint="0.24994659260841701"/>
      <name val="Arial"/>
      <family val="2"/>
    </font>
    <font>
      <b/>
      <sz val="12"/>
      <name val="Calibri Light"/>
      <family val="2"/>
      <scheme val="major"/>
    </font>
    <font>
      <sz val="12"/>
      <name val="Calibri Light"/>
      <family val="2"/>
      <scheme val="major"/>
    </font>
  </fonts>
  <fills count="19">
    <fill>
      <patternFill patternType="none"/>
    </fill>
    <fill>
      <patternFill patternType="gray125"/>
    </fill>
    <fill>
      <patternFill patternType="solid">
        <fgColor theme="9" tint="0.59996337778862885"/>
        <bgColor indexed="64"/>
      </patternFill>
    </fill>
    <fill>
      <patternFill patternType="lightUp">
        <fgColor theme="7"/>
      </patternFill>
    </fill>
    <fill>
      <patternFill patternType="lightUp">
        <fgColor theme="7"/>
        <bgColor theme="7" tint="0.59996337778862885"/>
      </patternFill>
    </fill>
    <fill>
      <patternFill patternType="solid">
        <fgColor theme="7"/>
        <bgColor auto="1"/>
      </patternFill>
    </fill>
    <fill>
      <patternFill patternType="solid">
        <fgColor theme="2" tint="-9.9978637043366805E-2"/>
        <bgColor indexed="64"/>
      </patternFill>
    </fill>
    <fill>
      <patternFill patternType="solid">
        <fgColor theme="2"/>
        <bgColor indexed="64"/>
      </patternFill>
    </fill>
    <fill>
      <patternFill patternType="solid">
        <fgColor rgb="FF92D05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tint="-0.14999847407452621"/>
        <bgColor indexed="64"/>
      </patternFill>
    </fill>
  </fills>
  <borders count="29">
    <border>
      <left/>
      <right/>
      <top/>
      <bottom/>
      <diagonal/>
    </border>
    <border>
      <left/>
      <right/>
      <top style="thin">
        <color theme="9" tint="-0.24994659260841701"/>
      </top>
      <bottom style="thin">
        <color theme="9" tint="-0.24994659260841701"/>
      </bottom>
      <diagonal/>
    </border>
    <border>
      <left style="thick">
        <color theme="0"/>
      </left>
      <right style="thick">
        <color theme="0"/>
      </right>
      <top style="thin">
        <color theme="0"/>
      </top>
      <bottom style="thick">
        <color theme="0"/>
      </bottom>
      <diagonal/>
    </border>
    <border>
      <left style="thick">
        <color theme="0"/>
      </left>
      <right/>
      <top/>
      <bottom/>
      <diagonal/>
    </border>
    <border>
      <left/>
      <right style="thick">
        <color theme="0"/>
      </right>
      <top/>
      <bottom/>
      <diagonal/>
    </border>
    <border>
      <left style="thick">
        <color theme="0"/>
      </left>
      <right style="thick">
        <color theme="0"/>
      </right>
      <top style="thick">
        <color theme="0"/>
      </top>
      <bottom style="thick">
        <color theme="0"/>
      </bottom>
      <diagonal/>
    </border>
    <border>
      <left/>
      <right/>
      <top style="thin">
        <color theme="9" tint="-0.24994659260841701"/>
      </top>
      <bottom/>
      <diagonal/>
    </border>
    <border>
      <left/>
      <right/>
      <top/>
      <bottom style="thin">
        <color theme="7"/>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ck">
        <color theme="0"/>
      </right>
      <top style="thin">
        <color theme="0"/>
      </top>
      <bottom/>
      <diagonal/>
    </border>
    <border>
      <left style="thick">
        <color theme="0"/>
      </left>
      <right/>
      <top style="thick">
        <color theme="0"/>
      </top>
      <bottom/>
      <diagonal/>
    </border>
    <border>
      <left style="thick">
        <color theme="0"/>
      </left>
      <right style="thick">
        <color theme="0"/>
      </right>
      <top style="thin">
        <color theme="0"/>
      </top>
      <bottom/>
      <diagonal/>
    </border>
    <border>
      <left style="thick">
        <color theme="0"/>
      </left>
      <right style="thick">
        <color theme="0"/>
      </right>
      <top style="thick">
        <color theme="0"/>
      </top>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bottom style="thin">
        <color theme="2" tint="-0.249977111117893"/>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style="thin">
        <color indexed="64"/>
      </bottom>
      <diagonal/>
    </border>
    <border>
      <left/>
      <right/>
      <top/>
      <bottom style="thin">
        <color indexed="64"/>
      </bottom>
      <diagonal/>
    </border>
    <border>
      <left/>
      <right style="thin">
        <color theme="2" tint="-0.249977111117893"/>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21">
    <xf numFmtId="0" fontId="0" fillId="0" borderId="0"/>
    <xf numFmtId="42"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Protection="0">
      <alignment vertical="center"/>
    </xf>
    <xf numFmtId="0" fontId="4" fillId="0" borderId="0" applyNumberFormat="0" applyFill="0" applyBorder="0" applyAlignment="0" applyProtection="0"/>
    <xf numFmtId="0" fontId="5" fillId="0" borderId="0" applyNumberFormat="0" applyFill="0" applyBorder="0" applyProtection="0">
      <alignment horizontal="center" vertical="center"/>
    </xf>
    <xf numFmtId="0" fontId="6" fillId="0" borderId="0" applyNumberFormat="0" applyFill="0" applyBorder="0" applyProtection="0">
      <alignment vertical="center"/>
    </xf>
    <xf numFmtId="0" fontId="7" fillId="2" borderId="1" applyNumberFormat="0" applyProtection="0">
      <alignment horizontal="left" vertical="center"/>
    </xf>
    <xf numFmtId="0" fontId="5" fillId="3" borderId="2" applyNumberFormat="0" applyFont="0" applyAlignment="0">
      <alignment horizontal="center"/>
    </xf>
    <xf numFmtId="0" fontId="8" fillId="0" borderId="0" applyNumberFormat="0" applyFill="0" applyBorder="0" applyProtection="0">
      <alignment horizontal="left" vertical="center"/>
    </xf>
    <xf numFmtId="0" fontId="5" fillId="4" borderId="5" applyNumberFormat="0" applyFont="0" applyAlignment="0">
      <alignment horizontal="center"/>
    </xf>
    <xf numFmtId="1" fontId="10" fillId="2" borderId="1">
      <alignment horizontal="center" vertical="center"/>
    </xf>
    <xf numFmtId="0" fontId="5" fillId="5" borderId="5" applyNumberFormat="0" applyFont="0" applyAlignment="0">
      <alignment horizontal="center"/>
    </xf>
    <xf numFmtId="0" fontId="11" fillId="0" borderId="0" applyFill="0" applyProtection="0">
      <alignment vertical="center"/>
    </xf>
    <xf numFmtId="0" fontId="11" fillId="0" borderId="0" applyFill="0" applyProtection="0">
      <alignment horizontal="center" vertical="center" wrapText="1"/>
    </xf>
    <xf numFmtId="0" fontId="11" fillId="0" borderId="0" applyFill="0" applyProtection="0">
      <alignment horizontal="left"/>
    </xf>
    <xf numFmtId="0" fontId="11" fillId="0" borderId="0" applyFill="0" applyBorder="0" applyProtection="0">
      <alignment horizontal="center" wrapText="1"/>
    </xf>
    <xf numFmtId="3" fontId="11" fillId="0" borderId="7" applyFill="0" applyProtection="0">
      <alignment horizontal="center"/>
    </xf>
    <xf numFmtId="0" fontId="12" fillId="0" borderId="0" applyFill="0" applyBorder="0" applyProtection="0">
      <alignment horizontal="left" wrapText="1"/>
    </xf>
    <xf numFmtId="9" fontId="14" fillId="0" borderId="0" applyFill="0" applyBorder="0" applyProtection="0">
      <alignment horizontal="center" vertical="center"/>
    </xf>
    <xf numFmtId="41" fontId="1" fillId="0" borderId="0" applyFont="0" applyFill="0" applyBorder="0" applyAlignment="0" applyProtection="0"/>
  </cellStyleXfs>
  <cellXfs count="153">
    <xf numFmtId="0" fontId="0" fillId="0" borderId="0" xfId="0"/>
    <xf numFmtId="42" fontId="0" fillId="0" borderId="0" xfId="0" applyNumberFormat="1"/>
    <xf numFmtId="0" fontId="2" fillId="0" borderId="8" xfId="0" applyFont="1" applyBorder="1" applyAlignment="1">
      <alignment horizontal="center" vertical="center"/>
    </xf>
    <xf numFmtId="0" fontId="0" fillId="0" borderId="0" xfId="0" applyAlignment="1">
      <alignment wrapText="1"/>
    </xf>
    <xf numFmtId="14" fontId="0" fillId="0" borderId="0" xfId="0" applyNumberFormat="1"/>
    <xf numFmtId="0" fontId="3" fillId="12" borderId="8" xfId="0" applyFont="1" applyFill="1" applyBorder="1" applyAlignment="1" applyProtection="1">
      <alignment horizontal="center" wrapText="1"/>
      <protection locked="0"/>
    </xf>
    <xf numFmtId="0" fontId="3" fillId="12" borderId="8" xfId="0" applyFont="1" applyFill="1" applyBorder="1" applyAlignment="1" applyProtection="1">
      <alignment horizontal="center"/>
      <protection locked="0"/>
    </xf>
    <xf numFmtId="0" fontId="0" fillId="0" borderId="0" xfId="0" applyProtection="1"/>
    <xf numFmtId="0" fontId="3" fillId="0" borderId="0" xfId="0" applyFont="1" applyProtection="1"/>
    <xf numFmtId="0" fontId="2" fillId="7" borderId="8" xfId="0" applyFont="1" applyFill="1" applyBorder="1" applyAlignment="1" applyProtection="1">
      <alignment horizontal="center"/>
    </xf>
    <xf numFmtId="14" fontId="2" fillId="7" borderId="8" xfId="20" applyNumberFormat="1" applyFont="1" applyFill="1" applyBorder="1" applyAlignment="1" applyProtection="1">
      <alignment horizontal="center" vertical="center"/>
    </xf>
    <xf numFmtId="0" fontId="2" fillId="7" borderId="8" xfId="0" applyFont="1" applyFill="1" applyBorder="1" applyAlignment="1" applyProtection="1">
      <alignment horizontal="center" vertical="center"/>
    </xf>
    <xf numFmtId="0" fontId="3" fillId="0" borderId="8" xfId="0" applyFont="1" applyBorder="1" applyProtection="1"/>
    <xf numFmtId="0" fontId="3" fillId="0" borderId="8" xfId="0" applyFont="1" applyBorder="1" applyAlignment="1" applyProtection="1">
      <alignment horizontal="center" vertical="center"/>
    </xf>
    <xf numFmtId="42" fontId="3" fillId="0" borderId="8" xfId="0" applyNumberFormat="1" applyFont="1" applyBorder="1" applyAlignment="1" applyProtection="1">
      <alignment horizontal="center" vertical="center"/>
    </xf>
    <xf numFmtId="0" fontId="2" fillId="0" borderId="8" xfId="0" applyFont="1" applyBorder="1" applyAlignment="1" applyProtection="1">
      <alignment horizontal="center" vertical="center"/>
    </xf>
    <xf numFmtId="42" fontId="3" fillId="0" borderId="8" xfId="1" applyFont="1" applyBorder="1" applyAlignment="1" applyProtection="1">
      <alignment horizontal="center" vertical="center"/>
    </xf>
    <xf numFmtId="0" fontId="2" fillId="10" borderId="0" xfId="0" applyFont="1" applyFill="1" applyProtection="1"/>
    <xf numFmtId="14" fontId="3" fillId="0" borderId="0" xfId="0" applyNumberFormat="1" applyFont="1" applyProtection="1"/>
    <xf numFmtId="14" fontId="0" fillId="0" borderId="0" xfId="0" applyNumberFormat="1" applyProtection="1"/>
    <xf numFmtId="0" fontId="2" fillId="0" borderId="8" xfId="0" applyFont="1" applyBorder="1" applyAlignment="1" applyProtection="1">
      <alignment horizontal="center" wrapText="1"/>
    </xf>
    <xf numFmtId="0" fontId="3" fillId="0" borderId="8" xfId="0" applyFont="1" applyBorder="1" applyAlignment="1" applyProtection="1">
      <alignment horizontal="center"/>
    </xf>
    <xf numFmtId="0" fontId="2" fillId="0" borderId="8" xfId="0" applyFont="1" applyBorder="1" applyAlignment="1" applyProtection="1">
      <alignment horizontal="center"/>
    </xf>
    <xf numFmtId="14" fontId="3" fillId="12" borderId="8" xfId="0" applyNumberFormat="1" applyFont="1" applyFill="1" applyBorder="1" applyAlignment="1" applyProtection="1">
      <alignment horizontal="center"/>
    </xf>
    <xf numFmtId="9" fontId="3" fillId="12" borderId="8" xfId="2" applyFont="1" applyFill="1" applyBorder="1" applyAlignment="1" applyProtection="1">
      <alignment horizontal="center"/>
      <protection locked="0"/>
    </xf>
    <xf numFmtId="14" fontId="28" fillId="0" borderId="8" xfId="5" applyNumberFormat="1" applyFont="1" applyBorder="1" applyAlignment="1" applyProtection="1">
      <alignment horizontal="center"/>
    </xf>
    <xf numFmtId="0" fontId="20" fillId="0" borderId="0" xfId="6" applyFont="1" applyAlignment="1" applyProtection="1">
      <alignment vertical="center"/>
      <protection locked="0"/>
    </xf>
    <xf numFmtId="0" fontId="21" fillId="0" borderId="0" xfId="7" applyFont="1" applyFill="1" applyBorder="1" applyAlignment="1" applyProtection="1">
      <alignment horizontal="right" vertical="center" wrapText="1"/>
      <protection locked="0"/>
    </xf>
    <xf numFmtId="0" fontId="22" fillId="3" borderId="9" xfId="8" applyFont="1" applyBorder="1" applyAlignment="1" applyProtection="1">
      <alignment horizontal="right"/>
      <protection locked="0"/>
    </xf>
    <xf numFmtId="0" fontId="22" fillId="4" borderId="10" xfId="10" applyFont="1" applyBorder="1" applyAlignment="1" applyProtection="1">
      <alignment horizontal="right"/>
      <protection locked="0"/>
    </xf>
    <xf numFmtId="0" fontId="18" fillId="0" borderId="0" xfId="7" applyFont="1" applyFill="1" applyBorder="1" applyAlignment="1" applyProtection="1">
      <alignment horizontal="right" vertical="center"/>
      <protection locked="0"/>
    </xf>
    <xf numFmtId="1" fontId="18" fillId="2" borderId="6" xfId="11" applyFont="1" applyBorder="1" applyAlignment="1" applyProtection="1">
      <alignment horizontal="center" vertical="center"/>
      <protection locked="0"/>
    </xf>
    <xf numFmtId="0" fontId="22" fillId="0" borderId="11" xfId="8" applyFont="1" applyFill="1" applyBorder="1" applyAlignment="1" applyProtection="1">
      <alignment horizontal="right"/>
      <protection locked="0"/>
    </xf>
    <xf numFmtId="0" fontId="22" fillId="4" borderId="12" xfId="10" applyFont="1" applyBorder="1" applyAlignment="1" applyProtection="1">
      <alignment horizontal="center"/>
      <protection locked="0"/>
    </xf>
    <xf numFmtId="0" fontId="22" fillId="5" borderId="12" xfId="12" applyFont="1" applyBorder="1" applyAlignment="1" applyProtection="1">
      <alignment horizontal="center"/>
      <protection locked="0"/>
    </xf>
    <xf numFmtId="0" fontId="18" fillId="0" borderId="0" xfId="5" applyFont="1" applyProtection="1">
      <alignment horizontal="center" vertical="center"/>
      <protection locked="0"/>
    </xf>
    <xf numFmtId="0" fontId="5" fillId="0" borderId="0" xfId="5" applyAlignment="1" applyProtection="1">
      <alignment vertical="center" wrapText="1"/>
      <protection locked="0"/>
    </xf>
    <xf numFmtId="0" fontId="5" fillId="0" borderId="0" xfId="5" quotePrefix="1" applyFill="1" applyAlignment="1" applyProtection="1">
      <alignment horizontal="center" wrapText="1"/>
      <protection locked="0"/>
    </xf>
    <xf numFmtId="0" fontId="5" fillId="0" borderId="0" xfId="5" applyFill="1" applyAlignment="1" applyProtection="1">
      <alignment horizontal="center" wrapText="1"/>
      <protection locked="0"/>
    </xf>
    <xf numFmtId="0" fontId="5" fillId="0" borderId="0" xfId="5" applyFill="1" applyAlignment="1" applyProtection="1">
      <alignment vertical="center" wrapText="1"/>
      <protection locked="0"/>
    </xf>
    <xf numFmtId="0" fontId="5" fillId="0" borderId="0" xfId="5" applyProtection="1">
      <alignment horizontal="center" vertical="center"/>
      <protection locked="0"/>
    </xf>
    <xf numFmtId="0" fontId="9" fillId="6" borderId="8" xfId="5" applyFont="1" applyFill="1" applyBorder="1" applyAlignment="1" applyProtection="1">
      <alignment horizontal="center"/>
      <protection locked="0"/>
    </xf>
    <xf numFmtId="9" fontId="23" fillId="6" borderId="8" xfId="19" applyFont="1" applyFill="1" applyBorder="1" applyProtection="1">
      <alignment horizontal="center" vertical="center"/>
      <protection locked="0"/>
    </xf>
    <xf numFmtId="0" fontId="26" fillId="0" borderId="8" xfId="5" applyFont="1" applyBorder="1" applyAlignment="1" applyProtection="1">
      <alignment horizontal="center"/>
      <protection locked="0"/>
    </xf>
    <xf numFmtId="0" fontId="9" fillId="0" borderId="8" xfId="5" applyFont="1" applyBorder="1" applyAlignment="1" applyProtection="1">
      <alignment horizontal="center"/>
      <protection locked="0"/>
    </xf>
    <xf numFmtId="9" fontId="23" fillId="0" borderId="8" xfId="19" applyFont="1" applyBorder="1" applyProtection="1">
      <alignment horizontal="center" vertical="center"/>
      <protection locked="0"/>
    </xf>
    <xf numFmtId="0" fontId="16" fillId="7" borderId="8" xfId="5" applyFont="1" applyFill="1" applyBorder="1" applyAlignment="1" applyProtection="1">
      <alignment horizontal="center"/>
      <protection locked="0"/>
    </xf>
    <xf numFmtId="9" fontId="17" fillId="7" borderId="8" xfId="19" applyFont="1" applyFill="1" applyBorder="1" applyProtection="1">
      <alignment horizontal="center" vertical="center"/>
      <protection locked="0"/>
    </xf>
    <xf numFmtId="0" fontId="5" fillId="0" borderId="0" xfId="5" applyAlignment="1" applyProtection="1">
      <alignment horizontal="center"/>
      <protection locked="0"/>
    </xf>
    <xf numFmtId="0" fontId="12" fillId="0" borderId="0" xfId="18" applyAlignment="1" applyProtection="1">
      <alignment horizontal="left" wrapText="1"/>
      <protection locked="0"/>
    </xf>
    <xf numFmtId="9" fontId="24" fillId="0" borderId="0" xfId="19" applyFont="1" applyProtection="1">
      <alignment horizontal="center" vertical="center"/>
      <protection locked="0"/>
    </xf>
    <xf numFmtId="0" fontId="9" fillId="6" borderId="8" xfId="5" applyFont="1" applyFill="1" applyBorder="1" applyAlignment="1" applyProtection="1">
      <alignment horizontal="center"/>
    </xf>
    <xf numFmtId="0" fontId="9" fillId="8" borderId="8" xfId="5" applyFont="1" applyFill="1" applyBorder="1" applyAlignment="1" applyProtection="1">
      <alignment horizontal="center"/>
    </xf>
    <xf numFmtId="0" fontId="9" fillId="0" borderId="8" xfId="5" applyFont="1" applyBorder="1" applyAlignment="1" applyProtection="1">
      <alignment horizontal="center"/>
    </xf>
    <xf numFmtId="0" fontId="16" fillId="7" borderId="8" xfId="5" applyFont="1" applyFill="1" applyBorder="1" applyAlignment="1" applyProtection="1">
      <alignment horizontal="center"/>
    </xf>
    <xf numFmtId="1" fontId="9" fillId="0" borderId="8" xfId="5" applyNumberFormat="1" applyFont="1" applyBorder="1" applyAlignment="1" applyProtection="1">
      <alignment horizontal="center"/>
    </xf>
    <xf numFmtId="1" fontId="16" fillId="7" borderId="8" xfId="5" applyNumberFormat="1" applyFont="1" applyFill="1" applyBorder="1" applyAlignment="1" applyProtection="1">
      <alignment horizontal="center"/>
    </xf>
    <xf numFmtId="1" fontId="9" fillId="6" borderId="8" xfId="5" applyNumberFormat="1" applyFont="1" applyFill="1" applyBorder="1" applyAlignment="1" applyProtection="1">
      <alignment horizontal="center"/>
    </xf>
    <xf numFmtId="0" fontId="9" fillId="0" borderId="8" xfId="5" applyFont="1" applyBorder="1" applyAlignment="1" applyProtection="1">
      <alignment horizontal="center" wrapText="1"/>
    </xf>
    <xf numFmtId="165" fontId="25" fillId="6" borderId="15" xfId="5" applyNumberFormat="1" applyFont="1" applyFill="1" applyBorder="1" applyAlignment="1" applyProtection="1">
      <alignment wrapText="1"/>
    </xf>
    <xf numFmtId="0" fontId="5" fillId="0" borderId="0" xfId="5" applyAlignment="1" applyProtection="1">
      <alignment vertical="center" wrapText="1"/>
    </xf>
    <xf numFmtId="164" fontId="26" fillId="0" borderId="8" xfId="5" applyNumberFormat="1" applyFont="1" applyFill="1" applyBorder="1" applyAlignment="1" applyProtection="1">
      <alignment horizontal="center" wrapText="1"/>
    </xf>
    <xf numFmtId="0" fontId="5" fillId="0" borderId="0" xfId="5" quotePrefix="1" applyFill="1" applyAlignment="1" applyProtection="1">
      <alignment horizontal="center" wrapText="1"/>
    </xf>
    <xf numFmtId="3" fontId="27" fillId="0" borderId="8" xfId="17" applyFont="1" applyBorder="1" applyProtection="1">
      <alignment horizontal="center"/>
    </xf>
    <xf numFmtId="0" fontId="5" fillId="0" borderId="0" xfId="5" applyProtection="1">
      <alignment horizontal="center" vertical="center"/>
    </xf>
    <xf numFmtId="0" fontId="13" fillId="6" borderId="8" xfId="18" applyFont="1" applyFill="1" applyBorder="1" applyAlignment="1" applyProtection="1">
      <alignment horizontal="left" wrapText="1"/>
    </xf>
    <xf numFmtId="0" fontId="13" fillId="0" borderId="8" xfId="18" applyFont="1" applyBorder="1" applyAlignment="1" applyProtection="1">
      <alignment horizontal="left" wrapText="1"/>
    </xf>
    <xf numFmtId="0" fontId="15" fillId="7" borderId="8" xfId="18" applyFont="1" applyFill="1" applyBorder="1" applyAlignment="1" applyProtection="1">
      <alignment horizontal="left" wrapText="1"/>
    </xf>
    <xf numFmtId="0" fontId="2" fillId="0" borderId="8" xfId="0" applyFont="1" applyBorder="1" applyAlignment="1" applyProtection="1">
      <alignment horizontal="center" wrapText="1"/>
    </xf>
    <xf numFmtId="42" fontId="3" fillId="12" borderId="8" xfId="1" applyFont="1" applyFill="1" applyBorder="1" applyAlignment="1">
      <alignment horizontal="center" vertical="center"/>
    </xf>
    <xf numFmtId="0" fontId="2" fillId="0" borderId="8" xfId="0" applyFont="1" applyBorder="1" applyAlignment="1" applyProtection="1">
      <alignment horizontal="center" wrapText="1"/>
    </xf>
    <xf numFmtId="0" fontId="2" fillId="0" borderId="8" xfId="0" applyFont="1" applyBorder="1" applyAlignment="1" applyProtection="1">
      <alignment horizontal="center" wrapText="1"/>
    </xf>
    <xf numFmtId="0" fontId="20" fillId="0" borderId="0" xfId="6" applyFont="1" applyAlignment="1" applyProtection="1">
      <alignment horizontal="center" vertical="center" wrapText="1"/>
      <protection locked="0"/>
    </xf>
    <xf numFmtId="0" fontId="9" fillId="6" borderId="8" xfId="5" applyFont="1" applyFill="1" applyBorder="1" applyAlignment="1" applyProtection="1">
      <alignment horizontal="center" wrapText="1"/>
    </xf>
    <xf numFmtId="0" fontId="3" fillId="0" borderId="8" xfId="0" applyFont="1" applyBorder="1" applyAlignment="1" applyProtection="1">
      <alignment horizontal="center" wrapText="1"/>
    </xf>
    <xf numFmtId="0" fontId="16" fillId="7" borderId="8" xfId="5" applyFont="1" applyFill="1" applyBorder="1" applyAlignment="1" applyProtection="1">
      <alignment horizontal="center" wrapText="1"/>
    </xf>
    <xf numFmtId="0" fontId="5" fillId="0" borderId="0" xfId="5" applyAlignment="1" applyProtection="1">
      <alignment horizontal="center" wrapText="1"/>
      <protection locked="0"/>
    </xf>
    <xf numFmtId="0" fontId="13" fillId="14" borderId="8" xfId="18" applyFont="1" applyFill="1" applyBorder="1" applyAlignment="1" applyProtection="1">
      <alignment horizontal="left" wrapText="1"/>
    </xf>
    <xf numFmtId="0" fontId="0" fillId="0" borderId="23" xfId="0" applyBorder="1"/>
    <xf numFmtId="49" fontId="0" fillId="0" borderId="23" xfId="0" applyNumberFormat="1" applyBorder="1"/>
    <xf numFmtId="49" fontId="0" fillId="0" borderId="23" xfId="0" applyNumberFormat="1" applyBorder="1" applyAlignment="1"/>
    <xf numFmtId="0" fontId="29" fillId="0" borderId="16" xfId="0" applyFont="1" applyBorder="1" applyAlignment="1">
      <alignment vertical="center" wrapText="1"/>
    </xf>
    <xf numFmtId="0" fontId="30" fillId="10" borderId="23" xfId="0" applyFont="1" applyFill="1" applyBorder="1" applyAlignment="1">
      <alignment vertical="center" wrapText="1"/>
    </xf>
    <xf numFmtId="0" fontId="30" fillId="9" borderId="23" xfId="18" applyFont="1" applyFill="1" applyBorder="1" applyAlignment="1" applyProtection="1">
      <alignment horizontal="left" vertical="center" wrapText="1"/>
    </xf>
    <xf numFmtId="0" fontId="30" fillId="11" borderId="23" xfId="0" applyFont="1" applyFill="1" applyBorder="1" applyAlignment="1">
      <alignment vertical="center" wrapText="1"/>
    </xf>
    <xf numFmtId="0" fontId="30" fillId="15" borderId="23" xfId="18" applyFont="1" applyFill="1" applyBorder="1" applyAlignment="1" applyProtection="1">
      <alignment horizontal="left" vertical="center" wrapText="1"/>
    </xf>
    <xf numFmtId="0" fontId="0" fillId="0" borderId="0" xfId="0" applyAlignment="1">
      <alignment vertical="center" wrapText="1"/>
    </xf>
    <xf numFmtId="0" fontId="0" fillId="10" borderId="23" xfId="0" applyFill="1" applyBorder="1" applyAlignment="1">
      <alignment horizontal="left" wrapText="1"/>
    </xf>
    <xf numFmtId="0" fontId="0" fillId="0" borderId="0" xfId="0" applyAlignment="1">
      <alignment horizontal="left"/>
    </xf>
    <xf numFmtId="0" fontId="0" fillId="11" borderId="23" xfId="0" applyFill="1" applyBorder="1" applyAlignment="1">
      <alignment horizontal="left" wrapText="1"/>
    </xf>
    <xf numFmtId="0" fontId="0" fillId="13" borderId="23" xfId="0" applyFill="1" applyBorder="1" applyAlignment="1">
      <alignment horizontal="left" vertical="center" wrapText="1"/>
    </xf>
    <xf numFmtId="0" fontId="0" fillId="13" borderId="23" xfId="0" applyFill="1" applyBorder="1" applyAlignment="1">
      <alignment horizontal="left" wrapText="1"/>
    </xf>
    <xf numFmtId="0" fontId="0" fillId="17" borderId="23" xfId="0" applyFill="1" applyBorder="1" applyAlignment="1">
      <alignment vertical="center" wrapText="1"/>
    </xf>
    <xf numFmtId="0" fontId="0" fillId="0" borderId="23" xfId="0" applyBorder="1" applyAlignment="1">
      <alignment wrapText="1"/>
    </xf>
    <xf numFmtId="0" fontId="0" fillId="0" borderId="23" xfId="0" applyBorder="1" applyAlignment="1">
      <alignment horizontal="left"/>
    </xf>
    <xf numFmtId="42" fontId="2" fillId="10" borderId="0" xfId="1" applyFont="1" applyFill="1" applyProtection="1"/>
    <xf numFmtId="1" fontId="30" fillId="9" borderId="23" xfId="0" applyNumberFormat="1" applyFont="1" applyFill="1" applyBorder="1" applyAlignment="1">
      <alignment horizontal="center" wrapText="1"/>
    </xf>
    <xf numFmtId="2" fontId="9" fillId="0" borderId="8" xfId="5" applyNumberFormat="1" applyFont="1" applyBorder="1" applyAlignment="1" applyProtection="1">
      <alignment horizontal="center"/>
    </xf>
    <xf numFmtId="166" fontId="9" fillId="0" borderId="8" xfId="5" applyNumberFormat="1" applyFont="1" applyBorder="1" applyAlignment="1" applyProtection="1">
      <alignment horizontal="center"/>
    </xf>
    <xf numFmtId="166" fontId="30" fillId="15" borderId="23" xfId="0" applyNumberFormat="1" applyFont="1" applyFill="1" applyBorder="1" applyAlignment="1">
      <alignment horizontal="center" wrapText="1"/>
    </xf>
    <xf numFmtId="1" fontId="29" fillId="0" borderId="16" xfId="0" applyNumberFormat="1" applyFont="1" applyBorder="1" applyAlignment="1">
      <alignment horizontal="center" wrapText="1"/>
    </xf>
    <xf numFmtId="1" fontId="30" fillId="10" borderId="23" xfId="0" applyNumberFormat="1" applyFont="1" applyFill="1" applyBorder="1" applyAlignment="1">
      <alignment horizontal="center" wrapText="1"/>
    </xf>
    <xf numFmtId="1" fontId="30" fillId="11" borderId="23" xfId="0" applyNumberFormat="1" applyFont="1" applyFill="1" applyBorder="1" applyAlignment="1">
      <alignment horizontal="center" wrapText="1"/>
    </xf>
    <xf numFmtId="1" fontId="0" fillId="17" borderId="23" xfId="0" applyNumberFormat="1" applyFill="1" applyBorder="1" applyAlignment="1">
      <alignment horizontal="center"/>
    </xf>
    <xf numFmtId="1" fontId="0" fillId="0" borderId="0" xfId="0" applyNumberFormat="1" applyAlignment="1">
      <alignment horizontal="center"/>
    </xf>
    <xf numFmtId="166" fontId="0" fillId="0" borderId="23" xfId="0" applyNumberFormat="1" applyBorder="1"/>
    <xf numFmtId="41" fontId="0" fillId="0" borderId="23" xfId="20" applyFont="1" applyBorder="1"/>
    <xf numFmtId="166" fontId="16" fillId="7" borderId="8" xfId="5" applyNumberFormat="1" applyFont="1" applyFill="1" applyBorder="1" applyAlignment="1" applyProtection="1">
      <alignment horizontal="center"/>
    </xf>
    <xf numFmtId="166" fontId="9" fillId="6" borderId="8" xfId="5" applyNumberFormat="1" applyFont="1" applyFill="1" applyBorder="1" applyAlignment="1" applyProtection="1">
      <alignment horizontal="center"/>
    </xf>
    <xf numFmtId="1" fontId="0" fillId="18" borderId="23" xfId="0" applyNumberFormat="1" applyFill="1" applyBorder="1" applyAlignment="1">
      <alignment horizontal="center"/>
    </xf>
    <xf numFmtId="0" fontId="0" fillId="18" borderId="23" xfId="0" applyFill="1" applyBorder="1" applyAlignment="1">
      <alignment vertical="center" wrapText="1"/>
    </xf>
    <xf numFmtId="0" fontId="13" fillId="18" borderId="23" xfId="18" applyFont="1" applyFill="1" applyBorder="1" applyAlignment="1" applyProtection="1">
      <alignment horizontal="left" wrapText="1"/>
    </xf>
    <xf numFmtId="0" fontId="2" fillId="0" borderId="8" xfId="0" applyFont="1" applyBorder="1" applyAlignment="1" applyProtection="1">
      <alignment horizontal="center" wrapText="1"/>
    </xf>
    <xf numFmtId="2" fontId="9" fillId="6" borderId="8" xfId="5" applyNumberFormat="1" applyFont="1" applyFill="1" applyBorder="1" applyAlignment="1" applyProtection="1">
      <alignment horizontal="center"/>
    </xf>
    <xf numFmtId="166" fontId="9" fillId="6" borderId="8" xfId="5" applyNumberFormat="1" applyFont="1" applyFill="1" applyBorder="1" applyAlignment="1" applyProtection="1">
      <alignment horizontal="center" wrapText="1"/>
    </xf>
    <xf numFmtId="49" fontId="0" fillId="0" borderId="0" xfId="0" applyNumberFormat="1" applyFill="1" applyBorder="1" applyAlignment="1"/>
    <xf numFmtId="0" fontId="2" fillId="0" borderId="8" xfId="0" applyFont="1" applyBorder="1" applyAlignment="1" applyProtection="1">
      <alignment horizontal="center" wrapText="1"/>
    </xf>
    <xf numFmtId="0" fontId="2" fillId="0" borderId="8" xfId="0" applyFont="1" applyBorder="1" applyAlignment="1" applyProtection="1">
      <alignment horizontal="center"/>
    </xf>
    <xf numFmtId="49" fontId="0" fillId="0" borderId="23" xfId="0" applyNumberFormat="1" applyBorder="1" applyAlignment="1">
      <alignment horizontal="center"/>
    </xf>
    <xf numFmtId="0" fontId="0" fillId="0" borderId="23" xfId="0" applyBorder="1" applyAlignment="1">
      <alignment horizontal="center"/>
    </xf>
    <xf numFmtId="0" fontId="0" fillId="11" borderId="23" xfId="0" applyFill="1" applyBorder="1" applyAlignment="1">
      <alignment horizontal="center" wrapText="1"/>
    </xf>
    <xf numFmtId="0" fontId="0" fillId="13" borderId="27" xfId="0" applyFill="1" applyBorder="1" applyAlignment="1">
      <alignment horizontal="center" vertical="center" wrapText="1"/>
    </xf>
    <xf numFmtId="0" fontId="0" fillId="13" borderId="28" xfId="0" applyFill="1" applyBorder="1" applyAlignment="1">
      <alignment horizontal="center" vertical="center" wrapText="1"/>
    </xf>
    <xf numFmtId="0" fontId="0" fillId="16" borderId="23" xfId="0" applyFill="1" applyBorder="1" applyAlignment="1">
      <alignment horizontal="center" wrapText="1"/>
    </xf>
    <xf numFmtId="0" fontId="0" fillId="10" borderId="2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26" xfId="0" applyFill="1" applyBorder="1" applyAlignment="1">
      <alignment horizontal="center" vertical="center" wrapText="1"/>
    </xf>
    <xf numFmtId="0" fontId="12" fillId="0" borderId="0" xfId="18" applyAlignment="1" applyProtection="1">
      <alignment horizontal="center" wrapText="1"/>
      <protection locked="0"/>
    </xf>
    <xf numFmtId="0" fontId="19" fillId="0" borderId="8" xfId="14" applyFont="1" applyBorder="1" applyAlignment="1" applyProtection="1">
      <alignment horizontal="center" vertical="center" wrapText="1"/>
      <protection locked="0"/>
    </xf>
    <xf numFmtId="0" fontId="18" fillId="0" borderId="3" xfId="9" applyFont="1" applyBorder="1" applyAlignment="1" applyProtection="1">
      <alignment horizontal="right" vertical="center" wrapText="1"/>
      <protection locked="0"/>
    </xf>
    <xf numFmtId="0" fontId="18" fillId="0" borderId="0" xfId="9" applyFont="1" applyBorder="1" applyAlignment="1" applyProtection="1">
      <alignment horizontal="right" vertical="center" wrapText="1"/>
      <protection locked="0"/>
    </xf>
    <xf numFmtId="0" fontId="18" fillId="0" borderId="4" xfId="9" applyFont="1" applyBorder="1" applyAlignment="1" applyProtection="1">
      <alignment horizontal="right" vertical="center" wrapText="1"/>
      <protection locked="0"/>
    </xf>
    <xf numFmtId="0" fontId="18" fillId="0" borderId="3" xfId="9" applyFont="1" applyBorder="1" applyAlignment="1" applyProtection="1">
      <alignment horizontal="right" vertical="center"/>
      <protection locked="0"/>
    </xf>
    <xf numFmtId="0" fontId="18" fillId="0" borderId="0" xfId="9" applyFont="1" applyBorder="1" applyAlignment="1" applyProtection="1">
      <alignment horizontal="right" vertical="center"/>
      <protection locked="0"/>
    </xf>
    <xf numFmtId="0" fontId="18" fillId="0" borderId="4" xfId="9" applyFont="1" applyBorder="1" applyAlignment="1" applyProtection="1">
      <alignment horizontal="right" vertical="center"/>
      <protection locked="0"/>
    </xf>
    <xf numFmtId="0" fontId="18" fillId="0" borderId="3" xfId="9" applyFont="1" applyBorder="1" applyAlignment="1" applyProtection="1">
      <alignment horizontal="left" vertical="center"/>
      <protection locked="0"/>
    </xf>
    <xf numFmtId="0" fontId="18" fillId="0" borderId="0" xfId="9" applyFont="1" applyBorder="1" applyAlignment="1" applyProtection="1">
      <alignment horizontal="left" vertical="center"/>
      <protection locked="0"/>
    </xf>
    <xf numFmtId="0" fontId="18" fillId="0" borderId="4" xfId="9" applyFont="1" applyBorder="1" applyAlignment="1" applyProtection="1">
      <alignment horizontal="left" vertical="center"/>
      <protection locked="0"/>
    </xf>
    <xf numFmtId="0" fontId="11" fillId="0" borderId="8" xfId="13" applyBorder="1" applyAlignment="1" applyProtection="1">
      <alignment vertical="center" wrapText="1"/>
      <protection locked="0"/>
    </xf>
    <xf numFmtId="0" fontId="11" fillId="0" borderId="8" xfId="14" applyBorder="1" applyAlignment="1" applyProtection="1">
      <alignment horizontal="center" vertical="center" wrapText="1"/>
    </xf>
    <xf numFmtId="0" fontId="11" fillId="0" borderId="8" xfId="14" applyBorder="1" applyAlignment="1" applyProtection="1">
      <alignment horizontal="center" vertical="center" wrapText="1"/>
      <protection locked="0"/>
    </xf>
    <xf numFmtId="0" fontId="18" fillId="0" borderId="0" xfId="7" applyFont="1" applyFill="1" applyBorder="1" applyAlignment="1" applyProtection="1">
      <alignment horizontal="right" vertical="center" wrapText="1"/>
      <protection locked="0"/>
    </xf>
    <xf numFmtId="0" fontId="11" fillId="0" borderId="8" xfId="15" applyBorder="1" applyAlignment="1" applyProtection="1">
      <alignment horizontal="center"/>
      <protection locked="0"/>
    </xf>
    <xf numFmtId="0" fontId="22" fillId="0" borderId="3" xfId="9" applyFont="1" applyBorder="1" applyAlignment="1" applyProtection="1">
      <alignment horizontal="left" vertical="center"/>
      <protection locked="0"/>
    </xf>
    <xf numFmtId="0" fontId="22" fillId="0" borderId="0" xfId="9" applyFont="1" applyBorder="1" applyAlignment="1" applyProtection="1">
      <alignment horizontal="left" vertical="center"/>
      <protection locked="0"/>
    </xf>
    <xf numFmtId="0" fontId="11" fillId="0" borderId="17" xfId="14" applyBorder="1" applyAlignment="1" applyProtection="1">
      <alignment horizontal="center" vertical="center" wrapText="1"/>
    </xf>
    <xf numFmtId="0" fontId="11" fillId="0" borderId="18" xfId="14" applyBorder="1" applyAlignment="1" applyProtection="1">
      <alignment horizontal="center" vertical="center" wrapText="1"/>
    </xf>
    <xf numFmtId="0" fontId="11" fillId="0" borderId="19" xfId="14" applyBorder="1" applyAlignment="1" applyProtection="1">
      <alignment horizontal="center" vertical="center" wrapText="1"/>
    </xf>
    <xf numFmtId="0" fontId="11" fillId="0" borderId="20" xfId="14" applyBorder="1" applyAlignment="1" applyProtection="1">
      <alignment horizontal="center" vertical="center" wrapText="1"/>
    </xf>
    <xf numFmtId="0" fontId="11" fillId="0" borderId="21" xfId="14" applyBorder="1" applyAlignment="1" applyProtection="1">
      <alignment horizontal="center" vertical="center" wrapText="1"/>
    </xf>
    <xf numFmtId="0" fontId="11" fillId="0" borderId="22" xfId="14" applyBorder="1" applyAlignment="1" applyProtection="1">
      <alignment horizontal="center" vertical="center" wrapText="1"/>
    </xf>
    <xf numFmtId="0" fontId="11" fillId="0" borderId="13" xfId="14" applyBorder="1" applyAlignment="1" applyProtection="1">
      <alignment horizontal="center" vertical="center" wrapText="1"/>
    </xf>
    <xf numFmtId="0" fontId="11" fillId="0" borderId="14" xfId="14" applyBorder="1" applyAlignment="1" applyProtection="1">
      <alignment horizontal="center" vertical="center" wrapText="1"/>
    </xf>
  </cellXfs>
  <cellStyles count="21">
    <cellStyle name="% Completado" xfId="12" xr:uid="{00000000-0005-0000-0000-000000000000}"/>
    <cellStyle name="Actividad" xfId="18" xr:uid="{00000000-0005-0000-0000-000001000000}"/>
    <cellStyle name="Control del periodo resaltado" xfId="7" xr:uid="{00000000-0005-0000-0000-000002000000}"/>
    <cellStyle name="Encabezado 1 2" xfId="4" xr:uid="{00000000-0005-0000-0000-000003000000}"/>
    <cellStyle name="Encabezado 4 2" xfId="15" xr:uid="{00000000-0005-0000-0000-000004000000}"/>
    <cellStyle name="Encabezados de los periodos" xfId="17" xr:uid="{00000000-0005-0000-0000-000005000000}"/>
    <cellStyle name="Encabezados del proyecto" xfId="16" xr:uid="{00000000-0005-0000-0000-000006000000}"/>
    <cellStyle name="Etiqueta" xfId="9" xr:uid="{00000000-0005-0000-0000-000007000000}"/>
    <cellStyle name="Leyenda de la duración real" xfId="10" xr:uid="{00000000-0005-0000-0000-000008000000}"/>
    <cellStyle name="Leyenda del plan" xfId="8" xr:uid="{00000000-0005-0000-0000-000009000000}"/>
    <cellStyle name="Millares [0]" xfId="20" builtinId="6"/>
    <cellStyle name="Moneda [0]" xfId="1" builtinId="7"/>
    <cellStyle name="Normal" xfId="0" builtinId="0"/>
    <cellStyle name="Normal 2" xfId="5" xr:uid="{00000000-0005-0000-0000-00000C000000}"/>
    <cellStyle name="Porcentaje" xfId="2" builtinId="5"/>
    <cellStyle name="Porcentaje completado" xfId="19" xr:uid="{00000000-0005-0000-0000-00000E000000}"/>
    <cellStyle name="Texto explicativo 2" xfId="6" xr:uid="{00000000-0005-0000-0000-00000F000000}"/>
    <cellStyle name="Título 2 2" xfId="13" xr:uid="{00000000-0005-0000-0000-000010000000}"/>
    <cellStyle name="Título 3 2" xfId="14" xr:uid="{00000000-0005-0000-0000-000011000000}"/>
    <cellStyle name="Título 4" xfId="3" xr:uid="{00000000-0005-0000-0000-000012000000}"/>
    <cellStyle name="Valor del periodo" xfId="11" xr:uid="{00000000-0005-0000-0000-000013000000}"/>
  </cellStyles>
  <dxfs count="1882">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9" tint="0.59996337778862885"/>
        </patternFill>
      </fill>
      <border>
        <left style="thin">
          <color theme="9" tint="-0.24994659260841701"/>
        </left>
        <right style="thin">
          <color theme="9" tint="-0.24994659260841701"/>
        </right>
        <bottom style="thin">
          <color theme="7"/>
        </bottom>
        <vertical/>
        <horizontal/>
      </border>
    </dxf>
    <dxf>
      <border>
        <top style="thin">
          <color theme="7"/>
        </top>
        <vertical/>
        <horizontal/>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123824</xdr:rowOff>
    </xdr:from>
    <xdr:to>
      <xdr:col>13</xdr:col>
      <xdr:colOff>333374</xdr:colOff>
      <xdr:row>27</xdr:row>
      <xdr:rowOff>114299</xdr:rowOff>
    </xdr:to>
    <xdr:sp macro="" textlink="">
      <xdr:nvSpPr>
        <xdr:cNvPr id="2" name="CuadroTexto 1">
          <a:extLst>
            <a:ext uri="{FF2B5EF4-FFF2-40B4-BE49-F238E27FC236}">
              <a16:creationId xmlns:a16="http://schemas.microsoft.com/office/drawing/2014/main" id="{AB1BDB36-EDB5-477C-89E0-6A9376633C2A}"/>
            </a:ext>
          </a:extLst>
        </xdr:cNvPr>
        <xdr:cNvSpPr txBox="1"/>
      </xdr:nvSpPr>
      <xdr:spPr>
        <a:xfrm>
          <a:off x="28575" y="123824"/>
          <a:ext cx="10210799" cy="513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1-</a:t>
          </a:r>
          <a:r>
            <a:rPr lang="es-ES" sz="1100" baseline="0"/>
            <a:t> Ingresar a la pestaña "Tarifas por rol", y actualizarlas de acuerdo a los valores acordados para el cliente. </a:t>
          </a:r>
        </a:p>
        <a:p>
          <a:r>
            <a:rPr lang="es-ES" sz="1100" baseline="0"/>
            <a:t>2- Ir a la pestaña "Estimación content y diligenciar los campos de color amarillo, indicando la fecha de inicio del proyecto y los elementos adicionales que tendrá la plataforma. </a:t>
          </a:r>
        </a:p>
        <a:p>
          <a:r>
            <a:rPr lang="es-ES" sz="1100" baseline="0"/>
            <a:t>3- Ir a la pestaña "Cronograma Content" y en la celda U1, poner el número de columna correspondiente a la fecha que se quiere mostrar como actual. </a:t>
          </a:r>
        </a:p>
        <a:p>
          <a:endParaRPr lang="es-ES" sz="1100" baseline="0"/>
        </a:p>
        <a:p>
          <a:r>
            <a:rPr lang="es-ES" sz="1100" baseline="0"/>
            <a:t>Esta plantilla permite hacer estimaciones para sitios de content, de acuerdo al proceso estandar definido por Chef, teniendo en cuenta los elementos que pueden variar el esfuerzo requerido para algunas tareas.</a:t>
          </a:r>
        </a:p>
        <a:p>
          <a:r>
            <a:rPr lang="es-ES" sz="1100" baseline="0"/>
            <a:t>El número de plantillas o páginas incluidas en la estimación se distribuyen en paquetes 1, 2, 3.... estas plantillas pasan por el siguiente proceso:</a:t>
          </a:r>
        </a:p>
        <a:p>
          <a:r>
            <a:rPr lang="es-ES" sz="1100" baseline="0"/>
            <a:t>1- Construcción de contenido</a:t>
          </a:r>
        </a:p>
        <a:p>
          <a:r>
            <a:rPr lang="es-ES" sz="1100" baseline="0"/>
            <a:t>2- </a:t>
          </a:r>
          <a:r>
            <a:rPr lang="es-ES" sz="1100" baseline="0">
              <a:solidFill>
                <a:schemeClr val="dk1"/>
              </a:solidFill>
              <a:effectLst/>
              <a:latin typeface="+mn-lt"/>
              <a:ea typeface="+mn-ea"/>
              <a:cs typeface="+mn-cs"/>
            </a:rPr>
            <a:t>Diseño de Wireframe</a:t>
          </a:r>
          <a:endParaRPr lang="es-E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s-ES" sz="1100" baseline="0"/>
            <a:t>3- </a:t>
          </a:r>
          <a:r>
            <a:rPr lang="es-ES" sz="1100" baseline="0">
              <a:solidFill>
                <a:schemeClr val="dk1"/>
              </a:solidFill>
              <a:effectLst/>
              <a:latin typeface="+mn-lt"/>
              <a:ea typeface="+mn-ea"/>
              <a:cs typeface="+mn-cs"/>
            </a:rPr>
            <a:t>Diseño de interfaz</a:t>
          </a:r>
          <a:endParaRPr lang="es-ES">
            <a:effectLst/>
          </a:endParaRPr>
        </a:p>
        <a:p>
          <a:r>
            <a:rPr lang="es-ES" sz="1100" baseline="0"/>
            <a:t>4-Documentación funcional</a:t>
          </a:r>
        </a:p>
        <a:p>
          <a:r>
            <a:rPr lang="es-ES" sz="1100" baseline="0"/>
            <a:t>5- Maquetación</a:t>
          </a:r>
        </a:p>
        <a:p>
          <a:r>
            <a:rPr lang="es-ES" sz="1100" baseline="0"/>
            <a:t>6- Implementación</a:t>
          </a:r>
        </a:p>
        <a:p>
          <a:r>
            <a:rPr lang="es-ES" sz="1100" baseline="0"/>
            <a:t>7- Carga de contenido</a:t>
          </a:r>
        </a:p>
        <a:p>
          <a:r>
            <a:rPr lang="es-ES" sz="1100" baseline="0"/>
            <a:t>8- QA</a:t>
          </a:r>
        </a:p>
        <a:p>
          <a:endParaRPr lang="es-ES" sz="1100" baseline="0"/>
        </a:p>
        <a:p>
          <a:r>
            <a:rPr lang="es-ES" sz="1100" baseline="0"/>
            <a:t>Cada etapa es dependiente de la otra y no se puede trabajar en paralelo, para los pasos 1, 2 y 3 se reuqiere aprobación del cliente antes de avanzar al siguiente paso. </a:t>
          </a:r>
        </a:p>
        <a:p>
          <a:r>
            <a:rPr lang="es-ES" sz="1100" baseline="0"/>
            <a:t>En las etapas 5 y 6 se subdividen los paquetes en subpaquetes 1a, 1b, 2a, 2b,3a,3b, para poder trabajarse por iteraciones en el caso de emplear metodologías ágiles o híbridas. A partir del paquete 4 no es necesario dividir en subpaquetes porque ya se presenta un avance de generación de módulos sificiente para aumentar la velocidad de la maquetación</a:t>
          </a:r>
        </a:p>
        <a:p>
          <a:endParaRPr lang="es-ES" sz="1100" baseline="0"/>
        </a:p>
        <a:p>
          <a:r>
            <a:rPr lang="es-ES" sz="1100" baseline="0"/>
            <a:t>El paquete 1 de plantillas siempre incluye el home principal y una página de contenido (Nosotros o Nuestra empresa). </a:t>
          </a:r>
        </a:p>
        <a:p>
          <a:pPr marL="0" marR="0" lvl="0" indent="0" defTabSz="914400" eaLnBrk="1" fontAlgn="auto" latinLnBrk="0" hangingPunct="1">
            <a:lnSpc>
              <a:spcPct val="100000"/>
            </a:lnSpc>
            <a:spcBef>
              <a:spcPts val="0"/>
            </a:spcBef>
            <a:spcAft>
              <a:spcPts val="0"/>
            </a:spcAft>
            <a:buClrTx/>
            <a:buSzTx/>
            <a:buFontTx/>
            <a:buNone/>
            <a:tabLst/>
            <a:defRPr/>
          </a:pPr>
          <a:r>
            <a:rPr lang="es-ES" sz="1100" baseline="0">
              <a:solidFill>
                <a:schemeClr val="dk1"/>
              </a:solidFill>
              <a:effectLst/>
              <a:latin typeface="+mn-lt"/>
              <a:ea typeface="+mn-ea"/>
              <a:cs typeface="+mn-cs"/>
            </a:rPr>
            <a:t>El paquete 2 de plantillas siempre incluye el buscador y formulario de contacto</a:t>
          </a:r>
        </a:p>
        <a:p>
          <a:pPr marL="0" marR="0" lvl="0" indent="0" defTabSz="914400" eaLnBrk="1" fontAlgn="auto" latinLnBrk="0" hangingPunct="1">
            <a:lnSpc>
              <a:spcPct val="100000"/>
            </a:lnSpc>
            <a:spcBef>
              <a:spcPts val="0"/>
            </a:spcBef>
            <a:spcAft>
              <a:spcPts val="0"/>
            </a:spcAft>
            <a:buClrTx/>
            <a:buSzTx/>
            <a:buFontTx/>
            <a:buNone/>
            <a:tabLst/>
            <a:defRPr/>
          </a:pPr>
          <a:r>
            <a:rPr lang="es-ES" sz="1100" baseline="0">
              <a:solidFill>
                <a:schemeClr val="dk1"/>
              </a:solidFill>
              <a:effectLst/>
              <a:latin typeface="+mn-lt"/>
              <a:ea typeface="+mn-ea"/>
              <a:cs typeface="+mn-cs"/>
            </a:rPr>
            <a:t>El paquete 3 de plantillas siempre home secundario, error 404 y 500</a:t>
          </a:r>
          <a:endParaRPr lang="es-E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s-ES" sz="1100" baseline="0">
              <a:solidFill>
                <a:schemeClr val="dk1"/>
              </a:solidFill>
              <a:effectLst/>
              <a:latin typeface="+mn-lt"/>
              <a:ea typeface="+mn-ea"/>
              <a:cs typeface="+mn-cs"/>
            </a:rPr>
            <a:t>El resto de los paquetes se definen luego de la aprobación del mapa de navegación.</a:t>
          </a:r>
          <a:endParaRPr lang="es-ES">
            <a:effectLst/>
          </a:endParaRPr>
        </a:p>
        <a:p>
          <a:endParaRPr lang="es-ES" sz="1100" baseline="0"/>
        </a:p>
        <a:p>
          <a:r>
            <a:rPr lang="es-ES" sz="1100" baseline="0"/>
            <a:t>EXCLUSIONES:</a:t>
          </a:r>
        </a:p>
        <a:p>
          <a:r>
            <a:rPr lang="es-ES" sz="1100" baseline="0"/>
            <a:t>-  No se incluyen integraciones, pero pueden incluirse consumo de APIS que provea el cliente.</a:t>
          </a:r>
        </a:p>
        <a:p>
          <a:r>
            <a:rPr lang="es-ES" sz="1100" baseline="0"/>
            <a:t>- No se incluyen servicios de fotografías , ni edición sobre las mismas. </a:t>
          </a:r>
        </a:p>
        <a:p>
          <a:r>
            <a:rPr lang="es-ES" sz="1100" baseline="0"/>
            <a:t>- El cliente debe proveer la infraestructura de produción sobre la cual se publicará la pltaforma, que debe contar con dominio y certificado de seguridad.</a:t>
          </a:r>
        </a:p>
        <a:p>
          <a:r>
            <a:rPr lang="es-ES" sz="1100" baseline="0"/>
            <a:t>- El sito se construye sobre un CMS</a:t>
          </a:r>
        </a:p>
        <a:p>
          <a:endParaRPr lang="es-ES" sz="1100" baseline="0"/>
        </a:p>
      </xdr:txBody>
    </xdr:sp>
    <xdr:clientData/>
  </xdr:twoCellAnchor>
</xdr:wsDr>
</file>

<file path=xl/persons/person.xml><?xml version="1.0" encoding="utf-8"?>
<personList xmlns="http://schemas.microsoft.com/office/spreadsheetml/2018/threadedcomments" xmlns:x="http://schemas.openxmlformats.org/spreadsheetml/2006/main">
  <person displayName="Diana Patricia Lopez Gallego" id="{CDEF4026-01A0-4AE6-A880-4853B0C6F914}" userId="Diana Patricia Lopez Gallego"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19-12-01T21:33:35.39" personId="{CDEF4026-01A0-4AE6-A880-4853B0C6F914}" id="{90365BB8-2632-423C-A30C-6069216C68EE}">
    <text>Fecha de aprobación de propuesta comercial por parte del cliente</text>
  </threadedComment>
  <threadedComment ref="B3" dT="2019-12-01T21:33:53.09" personId="{CDEF4026-01A0-4AE6-A880-4853B0C6F914}" id="{04A39F73-E403-4798-B99A-50BF5285B89A}">
    <text>Fecha en que se puede diligenciar acta de cierre</text>
  </threadedComment>
  <threadedComment ref="B6" dT="2019-12-01T21:34:16.82" personId="{CDEF4026-01A0-4AE6-A880-4853B0C6F914}" id="{A1537A9B-AA0F-4A52-959D-79A08222F4B2}">
    <text>Se valida con el cliente la inclusión de estos elementos opcionales en el sitio de contenidos</text>
  </threadedComment>
  <threadedComment ref="B9" dT="2020-01-13T05:08:21.13" personId="{CDEF4026-01A0-4AE6-A880-4853B0C6F914}" id="{F5A34061-3156-41DC-AFF0-1F9D4926BCA6}">
    <text>Específica si se incluye testeo de usabilidad con herramienta eyetracker.</text>
  </threadedComment>
  <threadedComment ref="B10" dT="2020-01-13T05:09:10.07" personId="{CDEF4026-01A0-4AE6-A880-4853B0C6F914}" id="{DF001175-F25A-4688-B9FB-7CEFBBF12E5A}">
    <text>Incluye hacer edición a las imágene que el cliente provea como insumos, y diseño de recursos gráficos complementarios.</text>
  </threadedComment>
  <threadedComment ref="B11" dT="2020-01-13T05:09:10.07" personId="{CDEF4026-01A0-4AE6-A880-4853B0C6F914}" id="{E7A24723-C309-4239-B885-63AFE2A7D8E1}">
    <text>Incluye hacer edición a las imágene que el cliente provea como insumos, y diseño de recursos gráficos complementarios.</text>
  </threadedComment>
  <threadedComment ref="B14" dT="2019-12-01T21:35:07.42" personId="{CDEF4026-01A0-4AE6-A880-4853B0C6F914}" id="{B23559FC-C525-4CF9-ACBB-C9C7FE6C95FB}">
    <text>Depende del % de incertidumbre calculado que se tiene del cliente. En caso de clientes nuevos se asume 15%.</text>
  </threadedComment>
  <threadedComment ref="C32" dT="2019-12-01T21:35:39.22" personId="{CDEF4026-01A0-4AE6-A880-4853B0C6F914}" id="{AB7FE589-428D-4D9E-A580-CCE1A06BA17F}">
    <text>Según el tipo de proyecto, la desviación máxima a considerar es del 15%.</text>
  </threadedComment>
</ThreadedComments>
</file>

<file path=xl/threadedComments/threadedComment2.xml><?xml version="1.0" encoding="utf-8"?>
<ThreadedComments xmlns="http://schemas.microsoft.com/office/spreadsheetml/2018/threadedcomments" xmlns:x="http://schemas.openxmlformats.org/spreadsheetml/2006/main">
  <threadedComment ref="X1" dT="2019-12-01T21:57:42.92" personId="{CDEF4026-01A0-4AE6-A880-4853B0C6F914}" id="{B59D80FD-E75C-43F6-88A4-1C2CD46D67F7}">
    <text>Ingrese el número de columna que muestra la fila 5, que es equivalente a la fecha actual.</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23A3A-ACD2-4507-B1E5-FC9F3C903E71}">
  <dimension ref="A1"/>
  <sheetViews>
    <sheetView tabSelected="1" workbookViewId="0">
      <selection activeCell="F32" sqref="F32"/>
    </sheetView>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33"/>
  <sheetViews>
    <sheetView topLeftCell="A6" zoomScale="85" zoomScaleNormal="85" workbookViewId="0">
      <selection activeCell="B6" sqref="B6"/>
    </sheetView>
  </sheetViews>
  <sheetFormatPr baseColWidth="10" defaultRowHeight="15" x14ac:dyDescent="0.25"/>
  <cols>
    <col min="1" max="1" width="32.7109375" style="7" customWidth="1"/>
    <col min="2" max="2" width="34.7109375" style="7" customWidth="1"/>
    <col min="3" max="3" width="17" style="7" customWidth="1"/>
    <col min="4" max="16384" width="11.42578125" style="7"/>
  </cols>
  <sheetData>
    <row r="1" spans="1:23" x14ac:dyDescent="0.25">
      <c r="A1" s="117" t="s">
        <v>48</v>
      </c>
      <c r="B1" s="117"/>
      <c r="C1" s="8"/>
      <c r="D1" s="8"/>
      <c r="E1" s="8"/>
      <c r="F1" s="8"/>
      <c r="G1" s="8"/>
      <c r="H1" s="8"/>
      <c r="I1" s="8"/>
      <c r="J1" s="8"/>
      <c r="K1" s="8"/>
      <c r="L1" s="8"/>
      <c r="M1" s="8"/>
      <c r="N1" s="8"/>
      <c r="O1" s="8"/>
      <c r="P1" s="8"/>
      <c r="Q1" s="8"/>
      <c r="R1" s="8"/>
      <c r="S1" s="8"/>
    </row>
    <row r="2" spans="1:23" ht="30" x14ac:dyDescent="0.25">
      <c r="A2" s="68" t="s">
        <v>35</v>
      </c>
      <c r="B2" s="23">
        <v>43828</v>
      </c>
      <c r="C2" s="8"/>
      <c r="D2" s="8"/>
      <c r="E2" s="8"/>
      <c r="F2" s="8"/>
      <c r="G2" s="8"/>
      <c r="H2" s="8"/>
      <c r="I2" s="8"/>
      <c r="J2" s="8"/>
      <c r="K2" s="8"/>
      <c r="L2" s="8"/>
      <c r="M2" s="8"/>
      <c r="N2" s="8"/>
      <c r="O2" s="8"/>
      <c r="P2" s="8"/>
      <c r="Q2" s="8"/>
      <c r="R2" s="8"/>
      <c r="S2" s="8"/>
    </row>
    <row r="3" spans="1:23" x14ac:dyDescent="0.25">
      <c r="A3" s="22" t="s">
        <v>27</v>
      </c>
      <c r="B3" s="25">
        <f>INDEX('Cronograma Content'!L4:$KB$4,1,'Cronograma Content'!$C$272+'Cronograma Content'!$D$272)</f>
        <v>43972</v>
      </c>
      <c r="C3" s="8"/>
      <c r="D3" s="8"/>
      <c r="E3" s="8"/>
      <c r="F3" s="8"/>
      <c r="G3" s="8"/>
      <c r="H3" s="8"/>
      <c r="I3" s="8"/>
      <c r="J3" s="8"/>
      <c r="K3" s="8"/>
      <c r="L3" s="8"/>
      <c r="M3" s="8"/>
      <c r="N3" s="8"/>
      <c r="O3" s="8"/>
      <c r="P3" s="8"/>
      <c r="Q3" s="8"/>
      <c r="R3" s="8"/>
      <c r="S3" s="8"/>
    </row>
    <row r="4" spans="1:23" x14ac:dyDescent="0.25">
      <c r="A4" s="21"/>
      <c r="B4" s="21"/>
      <c r="C4" s="8"/>
      <c r="D4" s="8"/>
      <c r="E4" s="8"/>
      <c r="F4" s="8"/>
      <c r="G4" s="8"/>
      <c r="H4" s="8"/>
      <c r="I4" s="8"/>
      <c r="J4" s="8"/>
      <c r="K4" s="8"/>
      <c r="L4" s="8"/>
      <c r="M4" s="8"/>
      <c r="N4" s="8"/>
      <c r="O4" s="8"/>
      <c r="P4" s="8"/>
      <c r="Q4" s="8"/>
      <c r="R4" s="8"/>
      <c r="S4" s="8"/>
    </row>
    <row r="5" spans="1:23" x14ac:dyDescent="0.25">
      <c r="A5" s="116" t="s">
        <v>22</v>
      </c>
      <c r="B5" s="116"/>
      <c r="C5" s="8"/>
      <c r="D5" s="8"/>
      <c r="E5" s="8"/>
      <c r="F5" s="8"/>
      <c r="G5" s="8"/>
      <c r="H5" s="8"/>
      <c r="I5" s="8"/>
      <c r="J5" s="8"/>
      <c r="K5" s="8"/>
      <c r="L5" s="8"/>
      <c r="M5" s="8"/>
      <c r="N5" s="8"/>
      <c r="O5" s="8"/>
      <c r="P5" s="8"/>
      <c r="Q5" s="8"/>
      <c r="R5" s="8"/>
      <c r="S5" s="8"/>
    </row>
    <row r="6" spans="1:23" ht="29.25" customHeight="1" x14ac:dyDescent="0.25">
      <c r="A6" s="20" t="s">
        <v>50</v>
      </c>
      <c r="B6" s="5" t="s">
        <v>196</v>
      </c>
      <c r="C6" s="8"/>
      <c r="D6" s="8"/>
      <c r="E6" s="8"/>
      <c r="F6" s="8"/>
      <c r="G6" s="8"/>
      <c r="H6" s="8"/>
      <c r="I6" s="8"/>
      <c r="J6" s="8"/>
      <c r="K6" s="8"/>
      <c r="L6" s="8"/>
      <c r="M6" s="8"/>
      <c r="N6" s="8"/>
      <c r="O6" s="8"/>
      <c r="P6" s="8"/>
      <c r="Q6" s="8"/>
      <c r="R6" s="8"/>
      <c r="S6" s="8"/>
    </row>
    <row r="7" spans="1:23" ht="29.25" customHeight="1" x14ac:dyDescent="0.25">
      <c r="A7" s="70" t="s">
        <v>326</v>
      </c>
      <c r="B7" s="5" t="s">
        <v>339</v>
      </c>
      <c r="C7" s="8"/>
      <c r="D7" s="8"/>
      <c r="E7" s="8"/>
      <c r="F7" s="8"/>
      <c r="G7" s="8"/>
      <c r="H7" s="8"/>
      <c r="I7" s="8"/>
      <c r="J7" s="8"/>
      <c r="K7" s="8"/>
      <c r="L7" s="8"/>
      <c r="M7" s="8"/>
      <c r="N7" s="8"/>
      <c r="O7" s="8"/>
      <c r="P7" s="8"/>
      <c r="Q7" s="8"/>
      <c r="R7" s="8"/>
      <c r="S7" s="8"/>
    </row>
    <row r="8" spans="1:23" ht="20.25" customHeight="1" x14ac:dyDescent="0.25">
      <c r="A8" s="70" t="s">
        <v>49</v>
      </c>
      <c r="B8" s="6" t="s">
        <v>25</v>
      </c>
      <c r="C8" s="8"/>
      <c r="D8" s="8"/>
      <c r="E8" s="8"/>
      <c r="F8" s="8"/>
      <c r="G8" s="8"/>
      <c r="H8" s="8"/>
      <c r="I8" s="8"/>
      <c r="J8" s="8"/>
      <c r="K8" s="8"/>
      <c r="L8" s="8"/>
      <c r="M8" s="8"/>
      <c r="N8" s="8"/>
      <c r="O8" s="8"/>
      <c r="P8" s="8"/>
      <c r="Q8" s="8"/>
      <c r="R8" s="8"/>
      <c r="S8" s="8"/>
    </row>
    <row r="9" spans="1:23" ht="20.25" customHeight="1" x14ac:dyDescent="0.25">
      <c r="A9" s="70" t="s">
        <v>31</v>
      </c>
      <c r="B9" s="6" t="s">
        <v>25</v>
      </c>
      <c r="C9" s="8"/>
      <c r="D9" s="8"/>
      <c r="E9" s="8"/>
      <c r="F9" s="8"/>
      <c r="G9" s="8"/>
      <c r="H9" s="8"/>
      <c r="I9" s="8"/>
      <c r="J9" s="8"/>
      <c r="K9" s="8"/>
      <c r="L9" s="8"/>
      <c r="M9" s="8"/>
      <c r="N9" s="8"/>
      <c r="O9" s="8"/>
      <c r="P9" s="8"/>
      <c r="Q9" s="8"/>
      <c r="R9" s="8"/>
      <c r="S9" s="8"/>
    </row>
    <row r="10" spans="1:23" ht="33" customHeight="1" x14ac:dyDescent="0.25">
      <c r="A10" s="71" t="s">
        <v>356</v>
      </c>
      <c r="B10" s="6" t="s">
        <v>25</v>
      </c>
      <c r="C10" s="8"/>
      <c r="D10" s="8"/>
      <c r="E10" s="8"/>
      <c r="F10" s="8"/>
      <c r="G10" s="8"/>
      <c r="H10" s="8"/>
      <c r="I10" s="8"/>
      <c r="J10" s="8"/>
      <c r="K10" s="8"/>
      <c r="L10" s="8"/>
      <c r="M10" s="8"/>
      <c r="N10" s="8"/>
      <c r="O10" s="8"/>
      <c r="P10" s="8"/>
      <c r="Q10" s="8"/>
      <c r="R10" s="8"/>
      <c r="S10" s="8"/>
    </row>
    <row r="11" spans="1:23" ht="33" customHeight="1" x14ac:dyDescent="0.25">
      <c r="A11" s="71" t="s">
        <v>362</v>
      </c>
      <c r="B11" s="6" t="s">
        <v>25</v>
      </c>
      <c r="C11" s="8"/>
      <c r="D11" s="8"/>
      <c r="E11" s="8"/>
      <c r="F11" s="8"/>
      <c r="G11" s="8"/>
      <c r="H11" s="8"/>
      <c r="I11" s="8"/>
      <c r="J11" s="8"/>
      <c r="K11" s="8"/>
      <c r="L11" s="8"/>
      <c r="M11" s="8"/>
      <c r="N11" s="8"/>
      <c r="O11" s="8"/>
      <c r="P11" s="8"/>
      <c r="Q11" s="8"/>
      <c r="R11" s="8"/>
      <c r="S11" s="8"/>
    </row>
    <row r="12" spans="1:23" ht="31.5" customHeight="1" x14ac:dyDescent="0.25">
      <c r="A12" s="20" t="s">
        <v>26</v>
      </c>
      <c r="B12" s="6">
        <v>0</v>
      </c>
      <c r="C12" s="18"/>
      <c r="D12" s="18"/>
      <c r="E12" s="18"/>
      <c r="F12" s="18"/>
      <c r="G12" s="18"/>
      <c r="H12" s="18"/>
      <c r="I12" s="18"/>
      <c r="J12" s="18"/>
      <c r="K12" s="18"/>
      <c r="L12" s="18"/>
      <c r="M12" s="18"/>
      <c r="N12" s="18"/>
      <c r="O12" s="18"/>
      <c r="P12" s="18"/>
      <c r="Q12" s="18"/>
      <c r="R12" s="18"/>
      <c r="S12" s="18"/>
      <c r="T12" s="19"/>
      <c r="U12" s="19"/>
      <c r="V12" s="19"/>
      <c r="W12" s="19"/>
    </row>
    <row r="13" spans="1:23" ht="31.5" customHeight="1" x14ac:dyDescent="0.25">
      <c r="A13" s="112" t="s">
        <v>363</v>
      </c>
      <c r="B13" s="6" t="s">
        <v>365</v>
      </c>
      <c r="C13" s="18"/>
      <c r="D13" s="18"/>
      <c r="E13" s="18"/>
      <c r="F13" s="18"/>
      <c r="G13" s="18"/>
      <c r="H13" s="18"/>
      <c r="I13" s="18"/>
      <c r="J13" s="18"/>
      <c r="K13" s="18"/>
      <c r="L13" s="18"/>
      <c r="M13" s="18"/>
      <c r="N13" s="18"/>
      <c r="O13" s="18"/>
      <c r="P13" s="18"/>
      <c r="Q13" s="18"/>
      <c r="R13" s="18"/>
      <c r="S13" s="18"/>
      <c r="T13" s="19"/>
      <c r="U13" s="19"/>
      <c r="V13" s="19"/>
      <c r="W13" s="19"/>
    </row>
    <row r="14" spans="1:23" ht="30" x14ac:dyDescent="0.25">
      <c r="A14" s="20" t="s">
        <v>34</v>
      </c>
      <c r="B14" s="24">
        <v>0.15</v>
      </c>
      <c r="C14" s="8"/>
      <c r="D14" s="8"/>
      <c r="E14" s="8"/>
      <c r="F14" s="8"/>
      <c r="G14" s="8"/>
      <c r="H14" s="8"/>
      <c r="I14" s="8"/>
      <c r="J14" s="8"/>
      <c r="K14" s="8"/>
      <c r="L14" s="8"/>
      <c r="M14" s="8"/>
      <c r="N14" s="8"/>
      <c r="O14" s="8"/>
      <c r="P14" s="8"/>
      <c r="Q14" s="8"/>
      <c r="R14" s="8"/>
      <c r="S14" s="8"/>
    </row>
    <row r="15" spans="1:23" x14ac:dyDescent="0.25">
      <c r="D15" s="8"/>
      <c r="E15" s="8"/>
      <c r="F15" s="8"/>
      <c r="G15" s="8"/>
      <c r="H15" s="8"/>
      <c r="I15" s="8"/>
      <c r="J15" s="8"/>
      <c r="K15" s="8"/>
      <c r="L15" s="8"/>
      <c r="M15" s="8"/>
      <c r="N15" s="8"/>
      <c r="O15" s="8"/>
      <c r="P15" s="8"/>
      <c r="Q15" s="8"/>
      <c r="R15" s="8"/>
      <c r="S15" s="8"/>
    </row>
    <row r="16" spans="1:23" x14ac:dyDescent="0.25">
      <c r="A16" s="9" t="s">
        <v>0</v>
      </c>
      <c r="B16" s="10" t="s">
        <v>29</v>
      </c>
      <c r="C16" s="11" t="s">
        <v>30</v>
      </c>
      <c r="D16" s="8"/>
      <c r="E16" s="8"/>
      <c r="F16" s="8"/>
      <c r="G16" s="8"/>
      <c r="H16" s="8"/>
      <c r="I16" s="8"/>
      <c r="J16" s="8"/>
      <c r="K16" s="8"/>
      <c r="L16" s="8"/>
      <c r="M16" s="8"/>
      <c r="N16" s="8"/>
      <c r="O16" s="8"/>
      <c r="P16" s="8"/>
      <c r="Q16" s="8"/>
      <c r="R16" s="8"/>
      <c r="S16" s="8"/>
    </row>
    <row r="17" spans="1:19" x14ac:dyDescent="0.25">
      <c r="A17" s="12" t="s">
        <v>303</v>
      </c>
      <c r="B17" s="13">
        <f>8*('Cronograma Content'!D24+'Estimaciones variables'!B28)</f>
        <v>15.6</v>
      </c>
      <c r="C17" s="14">
        <f>B17*'Tarifas por rol'!B2</f>
        <v>1560</v>
      </c>
      <c r="D17" s="8"/>
      <c r="E17" s="8"/>
      <c r="F17" s="8"/>
      <c r="G17" s="8"/>
      <c r="H17" s="8"/>
      <c r="I17" s="8"/>
      <c r="J17" s="8"/>
      <c r="K17" s="8"/>
      <c r="L17" s="8"/>
      <c r="M17" s="8"/>
      <c r="N17" s="8"/>
      <c r="O17" s="8"/>
      <c r="P17" s="8"/>
      <c r="Q17" s="8"/>
      <c r="R17" s="8"/>
      <c r="S17" s="8"/>
    </row>
    <row r="18" spans="1:19" x14ac:dyDescent="0.25">
      <c r="A18" s="12" t="s">
        <v>51</v>
      </c>
      <c r="B18" s="13">
        <f>8*('Cronograma Content'!D34+'Cronograma Content'!D39+'Cronograma Content'!D45+'Cronograma Content'!D59+'Cronograma Content'!D72+'Cronograma Content'!D85+'Cronograma Content'!D98+'Cronograma Content'!D112+'Cronograma Content'!D126+'Cronograma Content'!D140+'Cronograma Content'!D154+'Cronograma Content'!D168+'Cronograma Content'!D183+'Estimaciones variables'!B15+'Estimaciones variables'!B27+'Estimaciones variables'!B156)</f>
        <v>118</v>
      </c>
      <c r="C18" s="14">
        <f>B18*'Tarifas por rol'!B3</f>
        <v>11800</v>
      </c>
      <c r="D18" s="8"/>
      <c r="E18" s="8"/>
      <c r="F18" s="8"/>
      <c r="G18" s="8"/>
      <c r="H18" s="8"/>
      <c r="I18" s="8"/>
      <c r="J18" s="8"/>
      <c r="K18" s="8"/>
      <c r="L18" s="8"/>
      <c r="M18" s="8"/>
      <c r="N18" s="8"/>
      <c r="O18" s="8"/>
      <c r="P18" s="8"/>
      <c r="Q18" s="8"/>
      <c r="R18" s="8"/>
      <c r="S18" s="8"/>
    </row>
    <row r="19" spans="1:19" x14ac:dyDescent="0.25">
      <c r="A19" s="12" t="s">
        <v>6</v>
      </c>
      <c r="B19" s="13">
        <f>8*(0.7*('Cronograma Content'!D114+'Cronograma Content'!D142+'Cronograma Content'!D170+'Cronograma Content'!D185+'Cronograma Content'!D199+'Cronograma Content'!D211+'Cronograma Content'!D222+'Cronograma Content'!D231+'Cronograma Content'!D239+'Cronograma Content'!D247+'Cronograma Content'!D252+'Cronograma Content'!D257+'Cronograma Content'!D261+'Cronograma Content'!D265)+'Estimaciones variables'!B31+'Estimaciones variables'!$B$156)</f>
        <v>91.13</v>
      </c>
      <c r="C19" s="14">
        <f>B19*'Tarifas por rol'!B4</f>
        <v>9113</v>
      </c>
      <c r="D19" s="8"/>
      <c r="E19" s="8"/>
      <c r="F19" s="8"/>
      <c r="G19" s="8"/>
      <c r="H19" s="8"/>
      <c r="I19" s="8"/>
      <c r="J19" s="8"/>
      <c r="K19" s="8"/>
      <c r="L19" s="8"/>
      <c r="M19" s="8"/>
      <c r="N19" s="8"/>
      <c r="O19" s="8"/>
      <c r="P19" s="8"/>
      <c r="Q19" s="8"/>
      <c r="R19" s="8"/>
      <c r="S19" s="8"/>
    </row>
    <row r="20" spans="1:19" x14ac:dyDescent="0.25">
      <c r="A20" s="12" t="s">
        <v>5</v>
      </c>
      <c r="B20" s="13">
        <f>8*('Cronograma Content'!D29+'Cronograma Content'!D35+'Cronograma Content'!D38+'Cronograma Content'!D44+'Cronograma Content'!D58+'Cronograma Content'!D71+'Cronograma Content'!D84+'Cronograma Content'!D97+'Cronograma Content'!D111+'Cronograma Content'!D125+'Cronograma Content'!D139+'Cronograma Content'!D153+'Cronograma Content'!D167+'Cronograma Content'!D182+'Cronograma Content'!D197+'Estimaciones variables'!$B$156)</f>
        <v>45</v>
      </c>
      <c r="C20" s="14">
        <f>B20*'Tarifas por rol'!B5</f>
        <v>4500</v>
      </c>
      <c r="D20" s="8"/>
      <c r="E20" s="8"/>
      <c r="F20" s="8"/>
      <c r="G20" s="8"/>
      <c r="H20" s="8"/>
      <c r="I20" s="8"/>
      <c r="J20" s="8"/>
      <c r="K20" s="8"/>
      <c r="L20" s="8"/>
      <c r="M20" s="8"/>
      <c r="N20" s="8"/>
      <c r="O20" s="8"/>
      <c r="P20" s="8"/>
      <c r="Q20" s="8"/>
      <c r="R20" s="8"/>
      <c r="S20" s="8"/>
    </row>
    <row r="21" spans="1:19" x14ac:dyDescent="0.25">
      <c r="A21" s="12" t="s">
        <v>7</v>
      </c>
      <c r="B21" s="13">
        <f>8*('Cronograma Content'!D14+'Cronograma Content'!D15+'Cronograma Content'!D16+'Cronograma Content'!D17+'Cronograma Content'!D18+'Cronograma Content'!D19+'Cronograma Content'!D22+'Cronograma Content'!D23+'Cronograma Content'!D26+'Cronograma Content'!D27+'Cronograma Content'!D30+'Cronograma Content'!D31+'Cronograma Content'!D32+'Cronograma Content'!D37+'Cronograma Content'!D43+'Cronograma Content'!D47+'Cronograma Content'!D49+'Cronograma Content'!D50+'Cronograma Content'!D57+'Cronograma Content'!D70+'Cronograma Content'!D83+'Cronograma Content'!D96+'Cronograma Content'!D110+'Cronograma Content'!D124+'Cronograma Content'!D138+'Cronograma Content'!D152+'Cronograma Content'!D166+'Cronograma Content'!D181+'Cronograma Content'!D196+'Cronograma Content'!D174+'Cronograma Content'!D189+'Cronograma Content'!D203+'Cronograma Content'!D215+'Cronograma Content'!D226+'Cronograma Content'!D159+'Cronograma Content'!D145+'Cronograma Content'!D131+'Cronograma Content'!D117+'Cronograma Content'!D103+'Cronograma Content'!D89+'Cronograma Content'!D76+'Cronograma Content'!D62+'Estimaciones variables'!$B$156)</f>
        <v>196.8</v>
      </c>
      <c r="C21" s="14">
        <f>B21*'Tarifas por rol'!B6</f>
        <v>19680</v>
      </c>
      <c r="D21" s="8"/>
      <c r="E21" s="8"/>
      <c r="F21" s="8"/>
      <c r="G21" s="8"/>
      <c r="H21" s="8"/>
      <c r="I21" s="8"/>
      <c r="J21" s="8"/>
      <c r="K21" s="8"/>
      <c r="L21" s="8"/>
      <c r="M21" s="8"/>
      <c r="N21" s="8"/>
      <c r="O21" s="8"/>
      <c r="P21" s="8"/>
      <c r="Q21" s="8"/>
      <c r="R21" s="8"/>
      <c r="S21" s="8"/>
    </row>
    <row r="22" spans="1:19" x14ac:dyDescent="0.25">
      <c r="A22" s="12" t="s">
        <v>20</v>
      </c>
      <c r="B22" s="13">
        <f>8*('Cronograma Content'!D18+'Cronograma Content'!D263+'Cronograma Content'!D267+'Cronograma Content'!D20+'Estimaciones variables'!$B$156)</f>
        <v>24</v>
      </c>
      <c r="C22" s="14">
        <f>B22*'Tarifas por rol'!B7</f>
        <v>2400</v>
      </c>
      <c r="D22" s="8"/>
      <c r="E22" s="8"/>
      <c r="F22" s="8"/>
      <c r="G22" s="8"/>
      <c r="H22" s="8"/>
      <c r="I22" s="8"/>
      <c r="J22" s="8"/>
      <c r="K22" s="8"/>
      <c r="L22" s="8"/>
      <c r="M22" s="8"/>
      <c r="N22" s="8"/>
      <c r="O22" s="8"/>
      <c r="P22" s="8"/>
      <c r="Q22" s="8"/>
      <c r="R22" s="8"/>
      <c r="S22" s="8"/>
    </row>
    <row r="23" spans="1:19" x14ac:dyDescent="0.25">
      <c r="A23" s="12" t="s">
        <v>3</v>
      </c>
      <c r="B23" s="13">
        <f>8*('Cronograma Content'!D74+'Cronograma Content'!D87+'Cronograma Content'!D101+'Cronograma Content'!D115+'Cronograma Content'!D129+'Cronograma Content'!D143+'Cronograma Content'!D157+'Cronograma Content'!D172+'Cronograma Content'!D187+'Cronograma Content'!D201+'Cronograma Content'!D213+'Cronograma Content'!D224+'Cronograma Content'!D233+'Cronograma Content'!D241+'Cronograma Content'!D249+'Cronograma Content'!D254+'Cronograma Content'!D264+'Cronograma Content'!D268+'Cronograma Content'!D271+0.15*('Cronograma Content'!D265+'Cronograma Content'!D261+'Cronograma Content'!D257+'Cronograma Content'!D252+'Cronograma Content'!D247+'Cronograma Content'!D239+'Cronograma Content'!D231+'Cronograma Content'!D222+'Cronograma Content'!D211+'Cronograma Content'!D199+'Cronograma Content'!D185+'Cronograma Content'!D170+'Cronograma Content'!D142+'Cronograma Content'!D114)+'Estimaciones variables'!B32)</f>
        <v>196.185</v>
      </c>
      <c r="C23" s="14">
        <f>B23*'Tarifas por rol'!B8</f>
        <v>19618.5</v>
      </c>
      <c r="D23" s="8"/>
      <c r="E23" s="8"/>
      <c r="F23" s="8"/>
      <c r="G23" s="8"/>
      <c r="H23" s="8"/>
      <c r="I23" s="8"/>
      <c r="J23" s="8"/>
      <c r="K23" s="8"/>
      <c r="L23" s="8"/>
      <c r="M23" s="8"/>
      <c r="N23" s="8"/>
      <c r="O23" s="8"/>
      <c r="P23" s="8"/>
      <c r="Q23" s="8"/>
      <c r="R23" s="8"/>
      <c r="S23" s="8"/>
    </row>
    <row r="24" spans="1:19" x14ac:dyDescent="0.25">
      <c r="A24" s="12" t="s">
        <v>2</v>
      </c>
      <c r="B24" s="13">
        <f>8*('Estimaciones variables'!B32+0.15*('Cronograma Content'!D114+'Cronograma Content'!D142+'Cronograma Content'!D170+'Cronograma Content'!D185+'Cronograma Content'!D199+'Cronograma Content'!D211+'Cronograma Content'!D222+'Cronograma Content'!D231+'Cronograma Content'!D239+'Cronograma Content'!D247+'Cronograma Content'!D252+'Cronograma Content'!D257+'Cronograma Content'!D261+'Cronograma Content'!D265)+'Cronograma Content'!D63+'Cronograma Content'!D75+'Cronograma Content'!D88+'Cronograma Content'!D102+'Cronograma Content'!D116+'Cronograma Content'!D130+'Cronograma Content'!D144+'Cronograma Content'!D158+'Cronograma Content'!D173+'Cronograma Content'!D188+'Cronograma Content'!D202+'Cronograma Content'!D214+'Cronograma Content'!D225+'Cronograma Content'!D234+'Cronograma Content'!D242+'Cronograma Content'!D250+'Cronograma Content'!D255)</f>
        <v>194.185</v>
      </c>
      <c r="C24" s="14">
        <f>B24*'Tarifas por rol'!B9</f>
        <v>19418.5</v>
      </c>
      <c r="D24" s="8"/>
      <c r="E24" s="8"/>
      <c r="F24" s="8"/>
      <c r="G24" s="8"/>
      <c r="H24" s="8"/>
      <c r="I24" s="8"/>
      <c r="J24" s="8"/>
      <c r="K24" s="8"/>
      <c r="L24" s="8"/>
      <c r="M24" s="8"/>
      <c r="N24" s="8"/>
      <c r="O24" s="8"/>
      <c r="P24" s="8"/>
      <c r="Q24" s="8"/>
      <c r="R24" s="8"/>
      <c r="S24" s="8"/>
    </row>
    <row r="25" spans="1:19" x14ac:dyDescent="0.25">
      <c r="A25" s="12" t="s">
        <v>322</v>
      </c>
      <c r="B25" s="13">
        <f>8*('Cronograma Content'!D66+'Cronograma Content'!D79+'Cronograma Content'!D92+'Cronograma Content'!D106+'Cronograma Content'!D120+'Cronograma Content'!D134+'Cronograma Content'!D148+'Cronograma Content'!D162+'Cronograma Content'!D177+'Cronograma Content'!D192+'Cronograma Content'!D206+'Cronograma Content'!D218+'Cronograma Content'!D229+'Cronograma Content'!D237+'Cronograma Content'!D245)</f>
        <v>0</v>
      </c>
      <c r="C25" s="14">
        <f>B25*'Tarifas por rol'!B10</f>
        <v>0</v>
      </c>
      <c r="D25" s="8"/>
      <c r="E25" s="8"/>
      <c r="F25" s="8"/>
      <c r="G25" s="8"/>
      <c r="H25" s="8"/>
      <c r="I25" s="8"/>
      <c r="J25" s="8"/>
      <c r="K25" s="8"/>
      <c r="L25" s="8"/>
      <c r="M25" s="8"/>
      <c r="N25" s="8"/>
      <c r="O25" s="8"/>
      <c r="P25" s="8"/>
      <c r="Q25" s="8"/>
      <c r="R25" s="8"/>
      <c r="S25" s="8"/>
    </row>
    <row r="26" spans="1:19" x14ac:dyDescent="0.25">
      <c r="A26" s="12" t="s">
        <v>4</v>
      </c>
      <c r="B26" s="13">
        <f>8*('Cronograma Content'!D42+'Cronograma Content'!D48+'Cronograma Content'!D51+'Cronograma Content'!D54+'Cronograma Content'!D55+'Cronograma Content'!D56+'Cronograma Content'!D67+'Cronograma Content'!D68+'Cronograma Content'!D69+'Cronograma Content'!D80+'Cronograma Content'!D81+'Cronograma Content'!D82+'Cronograma Content'!D93+'Cronograma Content'!D94+'Cronograma Content'!D95+'Cronograma Content'!D107+'Cronograma Content'!D108+'Cronograma Content'!D109+'Cronograma Content'!D121+'Cronograma Content'!D122+'Cronograma Content'!D123+'Cronograma Content'!D135+'Cronograma Content'!D136+'Cronograma Content'!D137+'Cronograma Content'!D149+'Cronograma Content'!D150+'Cronograma Content'!D151+'Cronograma Content'!D163+'Cronograma Content'!D164+'Cronograma Content'!D165+'Cronograma Content'!D178+'Cronograma Content'!D179+'Cronograma Content'!D180+'Cronograma Content'!D193+'Cronograma Content'!D194+'Cronograma Content'!D195+'Cronograma Content'!D207+'Cronograma Content'!D208+'Cronograma Content'!D209+'Cronograma Content'!D219+'Cronograma Content'!D220+'Estimaciones variables'!$B$156)</f>
        <v>105.3</v>
      </c>
      <c r="C26" s="14">
        <f>B26*'Tarifas por rol'!B11</f>
        <v>10530</v>
      </c>
      <c r="D26" s="8"/>
      <c r="E26" s="8"/>
      <c r="F26" s="8"/>
      <c r="G26" s="8"/>
      <c r="H26" s="8"/>
      <c r="I26" s="8"/>
      <c r="J26" s="8"/>
      <c r="K26" s="8"/>
      <c r="L26" s="8"/>
      <c r="M26" s="8"/>
      <c r="N26" s="8"/>
      <c r="O26" s="8"/>
      <c r="P26" s="8"/>
      <c r="Q26" s="8"/>
      <c r="R26" s="8"/>
      <c r="S26" s="8"/>
    </row>
    <row r="27" spans="1:19" x14ac:dyDescent="0.25">
      <c r="A27" s="12" t="s">
        <v>301</v>
      </c>
      <c r="B27" s="13">
        <f>8*(0.5*'Cronograma Content'!D23+0.4*'Cronograma Content'!D24+'Cronograma Content'!D25+'Cronograma Content'!D26*0.3+'Cronograma Content'!D27*0.3+'Estimaciones variables'!B33+'Estimaciones variables'!$B$156)</f>
        <v>4</v>
      </c>
      <c r="C27" s="14">
        <f>B27*'Tarifas por rol'!B12</f>
        <v>400</v>
      </c>
      <c r="D27" s="8"/>
      <c r="E27" s="8"/>
      <c r="F27" s="8"/>
      <c r="G27" s="8"/>
      <c r="H27" s="8"/>
      <c r="I27" s="8"/>
      <c r="J27" s="8"/>
      <c r="K27" s="8"/>
      <c r="L27" s="8"/>
      <c r="M27" s="8"/>
      <c r="N27" s="8"/>
      <c r="O27" s="8"/>
      <c r="P27" s="8"/>
      <c r="Q27" s="8"/>
      <c r="R27" s="8"/>
      <c r="S27" s="8"/>
    </row>
    <row r="28" spans="1:19" x14ac:dyDescent="0.25">
      <c r="A28" s="12" t="s">
        <v>18</v>
      </c>
      <c r="B28" s="13">
        <f>8*('Estimaciones variables'!B30+'Cronograma Content'!D8+'Cronograma Content'!D9+'Estimaciones variables'!$B$156*1.2)</f>
        <v>86.4</v>
      </c>
      <c r="C28" s="14">
        <f>B28*'Tarifas por rol'!B13</f>
        <v>8640</v>
      </c>
      <c r="D28" s="8"/>
      <c r="E28" s="8"/>
      <c r="F28" s="8"/>
      <c r="G28" s="8"/>
      <c r="H28" s="8"/>
      <c r="I28" s="8"/>
      <c r="J28" s="8"/>
      <c r="K28" s="8"/>
      <c r="L28" s="8"/>
      <c r="M28" s="8"/>
      <c r="N28" s="8"/>
      <c r="O28" s="8"/>
      <c r="P28" s="8"/>
      <c r="Q28" s="8"/>
      <c r="R28" s="8"/>
      <c r="S28" s="8"/>
    </row>
    <row r="29" spans="1:19" x14ac:dyDescent="0.25">
      <c r="A29" s="12" t="s">
        <v>311</v>
      </c>
      <c r="B29" s="13">
        <f>8*('Cronograma Content'!D100+'Cronograma Content'!D128+'Cronograma Content'!D156+'Cronograma Content'!D171+'Cronograma Content'!D186+'Cronograma Content'!D200+'Cronograma Content'!D212+'Cronograma Content'!D223+'Cronograma Content'!D232+'Cronograma Content'!D240+'Cronograma Content'!D248+'Cronograma Content'!D253+'Cronograma Content'!D258+'Cronograma Content'!D260)</f>
        <v>89</v>
      </c>
      <c r="C29" s="14">
        <f>B29*'Tarifas por rol'!B14</f>
        <v>8900</v>
      </c>
      <c r="D29" s="8"/>
      <c r="E29" s="8"/>
      <c r="F29" s="8"/>
      <c r="G29" s="8"/>
      <c r="H29" s="8"/>
      <c r="I29" s="8"/>
      <c r="J29" s="8"/>
      <c r="K29" s="8"/>
      <c r="L29" s="8"/>
      <c r="M29" s="8"/>
      <c r="N29" s="8"/>
      <c r="O29" s="8"/>
      <c r="P29" s="8"/>
      <c r="Q29" s="8"/>
      <c r="R29" s="8"/>
      <c r="S29" s="8"/>
    </row>
    <row r="30" spans="1:19" x14ac:dyDescent="0.25">
      <c r="A30" s="12" t="s">
        <v>304</v>
      </c>
      <c r="B30" s="13">
        <f>8*('Estimaciones variables'!B34)+8*'Cronograma Content'!D61+'Estimaciones variables'!$B$156</f>
        <v>20.8</v>
      </c>
      <c r="C30" s="14">
        <f>B30*'Tarifas por rol'!B15</f>
        <v>2080</v>
      </c>
      <c r="D30" s="8"/>
      <c r="E30" s="8"/>
      <c r="F30" s="8"/>
      <c r="G30" s="8"/>
      <c r="H30" s="8"/>
      <c r="I30" s="8"/>
      <c r="J30" s="8"/>
      <c r="K30" s="8"/>
      <c r="L30" s="8"/>
      <c r="M30" s="8"/>
      <c r="N30" s="8"/>
      <c r="O30" s="8"/>
      <c r="P30" s="8"/>
      <c r="Q30" s="8"/>
      <c r="R30" s="8"/>
      <c r="S30" s="8"/>
    </row>
    <row r="31" spans="1:19" x14ac:dyDescent="0.25">
      <c r="A31" s="8"/>
      <c r="B31" s="15" t="s">
        <v>32</v>
      </c>
      <c r="C31" s="16">
        <f>SUM(C17:C30)</f>
        <v>118640</v>
      </c>
      <c r="D31" s="8"/>
      <c r="E31" s="8"/>
      <c r="F31" s="8"/>
      <c r="G31" s="8"/>
      <c r="H31" s="8"/>
      <c r="I31" s="8"/>
      <c r="J31" s="8"/>
      <c r="K31" s="8"/>
      <c r="L31" s="8"/>
      <c r="M31" s="8"/>
      <c r="N31" s="8"/>
      <c r="O31" s="8"/>
      <c r="P31" s="8"/>
      <c r="Q31" s="8"/>
      <c r="R31" s="8"/>
      <c r="S31" s="8"/>
    </row>
    <row r="32" spans="1:19" x14ac:dyDescent="0.25">
      <c r="A32" s="8"/>
      <c r="B32" s="17" t="s">
        <v>33</v>
      </c>
      <c r="C32" s="95">
        <f>IF(B14&gt;0.15,C31*0.2,C31*(1+B14))</f>
        <v>136436</v>
      </c>
      <c r="D32" s="8"/>
      <c r="E32" s="8"/>
      <c r="F32" s="8"/>
      <c r="G32" s="8"/>
      <c r="H32" s="8"/>
      <c r="I32" s="8"/>
      <c r="J32" s="8"/>
      <c r="K32" s="8"/>
      <c r="L32" s="8"/>
      <c r="M32" s="8"/>
      <c r="N32" s="8"/>
      <c r="O32" s="8"/>
      <c r="P32" s="8"/>
      <c r="Q32" s="8"/>
      <c r="R32" s="8"/>
      <c r="S32" s="8"/>
    </row>
    <row r="33" spans="1:19" x14ac:dyDescent="0.25">
      <c r="A33" s="8"/>
      <c r="B33" s="8"/>
      <c r="C33" s="8"/>
      <c r="D33" s="8"/>
      <c r="E33" s="8"/>
      <c r="F33" s="8"/>
      <c r="G33" s="8"/>
      <c r="H33" s="8"/>
      <c r="I33" s="8"/>
      <c r="J33" s="8"/>
      <c r="K33" s="8"/>
      <c r="L33" s="8"/>
      <c r="M33" s="8"/>
      <c r="N33" s="8"/>
      <c r="O33" s="8"/>
      <c r="P33" s="8"/>
      <c r="Q33" s="8"/>
      <c r="R33" s="8"/>
      <c r="S33" s="8"/>
    </row>
  </sheetData>
  <sheetProtection algorithmName="SHA-512" hashValue="iP7DNOVFqnej36ywgJn73UjQ2MShksg/n6suAe4d1mCigCQGcsMzdP+isxLJKRanE5jwCL9ms+ibEge+39u0uw==" saltValue="tsdIJwRtFGs+FExFoDC6zg==" spinCount="100000" sheet="1" selectLockedCells="1"/>
  <mergeCells count="2">
    <mergeCell ref="A5:B5"/>
    <mergeCell ref="A1:B1"/>
  </mergeCells>
  <pageMargins left="0.7" right="0.7" top="0.75" bottom="0.75" header="0.3" footer="0.3"/>
  <pageSetup paperSize="9" orientation="portrait" horizontalDpi="0" verticalDpi="0"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813E47A4-0038-4F25-8228-082F2C155392}">
          <x14:formula1>
            <xm:f>'Estimaciones variables'!$Y$32:$Y$37</xm:f>
          </x14:formula1>
          <xm:sqref>B6</xm:sqref>
        </x14:dataValidation>
        <x14:dataValidation type="list" allowBlank="1" showInputMessage="1" showErrorMessage="1" xr:uid="{9A3F8899-068A-40B1-BB60-21EF036B1009}">
          <x14:formula1>
            <xm:f>'Estimaciones variables'!$F$35:$H$35</xm:f>
          </x14:formula1>
          <xm:sqref>B7</xm:sqref>
        </x14:dataValidation>
        <x14:dataValidation type="list" allowBlank="1" showInputMessage="1" showErrorMessage="1" xr:uid="{1C640D21-FFBA-41D4-96A0-AFECCCDC1A48}">
          <x14:formula1>
            <xm:f>'Estimaciones variables'!$F$1:$G$1</xm:f>
          </x14:formula1>
          <xm:sqref>B8:B11</xm:sqref>
        </x14:dataValidation>
        <x14:dataValidation type="list" allowBlank="1" showInputMessage="1" showErrorMessage="1" xr:uid="{7B25D2DB-34BF-4E4C-8F15-42C62C0D73E5}">
          <x14:formula1>
            <xm:f>'Estimaciones variables'!$D$27:$D$30</xm:f>
          </x14:formula1>
          <xm:sqref>B12</xm:sqref>
        </x14:dataValidation>
        <x14:dataValidation type="list" allowBlank="1" showInputMessage="1" showErrorMessage="1" xr:uid="{FC42DE25-73BA-4F75-9DDC-744BA282A621}">
          <x14:formula1>
            <xm:f>'Estimaciones variables'!$Y$39:$Y$40</xm:f>
          </x14:formula1>
          <xm:sqref>B13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156"/>
  <sheetViews>
    <sheetView topLeftCell="A144" workbookViewId="0">
      <selection activeCell="A174" sqref="A174"/>
    </sheetView>
  </sheetViews>
  <sheetFormatPr baseColWidth="10" defaultRowHeight="15" x14ac:dyDescent="0.25"/>
  <cols>
    <col min="1" max="1" width="50.140625" style="86" customWidth="1"/>
    <col min="2" max="2" width="12.28515625" style="104" customWidth="1"/>
    <col min="3" max="3" width="5.28515625" customWidth="1"/>
    <col min="4" max="4" width="11.42578125" style="3" customWidth="1"/>
    <col min="5" max="5" width="39.42578125" style="88" customWidth="1"/>
    <col min="6" max="23" width="5.28515625" customWidth="1"/>
    <col min="24" max="24" width="3.7109375" customWidth="1"/>
    <col min="25" max="25" width="6.140625" customWidth="1"/>
    <col min="26" max="26" width="17.7109375" customWidth="1"/>
    <col min="27" max="27" width="18" customWidth="1"/>
    <col min="28" max="28" width="18.85546875" customWidth="1"/>
    <col min="29" max="29" width="18.28515625" customWidth="1"/>
    <col min="31" max="31" width="18.140625" customWidth="1"/>
    <col min="32" max="32" width="17.7109375" customWidth="1"/>
    <col min="33" max="33" width="19.5703125" customWidth="1"/>
    <col min="34" max="34" width="17.28515625" customWidth="1"/>
  </cols>
  <sheetData>
    <row r="1" spans="1:34" ht="29.25" customHeight="1" x14ac:dyDescent="0.25">
      <c r="A1" s="81" t="s">
        <v>28</v>
      </c>
      <c r="B1" s="100" t="s">
        <v>347</v>
      </c>
      <c r="D1" s="124" t="s">
        <v>299</v>
      </c>
      <c r="E1" s="87"/>
      <c r="F1" s="78" t="s">
        <v>24</v>
      </c>
      <c r="G1" s="78" t="s">
        <v>25</v>
      </c>
    </row>
    <row r="2" spans="1:34" s="3" customFormat="1" ht="40.5" customHeight="1" x14ac:dyDescent="0.25">
      <c r="A2" s="82" t="s">
        <v>52</v>
      </c>
      <c r="B2" s="101">
        <f>IF('Estimación Content'!$B$8=$F$1,F2,G2)</f>
        <v>0</v>
      </c>
      <c r="D2" s="125"/>
      <c r="E2" s="87" t="s">
        <v>52</v>
      </c>
      <c r="F2" s="78">
        <v>2</v>
      </c>
      <c r="G2" s="78">
        <v>0</v>
      </c>
      <c r="H2"/>
      <c r="I2"/>
      <c r="J2"/>
      <c r="K2"/>
      <c r="L2"/>
      <c r="M2"/>
      <c r="N2"/>
      <c r="O2"/>
      <c r="P2"/>
      <c r="Q2"/>
      <c r="R2"/>
      <c r="S2"/>
      <c r="T2"/>
      <c r="U2"/>
      <c r="V2"/>
      <c r="W2"/>
      <c r="X2"/>
      <c r="Y2"/>
      <c r="Z2"/>
      <c r="AA2"/>
      <c r="AB2"/>
      <c r="AC2"/>
      <c r="AD2"/>
      <c r="AE2"/>
      <c r="AF2"/>
      <c r="AG2"/>
      <c r="AH2"/>
    </row>
    <row r="3" spans="1:34" ht="19.5" customHeight="1" x14ac:dyDescent="0.25">
      <c r="A3" s="82" t="s">
        <v>53</v>
      </c>
      <c r="B3" s="101">
        <f>IF('Estimación Content'!$B$8=$F$1,F3,G3)</f>
        <v>0</v>
      </c>
      <c r="D3" s="125"/>
      <c r="E3" s="87" t="s">
        <v>53</v>
      </c>
      <c r="F3" s="78">
        <v>2</v>
      </c>
      <c r="G3" s="78">
        <v>0</v>
      </c>
    </row>
    <row r="4" spans="1:34" ht="19.5" customHeight="1" x14ac:dyDescent="0.25">
      <c r="A4" s="82" t="s">
        <v>54</v>
      </c>
      <c r="B4" s="101">
        <f>IF('Estimación Content'!$B$8=$F$1,F4,G4)</f>
        <v>0</v>
      </c>
      <c r="D4" s="125"/>
      <c r="E4" s="87" t="s">
        <v>54</v>
      </c>
      <c r="F4" s="78">
        <v>3</v>
      </c>
      <c r="G4" s="78">
        <v>0</v>
      </c>
    </row>
    <row r="5" spans="1:34" ht="19.5" customHeight="1" x14ac:dyDescent="0.25">
      <c r="A5" s="82" t="s">
        <v>61</v>
      </c>
      <c r="B5" s="101">
        <f>IF('Estimación Content'!$B$8=$F$1,F5,G5)</f>
        <v>0</v>
      </c>
      <c r="D5" s="125"/>
      <c r="E5" s="87" t="s">
        <v>61</v>
      </c>
      <c r="F5" s="78">
        <v>1</v>
      </c>
      <c r="G5" s="78">
        <v>0</v>
      </c>
    </row>
    <row r="6" spans="1:34" ht="40.5" customHeight="1" x14ac:dyDescent="0.25">
      <c r="A6" s="82" t="s">
        <v>55</v>
      </c>
      <c r="B6" s="101">
        <f>IF('Estimación Content'!$B$8=$F$1,F6,G6)</f>
        <v>0</v>
      </c>
      <c r="D6" s="125"/>
      <c r="E6" s="87" t="s">
        <v>55</v>
      </c>
      <c r="F6" s="78">
        <v>2</v>
      </c>
      <c r="G6" s="78">
        <v>0</v>
      </c>
    </row>
    <row r="7" spans="1:34" ht="15.75" customHeight="1" x14ac:dyDescent="0.25">
      <c r="A7" s="82" t="s">
        <v>62</v>
      </c>
      <c r="B7" s="101">
        <f>IF('Estimación Content'!$B$8=$F$1,F7,G7)</f>
        <v>0</v>
      </c>
      <c r="D7" s="125"/>
      <c r="E7" s="87" t="s">
        <v>62</v>
      </c>
      <c r="F7" s="78">
        <v>1</v>
      </c>
      <c r="G7" s="78">
        <v>0</v>
      </c>
    </row>
    <row r="8" spans="1:34" ht="40.5" customHeight="1" x14ac:dyDescent="0.25">
      <c r="A8" s="82" t="s">
        <v>56</v>
      </c>
      <c r="B8" s="101">
        <f>IF('Estimación Content'!$B$8=$F$1,F8,G8)</f>
        <v>0</v>
      </c>
      <c r="D8" s="125"/>
      <c r="E8" s="87" t="s">
        <v>56</v>
      </c>
      <c r="F8" s="78">
        <v>1</v>
      </c>
      <c r="G8" s="78">
        <v>0</v>
      </c>
    </row>
    <row r="9" spans="1:34" ht="30.75" customHeight="1" x14ac:dyDescent="0.25">
      <c r="A9" s="82" t="s">
        <v>65</v>
      </c>
      <c r="B9" s="101">
        <f>IF('Estimación Content'!$B$8=$F$1,F9,G9)</f>
        <v>0</v>
      </c>
      <c r="D9" s="125"/>
      <c r="E9" s="87" t="s">
        <v>65</v>
      </c>
      <c r="F9" s="78">
        <v>1</v>
      </c>
      <c r="G9" s="78">
        <v>0</v>
      </c>
    </row>
    <row r="10" spans="1:34" ht="40.5" customHeight="1" x14ac:dyDescent="0.25">
      <c r="A10" s="82" t="s">
        <v>57</v>
      </c>
      <c r="B10" s="101">
        <f>IF('Estimación Content'!$B$8=$F$1,F10,G10)</f>
        <v>0</v>
      </c>
      <c r="D10" s="125"/>
      <c r="E10" s="87" t="s">
        <v>343</v>
      </c>
      <c r="F10" s="78">
        <v>1</v>
      </c>
      <c r="G10" s="78">
        <v>0</v>
      </c>
    </row>
    <row r="11" spans="1:34" s="3" customFormat="1" ht="32.25" customHeight="1" x14ac:dyDescent="0.25">
      <c r="A11" s="82" t="s">
        <v>58</v>
      </c>
      <c r="B11" s="101">
        <f>IF('Estimación Content'!$B$8=$F$1,F11,G11)</f>
        <v>0</v>
      </c>
      <c r="D11" s="125"/>
      <c r="E11" s="87" t="s">
        <v>58</v>
      </c>
      <c r="F11" s="78">
        <v>1.5</v>
      </c>
      <c r="G11" s="78">
        <v>0</v>
      </c>
      <c r="H11"/>
      <c r="I11"/>
      <c r="J11"/>
      <c r="K11"/>
      <c r="L11"/>
      <c r="M11"/>
      <c r="N11"/>
      <c r="O11"/>
      <c r="P11"/>
      <c r="Q11"/>
      <c r="R11"/>
      <c r="S11"/>
      <c r="T11"/>
      <c r="U11"/>
      <c r="V11"/>
      <c r="W11"/>
      <c r="X11"/>
      <c r="Y11"/>
      <c r="Z11"/>
      <c r="AA11"/>
      <c r="AB11"/>
      <c r="AC11"/>
      <c r="AD11"/>
      <c r="AE11"/>
      <c r="AF11"/>
      <c r="AG11"/>
      <c r="AH11"/>
    </row>
    <row r="12" spans="1:34" ht="40.5" customHeight="1" x14ac:dyDescent="0.25">
      <c r="A12" s="82" t="s">
        <v>66</v>
      </c>
      <c r="B12" s="101">
        <f>IF('Estimación Content'!$B$8=$F$1,F12,G12)</f>
        <v>0</v>
      </c>
      <c r="D12" s="125"/>
      <c r="E12" s="87" t="s">
        <v>66</v>
      </c>
      <c r="F12" s="78">
        <v>0.5</v>
      </c>
      <c r="G12" s="78">
        <v>0</v>
      </c>
    </row>
    <row r="13" spans="1:34" ht="17.25" customHeight="1" x14ac:dyDescent="0.25">
      <c r="A13" s="82" t="s">
        <v>59</v>
      </c>
      <c r="B13" s="101">
        <f>IF('Estimación Content'!$B$8=$F$1,F13,G13)</f>
        <v>0</v>
      </c>
      <c r="D13" s="125"/>
      <c r="E13" s="87" t="s">
        <v>59</v>
      </c>
      <c r="F13" s="78">
        <v>2</v>
      </c>
      <c r="G13" s="78">
        <v>0</v>
      </c>
    </row>
    <row r="14" spans="1:34" ht="17.25" customHeight="1" x14ac:dyDescent="0.25">
      <c r="A14" s="82" t="s">
        <v>67</v>
      </c>
      <c r="B14" s="101">
        <f>IF('Estimación Content'!$B$8=$F$1,F14,G14)</f>
        <v>0</v>
      </c>
      <c r="D14" s="125"/>
      <c r="E14" s="87" t="s">
        <v>67</v>
      </c>
      <c r="F14" s="78">
        <v>2</v>
      </c>
      <c r="G14" s="78">
        <v>0</v>
      </c>
    </row>
    <row r="15" spans="1:34" ht="30" customHeight="1" x14ac:dyDescent="0.25">
      <c r="A15" s="82" t="s">
        <v>360</v>
      </c>
      <c r="B15" s="101">
        <f>IF('Estimación Content'!$B$8=$F$1,F15,G15)</f>
        <v>0</v>
      </c>
      <c r="D15" s="125"/>
      <c r="E15" s="87" t="s">
        <v>360</v>
      </c>
      <c r="F15" s="78">
        <v>4</v>
      </c>
      <c r="G15" s="78">
        <v>0</v>
      </c>
    </row>
    <row r="16" spans="1:34" ht="17.25" customHeight="1" x14ac:dyDescent="0.25">
      <c r="A16" s="83" t="s">
        <v>100</v>
      </c>
      <c r="B16" s="96">
        <f>IF('Estimación Content'!$B$9=$G$19,F24+F21,0)</f>
        <v>2.25</v>
      </c>
      <c r="D16" s="126"/>
      <c r="E16" s="87" t="s">
        <v>325</v>
      </c>
      <c r="F16" s="78">
        <v>4</v>
      </c>
      <c r="G16" s="78">
        <v>0</v>
      </c>
    </row>
    <row r="17" spans="1:25" ht="17.25" customHeight="1" x14ac:dyDescent="0.25">
      <c r="A17" s="83" t="s">
        <v>70</v>
      </c>
      <c r="B17" s="96">
        <f>IF('Estimación Content'!$B$6=$Y$32,IF('Estimación Content'!$B$7=$F$35,F36,IF('Estimación Content'!$B$7=$G$35,G36,IF('Estimación Content'!$B$7=$H$35,H36,0))),IF('Estimación Content'!$B$6=$Y$33,IF('Estimación Content'!$B$7=$F$35,I36,IF('Estimación Content'!$B$7=$G$35,J36,IF('Estimación Content'!$B$7=$H$35,K36,0))),IF('Estimación Content'!$B$6=$Y$34,IF('Estimación Content'!$B$7=$F$35,L36,IF('Estimación Content'!$B$7=$G$35,M36,IF('Estimación Content'!$B$7=$H$35,N36,0))),IF('Estimación Content'!$B$6=$Y$35,IF('Estimación Content'!$B$7=$F$35,O36,IF('Estimación Content'!$B$7=$G$35,P36,IF('Estimación Content'!$B$7=$H$35,Q36,0))),IF('Estimación Content'!$B$6=$Y$36,IF('Estimación Content'!$B$7=$F$35,R36,IF('Estimación Content'!$B$7=$G$35,S36,IF('Estimación Content'!$B$7=$H$35,T36,0))),IF('Estimación Content'!$B$6=$Y$37,IF('Estimación Content'!$B$7=$F$35,U36,IF('Estimación Content'!$B$7=$G$35,V36,IF('Estimación Content'!$B$7=$H$35,W36,0)))))))))</f>
        <v>1</v>
      </c>
    </row>
    <row r="18" spans="1:25" ht="17.25" customHeight="1" x14ac:dyDescent="0.25">
      <c r="A18" s="83" t="s">
        <v>193</v>
      </c>
      <c r="B18" s="96">
        <f>IF('Estimación Content'!$B$6=$Y$32,IF('Estimación Content'!$B$7=$F$35,F64,IF('Estimación Content'!$B$7=$G$35,G64,IF('Estimación Content'!$B$7=$H$35,H64,0))),IF('Estimación Content'!$B$6=$Y$33,IF('Estimación Content'!$B$7=$F$35,I64,IF('Estimación Content'!$B$7=$G$35,J64,IF('Estimación Content'!$B$7=$H$35,K64,0))),IF('Estimación Content'!$B$6=$Y$34,IF('Estimación Content'!$B$7=$F$35,L64,IF('Estimación Content'!$B$7=$G$35,M64,IF('Estimación Content'!$B$7=$H$35,N64,0))),IF('Estimación Content'!$B$6=$Y$35,IF('Estimación Content'!$B$7=$F$35,O64,IF('Estimación Content'!$B$7=$G$35,P64,IF('Estimación Content'!$B$7=$H$35,Q64,0))),IF('Estimación Content'!$B$6=$Y$36,IF('Estimación Content'!$B$7=$F$35,R64,IF('Estimación Content'!$B$7=$G$35,S64,IF('Estimación Content'!$B$7=$H$35,T64,0))),IF('Estimación Content'!$B$6=$Y$37,IF('Estimación Content'!$B$7=$F$35,U64,IF('Estimación Content'!$B$7=$G$35,V64,IF('Estimación Content'!$B$7=$H$35,W64,0)))))))))</f>
        <v>0</v>
      </c>
    </row>
    <row r="19" spans="1:25" ht="17.25" customHeight="1" x14ac:dyDescent="0.25">
      <c r="A19" s="83" t="s">
        <v>71</v>
      </c>
      <c r="B19" s="96">
        <f>IF('Estimación Content'!$B$6=$Y$32,IF('Estimación Content'!$B$7=$F$35,F37,IF('Estimación Content'!$B$7=$G$35,G37,IF('Estimación Content'!$B$7=$H$35,H37,0))),IF('Estimación Content'!$B$6=$Y$33,IF('Estimación Content'!$B$7=$F$35,I37,IF('Estimación Content'!$B$7=$G$35,J37,IF('Estimación Content'!$B$7=$H$35,K37,0))),IF('Estimación Content'!$B$6=$Y$34,IF('Estimación Content'!$B$7=$F$35,L37,IF('Estimación Content'!$B$7=$G$35,M37,IF('Estimación Content'!$B$7=$H$35,N37,0))),IF('Estimación Content'!$B$6=$Y$35,IF('Estimación Content'!$B$7=$F$35,O37,IF('Estimación Content'!$B$7=$G$35,P37,IF('Estimación Content'!$B$7=$H$35,Q37,0))),IF('Estimación Content'!$B$6=$Y$36,IF('Estimación Content'!$B$7=$F$35,R37,IF('Estimación Content'!$B$7=$G$35,S37,IF('Estimación Content'!$B$7=$H$35,T37,0))),IF('Estimación Content'!$B$6=$Y$37,IF('Estimación Content'!$B$7=$F$35,U37,IF('Estimación Content'!$B$7=$G$35,V37,IF('Estimación Content'!$B$7=$H$35,W37,0)))))))))</f>
        <v>1</v>
      </c>
      <c r="D19" s="120" t="s">
        <v>342</v>
      </c>
      <c r="E19" s="89"/>
      <c r="F19" s="78" t="s">
        <v>24</v>
      </c>
      <c r="G19" s="78" t="s">
        <v>25</v>
      </c>
    </row>
    <row r="20" spans="1:25" ht="17.25" customHeight="1" x14ac:dyDescent="0.25">
      <c r="A20" s="83" t="s">
        <v>77</v>
      </c>
      <c r="B20" s="96">
        <f>IF('Estimación Content'!$B$6=$Y$32,IF('Estimación Content'!$B$7=$F$35,F38,IF('Estimación Content'!$B$7=$G$35,G38,IF('Estimación Content'!$B$7=$H$35,H38,0))),IF('Estimación Content'!$B$6=$Y$33,IF('Estimación Content'!$B$7=$F$35,I38,IF('Estimación Content'!$B$7=$G$35,J38,IF('Estimación Content'!$B$7=$H$35,K38,0))),IF('Estimación Content'!$B$6=$Y$34,IF('Estimación Content'!$B$7=$F$35,L38,IF('Estimación Content'!$B$7=$G$35,M38,IF('Estimación Content'!$B$7=$H$35,N38,0))),IF('Estimación Content'!$B$6=$Y$35,IF('Estimación Content'!$B$7=$F$35,O38,IF('Estimación Content'!$B$7=$G$35,P38,IF('Estimación Content'!$B$7=$H$35,Q38,0))),IF('Estimación Content'!$B$6=$Y$36,IF('Estimación Content'!$B$7=$F$35,R38,IF('Estimación Content'!$B$7=$G$35,S38,IF('Estimación Content'!$B$7=$H$35,T38,0))),IF('Estimación Content'!$B$6=$Y$37,IF('Estimación Content'!$B$7=$F$35,U38,IF('Estimación Content'!$B$7=$G$35,V38,IF('Estimación Content'!$B$7=$H$35,W38,0)))))))))</f>
        <v>1</v>
      </c>
      <c r="D20" s="120"/>
      <c r="E20" s="89" t="s">
        <v>73</v>
      </c>
      <c r="F20" s="78">
        <v>1</v>
      </c>
      <c r="G20" s="78">
        <v>0</v>
      </c>
    </row>
    <row r="21" spans="1:25" ht="40.5" customHeight="1" x14ac:dyDescent="0.25">
      <c r="A21" s="83" t="s">
        <v>164</v>
      </c>
      <c r="B21" s="96">
        <f>IF('Estimación Content'!$B$6=$Y$32,IF('Estimación Content'!$B$7=$F$35,F39,IF('Estimación Content'!$B$7=$G$35,G39,IF('Estimación Content'!$B$7=$H$35,H39,0))),IF('Estimación Content'!$B$6=$Y$33,IF('Estimación Content'!$B$7=$F$35,I39,IF('Estimación Content'!$B$7=$G$35,J39,IF('Estimación Content'!$B$7=$H$35,K39,0))),IF('Estimación Content'!$B$6=$Y$34,IF('Estimación Content'!$B$7=$F$35,L39,IF('Estimación Content'!$B$7=$G$35,M39,IF('Estimación Content'!$B$7=$H$35,N39,0))),IF('Estimación Content'!$B$6=$Y$35,IF('Estimación Content'!$B$7=$F$35,O39,IF('Estimación Content'!$B$7=$G$35,P39,IF('Estimación Content'!$B$7=$H$35,Q39,0))),IF('Estimación Content'!$B$6=$Y$36,IF('Estimación Content'!$B$7=$F$35,R39,IF('Estimación Content'!$B$7=$G$35,S39,IF('Estimación Content'!$B$7=$H$35,T39,0))),IF('Estimación Content'!$B$6=$Y$37,IF('Estimación Content'!$B$7=$F$35,U39,IF('Estimación Content'!$B$7=$G$35,V39,IF('Estimación Content'!$B$7=$H$35,W39,0)))))))))</f>
        <v>0.5</v>
      </c>
      <c r="D21" s="120"/>
      <c r="E21" s="89" t="s">
        <v>84</v>
      </c>
      <c r="F21" s="105">
        <f>(27+9)/8*0.5*0.6</f>
        <v>1.3499999999999999</v>
      </c>
      <c r="G21" s="78">
        <v>0</v>
      </c>
    </row>
    <row r="22" spans="1:25" ht="15.75" customHeight="1" x14ac:dyDescent="0.25">
      <c r="A22" s="83" t="s">
        <v>166</v>
      </c>
      <c r="B22" s="96">
        <f>IF('Estimación Content'!$B$6=$Y$32,IF('Estimación Content'!$B$7=$F$35,F40,IF('Estimación Content'!$B$7=$G$35,G40,IF('Estimación Content'!$B$7=$H$35,H40,0))),IF('Estimación Content'!$B$6=$Y$33,IF('Estimación Content'!$B$7=$F$35,I40,IF('Estimación Content'!$B$7=$G$35,J40,IF('Estimación Content'!$B$7=$H$35,K40,0))),IF('Estimación Content'!$B$6=$Y$34,IF('Estimación Content'!$B$7=$F$35,L40,IF('Estimación Content'!$B$7=$G$35,M40,IF('Estimación Content'!$B$7=$H$35,N40,0))),IF('Estimación Content'!$B$6=$Y$35,IF('Estimación Content'!$B$7=$F$35,O40,IF('Estimación Content'!$B$7=$G$35,P40,IF('Estimación Content'!$B$7=$H$35,Q40,0))),IF('Estimación Content'!$B$6=$Y$36,IF('Estimación Content'!$B$7=$F$35,R40,IF('Estimación Content'!$B$7=$G$35,S40,IF('Estimación Content'!$B$7=$H$35,T40,0))),IF('Estimación Content'!$B$6=$Y$37,IF('Estimación Content'!$B$7=$F$35,U40,IF('Estimación Content'!$B$7=$G$35,V40,IF('Estimación Content'!$B$7=$H$35,W40,0)))))))))</f>
        <v>1</v>
      </c>
      <c r="D22" s="120"/>
      <c r="E22" s="89" t="s">
        <v>74</v>
      </c>
      <c r="F22" s="106">
        <v>2</v>
      </c>
      <c r="G22" s="78">
        <v>0</v>
      </c>
    </row>
    <row r="23" spans="1:25" ht="15.75" customHeight="1" x14ac:dyDescent="0.25">
      <c r="A23" s="83" t="s">
        <v>167</v>
      </c>
      <c r="B23" s="96">
        <f>IF('Estimación Content'!$B$6=$Y$32,IF('Estimación Content'!$B$7=$F$35,F41,IF('Estimación Content'!$B$7=$G$35,G41,IF('Estimación Content'!$B$7=$H$35,H41,0))),IF('Estimación Content'!$B$6=$Y$33,IF('Estimación Content'!$B$7=$F$35,I41,IF('Estimación Content'!$B$7=$G$35,J41,IF('Estimación Content'!$B$7=$H$35,K41,0))),IF('Estimación Content'!$B$6=$Y$34,IF('Estimación Content'!$B$7=$F$35,L41,IF('Estimación Content'!$B$7=$G$35,M41,IF('Estimación Content'!$B$7=$H$35,N41,0))),IF('Estimación Content'!$B$6=$Y$35,IF('Estimación Content'!$B$7=$F$35,O41,IF('Estimación Content'!$B$7=$G$35,P41,IF('Estimación Content'!$B$7=$H$35,Q41,0))),IF('Estimación Content'!$B$6=$Y$36,IF('Estimación Content'!$B$7=$F$35,R41,IF('Estimación Content'!$B$7=$G$35,S41,IF('Estimación Content'!$B$7=$H$35,T41,0))),IF('Estimación Content'!$B$6=$Y$37,IF('Estimación Content'!$B$7=$F$35,U41,IF('Estimación Content'!$B$7=$G$35,V41,IF('Estimación Content'!$B$7=$H$35,W41,0)))))))))</f>
        <v>2</v>
      </c>
      <c r="D23" s="120"/>
      <c r="E23" s="89" t="s">
        <v>75</v>
      </c>
      <c r="F23" s="106">
        <v>2</v>
      </c>
      <c r="G23" s="78">
        <v>0</v>
      </c>
    </row>
    <row r="24" spans="1:25" ht="40.5" customHeight="1" x14ac:dyDescent="0.25">
      <c r="A24" s="83" t="s">
        <v>163</v>
      </c>
      <c r="B24" s="96">
        <f>IF('Estimación Content'!$B$6=$Y$32,IF('Estimación Content'!$B$7=$F$35,F42,IF('Estimación Content'!$B$7=$G$35,G42,IF('Estimación Content'!$B$7=$H$35,H42,0))),IF('Estimación Content'!$B$6=$Y$33,IF('Estimación Content'!$B$7=$F$35,I42,IF('Estimación Content'!$B$7=$G$35,J42,IF('Estimación Content'!$B$7=$H$35,K42,0))),IF('Estimación Content'!$B$6=$Y$34,IF('Estimación Content'!$B$7=$F$35,L42,IF('Estimación Content'!$B$7=$G$35,M42,IF('Estimación Content'!$B$7=$H$35,N42,0))),IF('Estimación Content'!$B$6=$Y$35,IF('Estimación Content'!$B$7=$F$35,O42,IF('Estimación Content'!$B$7=$G$35,P42,IF('Estimación Content'!$B$7=$H$35,Q42,0))),IF('Estimación Content'!$B$6=$Y$36,IF('Estimación Content'!$B$7=$F$35,R42,IF('Estimación Content'!$B$7=$G$35,S42,IF('Estimación Content'!$B$7=$H$35,T42,0))),IF('Estimación Content'!$B$6=$Y$37,IF('Estimación Content'!$B$7=$F$35,U42,IF('Estimación Content'!$B$7=$G$35,V42,IF('Estimación Content'!$B$7=$H$35,W42,0)))))))))</f>
        <v>3</v>
      </c>
      <c r="D24" s="120"/>
      <c r="E24" s="89" t="s">
        <v>76</v>
      </c>
      <c r="F24" s="105">
        <f>(27+9)/8*0.5*0.4</f>
        <v>0.9</v>
      </c>
      <c r="G24" s="78">
        <v>0</v>
      </c>
    </row>
    <row r="25" spans="1:25" ht="15.75" customHeight="1" x14ac:dyDescent="0.25">
      <c r="A25" s="83" t="s">
        <v>176</v>
      </c>
      <c r="B25" s="96">
        <f>IF('Estimación Content'!$B$6=$Y$32,IF('Estimación Content'!$B$7=$F$35,F43,IF('Estimación Content'!$B$7=$G$35,G43,IF('Estimación Content'!$B$7=$H$35,H43,0))),IF('Estimación Content'!$B$6=$Y$33,IF('Estimación Content'!$B$7=$F$35,I43,IF('Estimación Content'!$B$7=$G$35,J43,IF('Estimación Content'!$B$7=$H$35,K43,0))),IF('Estimación Content'!$B$6=$Y$34,IF('Estimación Content'!$B$7=$F$35,L43,IF('Estimación Content'!$B$7=$G$35,M43,IF('Estimación Content'!$B$7=$H$35,N43,0))),IF('Estimación Content'!$B$6=$Y$35,IF('Estimación Content'!$B$7=$F$35,O43,IF('Estimación Content'!$B$7=$G$35,P43,IF('Estimación Content'!$B$7=$H$35,Q43,0))),IF('Estimación Content'!$B$6=$Y$36,IF('Estimación Content'!$B$7=$F$35,R43,IF('Estimación Content'!$B$7=$G$35,S43,IF('Estimación Content'!$B$7=$H$35,T43,0))),IF('Estimación Content'!$B$6=$Y$37,IF('Estimación Content'!$B$7=$F$35,U43,IF('Estimación Content'!$B$7=$G$35,V43,IF('Estimación Content'!$B$7=$H$35,W43,0)))))))))</f>
        <v>5</v>
      </c>
    </row>
    <row r="26" spans="1:25" ht="15.75" customHeight="1" x14ac:dyDescent="0.25">
      <c r="A26" s="82" t="s">
        <v>325</v>
      </c>
      <c r="B26" s="101">
        <f>IF('Estimación Content'!$B$8=$F$1,F16,G16)</f>
        <v>0</v>
      </c>
      <c r="D26" s="123" t="s">
        <v>357</v>
      </c>
      <c r="E26" s="123"/>
    </row>
    <row r="27" spans="1:25" ht="15.75" customHeight="1" x14ac:dyDescent="0.25">
      <c r="A27" s="83" t="s">
        <v>369</v>
      </c>
      <c r="B27" s="96">
        <f>IF('Estimación Content'!$B$6=$Y$32,IF('Estimación Content'!$B$7=$F$35,F44,IF('Estimación Content'!$B$7=$G$35,G44,IF('Estimación Content'!$B$7=$H$35,H44,0))),IF('Estimación Content'!$B$6=$Y$33,IF('Estimación Content'!$B$7=$F$35,I44,IF('Estimación Content'!$B$7=$G$35,J44,IF('Estimación Content'!$B$7=$H$35,K44,0))),IF('Estimación Content'!$B$6=$Y$34,IF('Estimación Content'!$B$7=$F$35,L44,IF('Estimación Content'!$B$7=$G$35,M44,IF('Estimación Content'!$B$7=$H$35,N44,0))),IF('Estimación Content'!$B$6=$Y$35,IF('Estimación Content'!$B$7=$F$35,O44,IF('Estimación Content'!$B$7=$G$35,P44,IF('Estimación Content'!$B$7=$H$35,Q44,0))),IF('Estimación Content'!$B$6=$Y$36,IF('Estimación Content'!$B$7=$F$35,R44,IF('Estimación Content'!$B$7=$G$35,S44,IF('Estimación Content'!$B$7=$H$35,T44,0))),IF('Estimación Content'!$B$6=$Y$37,IF('Estimación Content'!$B$7=$F$35,U44,IF('Estimación Content'!$B$7=$G$35,V44,IF('Estimación Content'!$B$7=$H$35,W44,0)))))))))</f>
        <v>2</v>
      </c>
      <c r="D27" s="93">
        <v>0</v>
      </c>
      <c r="E27" s="94">
        <v>2</v>
      </c>
    </row>
    <row r="28" spans="1:25" ht="15.75" customHeight="1" x14ac:dyDescent="0.25">
      <c r="A28" s="83" t="s">
        <v>327</v>
      </c>
      <c r="B28" s="96">
        <f>IF('Estimación Content'!$B$6=$Y$32,IF('Estimación Content'!$B$7=$F$35,F45,IF('Estimación Content'!$B$7=$G$35,G45,IF('Estimación Content'!$B$7=$H$35,H45,0))),IF('Estimación Content'!$B$6=$Y$33,IF('Estimación Content'!$B$7=$F$35,I45,IF('Estimación Content'!$B$7=$G$35,J45,IF('Estimación Content'!$B$7=$H$35,K45,0))),IF('Estimación Content'!$B$6=$Y$34,IF('Estimación Content'!$B$7=$F$35,L45,IF('Estimación Content'!$B$7=$G$35,M45,IF('Estimación Content'!$B$7=$H$35,N45,0))),IF('Estimación Content'!$B$6=$Y$35,IF('Estimación Content'!$B$7=$F$35,O45,IF('Estimación Content'!$B$7=$G$35,P45,IF('Estimación Content'!$B$7=$H$35,Q45,0))),IF('Estimación Content'!$B$6=$Y$36,IF('Estimación Content'!$B$7=$F$35,R45,IF('Estimación Content'!$B$7=$G$35,S45,IF('Estimación Content'!$B$7=$H$35,T45,0))),IF('Estimación Content'!$B$6=$Y$37,IF('Estimación Content'!$B$7=$F$35,U45,IF('Estimación Content'!$B$7=$G$35,V45,IF('Estimación Content'!$B$7=$H$35,W45,0)))))))))</f>
        <v>1.95</v>
      </c>
      <c r="D28" s="93">
        <v>1</v>
      </c>
      <c r="E28" s="94">
        <v>2.5</v>
      </c>
    </row>
    <row r="29" spans="1:25" ht="15.75" customHeight="1" x14ac:dyDescent="0.25">
      <c r="A29" s="83" t="s">
        <v>328</v>
      </c>
      <c r="B29" s="96">
        <f>IF('Estimación Content'!$B$6=$Y$32,IF('Estimación Content'!$B$7=$F$35,F46,IF('Estimación Content'!$B$7=$G$35,G46,IF('Estimación Content'!$B$7=$H$35,H46,0))),IF('Estimación Content'!$B$6=$Y$33,IF('Estimación Content'!$B$7=$F$35,I46,IF('Estimación Content'!$B$7=$G$35,J46,IF('Estimación Content'!$B$7=$H$35,K46,0))),IF('Estimación Content'!$B$6=$Y$34,IF('Estimación Content'!$B$7=$F$35,L46,IF('Estimación Content'!$B$7=$G$35,M46,IF('Estimación Content'!$B$7=$H$35,N46,0))),IF('Estimación Content'!$B$6=$Y$35,IF('Estimación Content'!$B$7=$F$35,O46,IF('Estimación Content'!$B$7=$G$35,P46,IF('Estimación Content'!$B$7=$H$35,Q46,0))),IF('Estimación Content'!$B$6=$Y$36,IF('Estimación Content'!$B$7=$F$35,R46,IF('Estimación Content'!$B$7=$G$35,S46,IF('Estimación Content'!$B$7=$H$35,T46,0))),IF('Estimación Content'!$B$6=$Y$37,IF('Estimación Content'!$B$7=$F$35,U46,IF('Estimación Content'!$B$7=$G$35,V46,IF('Estimación Content'!$B$7=$H$35,W46,0)))))))))</f>
        <v>0.65</v>
      </c>
      <c r="D29" s="93">
        <v>2</v>
      </c>
      <c r="E29" s="94">
        <v>3</v>
      </c>
    </row>
    <row r="30" spans="1:25" ht="15.75" customHeight="1" x14ac:dyDescent="0.25">
      <c r="A30" s="83" t="s">
        <v>329</v>
      </c>
      <c r="B30" s="96">
        <f>IF('Estimación Content'!$B$6=$Y$32,IF('Estimación Content'!$B$7=$F$35,F47,IF('Estimación Content'!$B$7=$G$35,G47,IF('Estimación Content'!$B$7=$H$35,H47,0))),IF('Estimación Content'!$B$6=$Y$33,IF('Estimación Content'!$B$7=$F$35,I47,IF('Estimación Content'!$B$7=$G$35,J47,IF('Estimación Content'!$B$7=$H$35,K47,0))),IF('Estimación Content'!$B$6=$Y$34,IF('Estimación Content'!$B$7=$F$35,L47,IF('Estimación Content'!$B$7=$G$35,M47,IF('Estimación Content'!$B$7=$H$35,N47,0))),IF('Estimación Content'!$B$6=$Y$35,IF('Estimación Content'!$B$7=$F$35,O47,IF('Estimación Content'!$B$7=$G$35,P47,IF('Estimación Content'!$B$7=$H$35,Q47,0))),IF('Estimación Content'!$B$6=$Y$36,IF('Estimación Content'!$B$7=$F$35,R47,IF('Estimación Content'!$B$7=$G$35,S47,IF('Estimación Content'!$B$7=$H$35,T47,0))),IF('Estimación Content'!$B$6=$Y$37,IF('Estimación Content'!$B$7=$F$35,U47,IF('Estimación Content'!$B$7=$G$35,V47,IF('Estimación Content'!$B$7=$H$35,W47,0)))))))))</f>
        <v>6.4</v>
      </c>
      <c r="D30" s="93">
        <v>4</v>
      </c>
      <c r="E30" s="94">
        <v>5</v>
      </c>
    </row>
    <row r="31" spans="1:25" ht="15.75" customHeight="1" x14ac:dyDescent="0.25">
      <c r="A31" s="83" t="s">
        <v>330</v>
      </c>
      <c r="B31" s="96">
        <f>IF('Estimación Content'!$B$6=$Y$32,IF('Estimación Content'!$B$7=$F$35,F48,IF('Estimación Content'!$B$7=$G$35,G48,IF('Estimación Content'!$B$7=$H$35,H48,0))),IF('Estimación Content'!$B$6=$Y$33,IF('Estimación Content'!$B$7=$F$35,I48,IF('Estimación Content'!$B$7=$G$35,J48,IF('Estimación Content'!$B$7=$H$35,K48,0))),IF('Estimación Content'!$B$6=$Y$34,IF('Estimación Content'!$B$7=$F$35,L48,IF('Estimación Content'!$B$7=$G$35,M48,IF('Estimación Content'!$B$7=$H$35,N48,0))),IF('Estimación Content'!$B$6=$Y$35,IF('Estimación Content'!$B$7=$F$35,O48,IF('Estimación Content'!$B$7=$G$35,P48,IF('Estimación Content'!$B$7=$H$35,Q48,0))),IF('Estimación Content'!$B$6=$Y$36,IF('Estimación Content'!$B$7=$F$35,R48,IF('Estimación Content'!$B$7=$G$35,S48,IF('Estimación Content'!$B$7=$H$35,T48,0))),IF('Estimación Content'!$B$6=$Y$37,IF('Estimación Content'!$B$7=$F$35,U48,IF('Estimación Content'!$B$7=$G$35,V48,IF('Estimación Content'!$B$7=$H$35,W48,0)))))))))</f>
        <v>1.95</v>
      </c>
    </row>
    <row r="32" spans="1:25" ht="15.75" customHeight="1" x14ac:dyDescent="0.25">
      <c r="A32" s="83" t="s">
        <v>331</v>
      </c>
      <c r="B32" s="96">
        <f>IF('Estimación Content'!$B$6=$Y$32,IF('Estimación Content'!$B$7=$F$35,F49,IF('Estimación Content'!$B$7=$G$35,G49,IF('Estimación Content'!$B$7=$H$35,H49,0))),IF('Estimación Content'!$B$6=$Y$33,IF('Estimación Content'!$B$7=$F$35,I49,IF('Estimación Content'!$B$7=$G$35,J49,IF('Estimación Content'!$B$7=$H$35,K49,0))),IF('Estimación Content'!$B$6=$Y$34,IF('Estimación Content'!$B$7=$F$35,L49,IF('Estimación Content'!$B$7=$G$35,M49,IF('Estimación Content'!$B$7=$H$35,N49,0))),IF('Estimación Content'!$B$6=$Y$35,IF('Estimación Content'!$B$7=$F$35,O49,IF('Estimación Content'!$B$7=$G$35,P49,IF('Estimación Content'!$B$7=$H$35,Q49,0))),IF('Estimación Content'!$B$6=$Y$36,IF('Estimación Content'!$B$7=$F$35,R49,IF('Estimación Content'!$B$7=$G$35,S49,IF('Estimación Content'!$B$7=$H$35,T49,0))),IF('Estimación Content'!$B$6=$Y$37,IF('Estimación Content'!$B$7=$F$35,U49,IF('Estimación Content'!$B$7=$G$35,V49,IF('Estimación Content'!$B$7=$H$35,W49,0)))))))))</f>
        <v>2.5</v>
      </c>
      <c r="D32" s="121" t="s">
        <v>50</v>
      </c>
      <c r="E32" s="90" t="s">
        <v>23</v>
      </c>
      <c r="F32" s="118" t="s">
        <v>196</v>
      </c>
      <c r="G32" s="118"/>
      <c r="H32" s="118"/>
      <c r="I32" s="118" t="s">
        <v>334</v>
      </c>
      <c r="J32" s="118"/>
      <c r="K32" s="118"/>
      <c r="L32" s="118" t="s">
        <v>335</v>
      </c>
      <c r="M32" s="118"/>
      <c r="N32" s="118"/>
      <c r="O32" s="118" t="s">
        <v>336</v>
      </c>
      <c r="P32" s="118"/>
      <c r="Q32" s="118"/>
      <c r="R32" s="118" t="s">
        <v>337</v>
      </c>
      <c r="S32" s="118"/>
      <c r="T32" s="118"/>
      <c r="U32" s="118" t="s">
        <v>338</v>
      </c>
      <c r="V32" s="118"/>
      <c r="W32" s="118"/>
      <c r="Y32" s="80" t="s">
        <v>196</v>
      </c>
    </row>
    <row r="33" spans="1:25" ht="15.75" customHeight="1" x14ac:dyDescent="0.25">
      <c r="A33" s="83" t="s">
        <v>332</v>
      </c>
      <c r="B33" s="96">
        <f>IF('Estimación Content'!$B$6=$Y$32,IF('Estimación Content'!$B$7=$F$35,F50,IF('Estimación Content'!$B$7=$G$35,G50,IF('Estimación Content'!$B$7=$H$35,H50,0))),IF('Estimación Content'!$B$6=$Y$33,IF('Estimación Content'!$B$7=$F$35,I50,IF('Estimación Content'!$B$7=$G$35,J50,IF('Estimación Content'!$B$7=$H$35,K50,0))),IF('Estimación Content'!$B$6=$Y$34,IF('Estimación Content'!$B$7=$F$35,L50,IF('Estimación Content'!$B$7=$G$35,M50,IF('Estimación Content'!$B$7=$H$35,N50,0))),IF('Estimación Content'!$B$6=$Y$35,IF('Estimación Content'!$B$7=$F$35,O50,IF('Estimación Content'!$B$7=$G$35,P50,IF('Estimación Content'!$B$7=$H$35,Q50,0))),IF('Estimación Content'!$B$6=$Y$36,IF('Estimación Content'!$B$7=$F$35,R50,IF('Estimación Content'!$B$7=$G$35,S50,IF('Estimación Content'!$B$7=$H$35,T50,0))),IF('Estimación Content'!$B$6=$Y$37,IF('Estimación Content'!$B$7=$F$35,U50,IF('Estimación Content'!$B$7=$G$35,V50,IF('Estimación Content'!$B$7=$H$35,W50,0)))))))))</f>
        <v>0.5</v>
      </c>
      <c r="D33" s="122"/>
      <c r="E33" s="90" t="s">
        <v>197</v>
      </c>
      <c r="F33" s="119">
        <v>4</v>
      </c>
      <c r="G33" s="119"/>
      <c r="H33" s="119"/>
      <c r="I33" s="119">
        <v>6</v>
      </c>
      <c r="J33" s="119"/>
      <c r="K33" s="119"/>
      <c r="L33" s="119">
        <v>7</v>
      </c>
      <c r="M33" s="119"/>
      <c r="N33" s="119"/>
      <c r="O33" s="119">
        <v>9</v>
      </c>
      <c r="P33" s="119"/>
      <c r="Q33" s="119"/>
      <c r="R33" s="119">
        <v>11</v>
      </c>
      <c r="S33" s="119"/>
      <c r="T33" s="119"/>
      <c r="U33" s="119">
        <v>13</v>
      </c>
      <c r="V33" s="119"/>
      <c r="W33" s="119"/>
      <c r="Y33" s="80" t="s">
        <v>334</v>
      </c>
    </row>
    <row r="34" spans="1:25" ht="15.75" customHeight="1" x14ac:dyDescent="0.25">
      <c r="A34" s="83" t="s">
        <v>370</v>
      </c>
      <c r="B34" s="96">
        <f>IF('Estimación Content'!$B$6=$Y$32,IF('Estimación Content'!$B$7=$F$35,F51,IF('Estimación Content'!$B$7=$G$35,G51,IF('Estimación Content'!$B$7=$H$35,H51,0))),IF('Estimación Content'!$B$6=$Y$33,IF('Estimación Content'!$B$7=$F$35,I51,IF('Estimación Content'!$B$7=$G$35,J51,IF('Estimación Content'!$B$7=$H$35,K51,0))),IF('Estimación Content'!$B$6=$Y$34,IF('Estimación Content'!$B$7=$F$35,L51,IF('Estimación Content'!$B$7=$G$35,M51,IF('Estimación Content'!$B$7=$H$35,N51,0))),IF('Estimación Content'!$B$6=$Y$35,IF('Estimación Content'!$B$7=$F$35,O51,IF('Estimación Content'!$B$7=$G$35,P51,IF('Estimación Content'!$B$7=$H$35,Q51,0))),IF('Estimación Content'!$B$6=$Y$36,IF('Estimación Content'!$B$7=$F$35,R51,IF('Estimación Content'!$B$7=$G$35,S51,IF('Estimación Content'!$B$7=$H$35,T51,0))),IF('Estimación Content'!$B$6=$Y$37,IF('Estimación Content'!$B$7=$F$35,U51,IF('Estimación Content'!$B$7=$G$35,V51,IF('Estimación Content'!$B$7=$H$35,W51,0)))))))))</f>
        <v>2</v>
      </c>
      <c r="D34" s="122"/>
      <c r="E34" s="90" t="s">
        <v>298</v>
      </c>
      <c r="F34" s="119">
        <v>13</v>
      </c>
      <c r="G34" s="119"/>
      <c r="H34" s="119"/>
      <c r="I34" s="119">
        <v>15</v>
      </c>
      <c r="J34" s="119"/>
      <c r="K34" s="119"/>
      <c r="L34" s="119">
        <v>16</v>
      </c>
      <c r="M34" s="119"/>
      <c r="N34" s="119"/>
      <c r="O34" s="119">
        <v>18</v>
      </c>
      <c r="P34" s="119"/>
      <c r="Q34" s="119"/>
      <c r="R34" s="119">
        <v>20</v>
      </c>
      <c r="S34" s="119"/>
      <c r="T34" s="119"/>
      <c r="U34" s="119">
        <v>22</v>
      </c>
      <c r="V34" s="119"/>
      <c r="W34" s="119"/>
      <c r="Y34" s="80" t="s">
        <v>335</v>
      </c>
    </row>
    <row r="35" spans="1:25" ht="16.5" customHeight="1" x14ac:dyDescent="0.25">
      <c r="A35" s="84" t="s">
        <v>73</v>
      </c>
      <c r="B35" s="102">
        <f>IF('Estimación Content'!$B$9=$F$19,F20,G20)</f>
        <v>0</v>
      </c>
      <c r="D35" s="122"/>
      <c r="E35" s="90" t="s">
        <v>333</v>
      </c>
      <c r="F35" s="79" t="s">
        <v>339</v>
      </c>
      <c r="G35" s="79" t="s">
        <v>340</v>
      </c>
      <c r="H35" s="79" t="s">
        <v>341</v>
      </c>
      <c r="I35" s="79" t="s">
        <v>339</v>
      </c>
      <c r="J35" s="79" t="s">
        <v>340</v>
      </c>
      <c r="K35" s="79" t="s">
        <v>341</v>
      </c>
      <c r="L35" s="79" t="s">
        <v>339</v>
      </c>
      <c r="M35" s="79" t="s">
        <v>340</v>
      </c>
      <c r="N35" s="79" t="s">
        <v>341</v>
      </c>
      <c r="O35" s="79" t="s">
        <v>339</v>
      </c>
      <c r="P35" s="79" t="s">
        <v>340</v>
      </c>
      <c r="Q35" s="79" t="s">
        <v>341</v>
      </c>
      <c r="R35" s="79" t="s">
        <v>339</v>
      </c>
      <c r="S35" s="79" t="s">
        <v>340</v>
      </c>
      <c r="T35" s="79" t="s">
        <v>341</v>
      </c>
      <c r="U35" s="79" t="s">
        <v>339</v>
      </c>
      <c r="V35" s="79" t="s">
        <v>340</v>
      </c>
      <c r="W35" s="79" t="s">
        <v>341</v>
      </c>
      <c r="Y35" s="80" t="s">
        <v>336</v>
      </c>
    </row>
    <row r="36" spans="1:25" ht="16.5" customHeight="1" x14ac:dyDescent="0.25">
      <c r="A36" s="84" t="s">
        <v>84</v>
      </c>
      <c r="B36" s="102">
        <f>IF('Estimación Content'!$B$9=$F$19,F21,G21)</f>
        <v>0</v>
      </c>
      <c r="D36" s="122"/>
      <c r="E36" s="90" t="s">
        <v>70</v>
      </c>
      <c r="F36" s="78">
        <v>1</v>
      </c>
      <c r="G36" s="78">
        <v>1.5</v>
      </c>
      <c r="H36" s="78">
        <v>2</v>
      </c>
      <c r="I36" s="78">
        <v>1</v>
      </c>
      <c r="J36" s="78">
        <v>1.5</v>
      </c>
      <c r="K36" s="78">
        <v>2</v>
      </c>
      <c r="L36" s="78">
        <v>1</v>
      </c>
      <c r="M36" s="78">
        <v>1.5</v>
      </c>
      <c r="N36" s="78">
        <v>2</v>
      </c>
      <c r="O36" s="78">
        <v>1</v>
      </c>
      <c r="P36" s="78">
        <v>1.5</v>
      </c>
      <c r="Q36" s="78">
        <v>2</v>
      </c>
      <c r="R36" s="78">
        <v>2</v>
      </c>
      <c r="S36" s="78">
        <v>2.5</v>
      </c>
      <c r="T36" s="78">
        <v>3</v>
      </c>
      <c r="U36" s="78">
        <v>2</v>
      </c>
      <c r="V36" s="78">
        <v>2.5</v>
      </c>
      <c r="W36" s="78">
        <v>3</v>
      </c>
      <c r="Y36" s="80" t="s">
        <v>337</v>
      </c>
    </row>
    <row r="37" spans="1:25" ht="16.5" customHeight="1" x14ac:dyDescent="0.25">
      <c r="A37" s="84" t="s">
        <v>74</v>
      </c>
      <c r="B37" s="102">
        <f>IF('Estimación Content'!$B$9=$F$19,F22,G22)</f>
        <v>0</v>
      </c>
      <c r="D37" s="122"/>
      <c r="E37" s="90" t="s">
        <v>71</v>
      </c>
      <c r="F37" s="78">
        <v>1</v>
      </c>
      <c r="G37" s="78">
        <v>1.5</v>
      </c>
      <c r="H37" s="78">
        <v>2</v>
      </c>
      <c r="I37" s="78">
        <v>1</v>
      </c>
      <c r="J37" s="78">
        <v>1.5</v>
      </c>
      <c r="K37" s="78">
        <v>2</v>
      </c>
      <c r="L37" s="78">
        <v>1</v>
      </c>
      <c r="M37" s="78">
        <v>1.5</v>
      </c>
      <c r="N37" s="78">
        <v>2</v>
      </c>
      <c r="O37" s="78">
        <v>1</v>
      </c>
      <c r="P37" s="78">
        <v>1.5</v>
      </c>
      <c r="Q37" s="78">
        <v>2</v>
      </c>
      <c r="R37" s="78">
        <v>2</v>
      </c>
      <c r="S37" s="78">
        <v>2.5</v>
      </c>
      <c r="T37" s="78">
        <v>3</v>
      </c>
      <c r="U37" s="78">
        <v>2</v>
      </c>
      <c r="V37" s="78">
        <v>2.5</v>
      </c>
      <c r="W37" s="78">
        <v>3</v>
      </c>
      <c r="Y37" s="80" t="s">
        <v>338</v>
      </c>
    </row>
    <row r="38" spans="1:25" ht="16.5" customHeight="1" x14ac:dyDescent="0.25">
      <c r="A38" s="84" t="s">
        <v>75</v>
      </c>
      <c r="B38" s="102">
        <f>IF('Estimación Content'!$B$9=$F$19,F23,G23)</f>
        <v>0</v>
      </c>
      <c r="D38" s="122"/>
      <c r="E38" s="90" t="s">
        <v>77</v>
      </c>
      <c r="F38" s="78">
        <v>1</v>
      </c>
      <c r="G38" s="78">
        <v>1</v>
      </c>
      <c r="H38" s="78">
        <v>2</v>
      </c>
      <c r="I38" s="78">
        <v>1</v>
      </c>
      <c r="J38" s="78">
        <v>1</v>
      </c>
      <c r="K38" s="78">
        <v>2</v>
      </c>
      <c r="L38" s="78">
        <v>1</v>
      </c>
      <c r="M38" s="78">
        <v>1</v>
      </c>
      <c r="N38" s="78">
        <v>2</v>
      </c>
      <c r="O38" s="78">
        <v>1</v>
      </c>
      <c r="P38" s="78">
        <v>1</v>
      </c>
      <c r="Q38" s="78">
        <v>2</v>
      </c>
      <c r="R38" s="78">
        <v>1</v>
      </c>
      <c r="S38" s="78">
        <v>1</v>
      </c>
      <c r="T38" s="78">
        <v>2</v>
      </c>
      <c r="U38" s="78">
        <v>1</v>
      </c>
      <c r="V38" s="78">
        <v>1</v>
      </c>
      <c r="W38" s="78">
        <v>2</v>
      </c>
    </row>
    <row r="39" spans="1:25" ht="16.5" customHeight="1" x14ac:dyDescent="0.25">
      <c r="A39" s="84" t="s">
        <v>76</v>
      </c>
      <c r="B39" s="102">
        <f>IF('Estimación Content'!$B$9=$F$19,F24,G24)</f>
        <v>0</v>
      </c>
      <c r="D39" s="122"/>
      <c r="E39" s="90" t="s">
        <v>164</v>
      </c>
      <c r="F39" s="78">
        <v>0.5</v>
      </c>
      <c r="G39" s="78">
        <v>1</v>
      </c>
      <c r="H39" s="78">
        <v>2</v>
      </c>
      <c r="I39" s="78">
        <v>0.5</v>
      </c>
      <c r="J39" s="78">
        <v>1</v>
      </c>
      <c r="K39" s="78">
        <v>2</v>
      </c>
      <c r="L39" s="78">
        <v>0.5</v>
      </c>
      <c r="M39" s="78">
        <v>1</v>
      </c>
      <c r="N39" s="78">
        <v>2</v>
      </c>
      <c r="O39" s="78">
        <v>0.5</v>
      </c>
      <c r="P39" s="78">
        <v>1</v>
      </c>
      <c r="Q39" s="78">
        <v>2</v>
      </c>
      <c r="R39" s="78">
        <v>0.5</v>
      </c>
      <c r="S39" s="78">
        <v>1</v>
      </c>
      <c r="T39" s="78">
        <v>2</v>
      </c>
      <c r="U39" s="78">
        <v>0.5</v>
      </c>
      <c r="V39" s="78">
        <v>1</v>
      </c>
      <c r="W39" s="78">
        <v>2</v>
      </c>
      <c r="Y39" s="115" t="s">
        <v>364</v>
      </c>
    </row>
    <row r="40" spans="1:25" ht="22.5" customHeight="1" x14ac:dyDescent="0.25">
      <c r="A40" s="83" t="s">
        <v>99</v>
      </c>
      <c r="B40" s="96">
        <f>IF('Estimación Content'!$B$6=$Y$32,0,$F$52)</f>
        <v>0</v>
      </c>
      <c r="D40" s="122"/>
      <c r="E40" s="90" t="s">
        <v>166</v>
      </c>
      <c r="F40" s="78">
        <v>1</v>
      </c>
      <c r="G40" s="78">
        <v>2</v>
      </c>
      <c r="H40" s="78">
        <v>4</v>
      </c>
      <c r="I40" s="78">
        <v>1</v>
      </c>
      <c r="J40" s="78">
        <v>2</v>
      </c>
      <c r="K40" s="78">
        <v>4</v>
      </c>
      <c r="L40" s="78">
        <v>1</v>
      </c>
      <c r="M40" s="78">
        <v>2</v>
      </c>
      <c r="N40" s="78">
        <v>4</v>
      </c>
      <c r="O40" s="78">
        <v>1</v>
      </c>
      <c r="P40" s="78">
        <v>2</v>
      </c>
      <c r="Q40" s="78">
        <v>4</v>
      </c>
      <c r="R40" s="78">
        <v>1</v>
      </c>
      <c r="S40" s="78">
        <v>2</v>
      </c>
      <c r="T40" s="78">
        <v>4</v>
      </c>
      <c r="U40" s="78">
        <v>1</v>
      </c>
      <c r="V40" s="78">
        <v>2</v>
      </c>
      <c r="W40" s="78">
        <v>4</v>
      </c>
      <c r="Y40" s="115" t="s">
        <v>365</v>
      </c>
    </row>
    <row r="41" spans="1:25" ht="22.5" customHeight="1" x14ac:dyDescent="0.25">
      <c r="A41" s="83" t="s">
        <v>110</v>
      </c>
      <c r="B41" s="96">
        <f>IF('Estimación Content'!$B$6=$Y$32,0,$F$52)</f>
        <v>0</v>
      </c>
      <c r="D41" s="122"/>
      <c r="E41" s="90" t="s">
        <v>167</v>
      </c>
      <c r="F41" s="78">
        <v>2</v>
      </c>
      <c r="G41" s="78">
        <v>5</v>
      </c>
      <c r="H41" s="78">
        <v>10</v>
      </c>
      <c r="I41" s="78">
        <v>2</v>
      </c>
      <c r="J41" s="78">
        <v>5</v>
      </c>
      <c r="K41" s="78">
        <v>10</v>
      </c>
      <c r="L41" s="78">
        <v>2</v>
      </c>
      <c r="M41" s="78">
        <v>6</v>
      </c>
      <c r="N41" s="78">
        <v>12</v>
      </c>
      <c r="O41" s="78">
        <v>3</v>
      </c>
      <c r="P41" s="78">
        <v>7</v>
      </c>
      <c r="Q41" s="78">
        <v>14</v>
      </c>
      <c r="R41" s="78">
        <v>3</v>
      </c>
      <c r="S41" s="78">
        <v>7</v>
      </c>
      <c r="T41" s="78">
        <v>14</v>
      </c>
      <c r="U41" s="78">
        <v>4</v>
      </c>
      <c r="V41" s="78">
        <v>8</v>
      </c>
      <c r="W41" s="78">
        <v>15</v>
      </c>
    </row>
    <row r="42" spans="1:25" ht="22.5" customHeight="1" x14ac:dyDescent="0.25">
      <c r="A42" s="83" t="s">
        <v>115</v>
      </c>
      <c r="B42" s="96">
        <f>IF('Estimación Content'!$B$6=$Y$32,0,IF('Estimación Content'!$B$6=$Y$33,0,$F$52))</f>
        <v>0</v>
      </c>
      <c r="D42" s="122"/>
      <c r="E42" s="90" t="s">
        <v>163</v>
      </c>
      <c r="F42" s="78">
        <v>3</v>
      </c>
      <c r="G42" s="78">
        <v>3</v>
      </c>
      <c r="H42" s="78">
        <v>3</v>
      </c>
      <c r="I42" s="78">
        <v>4</v>
      </c>
      <c r="J42" s="78">
        <v>4</v>
      </c>
      <c r="K42" s="78">
        <v>4</v>
      </c>
      <c r="L42" s="78">
        <v>5</v>
      </c>
      <c r="M42" s="78">
        <v>5</v>
      </c>
      <c r="N42" s="78">
        <v>5</v>
      </c>
      <c r="O42" s="78">
        <v>6</v>
      </c>
      <c r="P42" s="78">
        <v>7</v>
      </c>
      <c r="Q42" s="78">
        <v>7</v>
      </c>
      <c r="R42" s="78">
        <v>8</v>
      </c>
      <c r="S42" s="78">
        <v>8</v>
      </c>
      <c r="T42" s="78">
        <v>8</v>
      </c>
      <c r="U42" s="78">
        <v>9</v>
      </c>
      <c r="V42" s="78">
        <v>9</v>
      </c>
      <c r="W42" s="78">
        <v>9</v>
      </c>
    </row>
    <row r="43" spans="1:25" ht="28.5" customHeight="1" x14ac:dyDescent="0.25">
      <c r="A43" s="83" t="s">
        <v>125</v>
      </c>
      <c r="B43" s="96">
        <f>IF('Estimación Content'!$B$6=$Y$32,0,IF('Estimación Content'!$B$6=$Y$33,0,IF('Estimación Content'!$B$6=$Y$34,0,$F$52)))</f>
        <v>0</v>
      </c>
      <c r="D43" s="122"/>
      <c r="E43" s="90" t="s">
        <v>176</v>
      </c>
      <c r="F43" s="78">
        <v>5</v>
      </c>
      <c r="G43" s="78">
        <v>5</v>
      </c>
      <c r="H43" s="78">
        <v>5</v>
      </c>
      <c r="I43" s="78">
        <v>6</v>
      </c>
      <c r="J43" s="78">
        <v>6</v>
      </c>
      <c r="K43" s="78">
        <v>6</v>
      </c>
      <c r="L43" s="78">
        <v>7</v>
      </c>
      <c r="M43" s="78">
        <v>7</v>
      </c>
      <c r="N43" s="78">
        <v>7</v>
      </c>
      <c r="O43" s="78">
        <v>8</v>
      </c>
      <c r="P43" s="78">
        <v>8</v>
      </c>
      <c r="Q43" s="78">
        <v>8</v>
      </c>
      <c r="R43" s="78">
        <v>9</v>
      </c>
      <c r="S43" s="78">
        <v>9</v>
      </c>
      <c r="T43" s="78">
        <v>9</v>
      </c>
      <c r="U43" s="78">
        <v>10</v>
      </c>
      <c r="V43" s="78">
        <v>10</v>
      </c>
      <c r="W43" s="78">
        <v>10</v>
      </c>
    </row>
    <row r="44" spans="1:25" ht="22.5" customHeight="1" x14ac:dyDescent="0.25">
      <c r="A44" s="83" t="s">
        <v>253</v>
      </c>
      <c r="B44" s="96">
        <f>IF('Estimación Content'!$B$6=$Y$32,0,IF('Estimación Content'!$B$6=$Y$33,0,IF('Estimación Content'!$B$6=$Y$34,0,$F$52)))</f>
        <v>0</v>
      </c>
      <c r="D44" s="122"/>
      <c r="E44" s="90" t="s">
        <v>369</v>
      </c>
      <c r="F44" s="78">
        <v>2</v>
      </c>
      <c r="G44" s="78">
        <v>4</v>
      </c>
      <c r="H44" s="78">
        <v>6</v>
      </c>
      <c r="I44" s="78">
        <v>2</v>
      </c>
      <c r="J44" s="78">
        <v>4</v>
      </c>
      <c r="K44" s="78">
        <v>6</v>
      </c>
      <c r="L44" s="78">
        <v>2</v>
      </c>
      <c r="M44" s="78">
        <v>4</v>
      </c>
      <c r="N44" s="78">
        <v>6</v>
      </c>
      <c r="O44" s="78">
        <v>2</v>
      </c>
      <c r="P44" s="78">
        <v>4</v>
      </c>
      <c r="Q44" s="78">
        <v>6</v>
      </c>
      <c r="R44" s="78">
        <v>2</v>
      </c>
      <c r="S44" s="78">
        <v>4</v>
      </c>
      <c r="T44" s="78">
        <v>6</v>
      </c>
      <c r="U44" s="78">
        <v>2</v>
      </c>
      <c r="V44" s="78">
        <v>4</v>
      </c>
      <c r="W44" s="78">
        <v>6</v>
      </c>
    </row>
    <row r="45" spans="1:25" ht="22.5" customHeight="1" x14ac:dyDescent="0.25">
      <c r="A45" s="83" t="s">
        <v>254</v>
      </c>
      <c r="B45" s="96">
        <f>IF('Estimación Content'!$B$6=$Y$32,0,IF('Estimación Content'!$B$6=$Y$33,0,IF('Estimación Content'!$B$6=$Y$34,0,IF('Estimación Content'!$B$6=$Y$35,0,$F$52))))</f>
        <v>0</v>
      </c>
      <c r="D45" s="122"/>
      <c r="E45" s="90" t="s">
        <v>327</v>
      </c>
      <c r="F45" s="78">
        <f>$F$34*0.15</f>
        <v>1.95</v>
      </c>
      <c r="G45" s="78">
        <f>$F$34*0.25</f>
        <v>3.25</v>
      </c>
      <c r="H45" s="78">
        <f>$F$34*0.35</f>
        <v>4.55</v>
      </c>
      <c r="I45" s="78">
        <f>$I$34*0.15</f>
        <v>2.25</v>
      </c>
      <c r="J45" s="78">
        <f>$I$34*0.25</f>
        <v>3.75</v>
      </c>
      <c r="K45" s="78">
        <f>$I$34*0.35</f>
        <v>5.25</v>
      </c>
      <c r="L45" s="78">
        <f>$L$34*0.15</f>
        <v>2.4</v>
      </c>
      <c r="M45" s="78">
        <f>$L$34*0.25</f>
        <v>4</v>
      </c>
      <c r="N45" s="78">
        <f>$L$34*0.35</f>
        <v>5.6</v>
      </c>
      <c r="O45" s="78">
        <f>$O$34*0.15</f>
        <v>2.6999999999999997</v>
      </c>
      <c r="P45" s="78">
        <f>$O$34*0.25</f>
        <v>4.5</v>
      </c>
      <c r="Q45" s="78">
        <f>$O$34*0.35</f>
        <v>6.3</v>
      </c>
      <c r="R45" s="78">
        <f>$R$34*0.15</f>
        <v>3</v>
      </c>
      <c r="S45" s="78">
        <f>$R$34*0.25</f>
        <v>5</v>
      </c>
      <c r="T45" s="78">
        <f>$R$34*0.35</f>
        <v>7</v>
      </c>
      <c r="U45" s="78">
        <f>$U$34*0.15</f>
        <v>3.3</v>
      </c>
      <c r="V45" s="78">
        <f>$U$34*0.25</f>
        <v>5.5</v>
      </c>
      <c r="W45" s="78">
        <f>$U$34*0.35</f>
        <v>7.6999999999999993</v>
      </c>
    </row>
    <row r="46" spans="1:25" ht="22.5" customHeight="1" x14ac:dyDescent="0.25">
      <c r="A46" s="83" t="s">
        <v>255</v>
      </c>
      <c r="B46" s="96">
        <f>IF('Estimación Content'!$B$6=$Y$32,0,IF('Estimación Content'!$B$6=$Y$33,0,IF('Estimación Content'!$B$6=$Y$34,0,IF('Estimación Content'!$B$6=$Y$35,0,$F$52))))</f>
        <v>0</v>
      </c>
      <c r="D46" s="122"/>
      <c r="E46" s="90" t="s">
        <v>332</v>
      </c>
      <c r="F46" s="78">
        <f>$F$34*0.05</f>
        <v>0.65</v>
      </c>
      <c r="G46" s="78">
        <f>$F$34*0.15</f>
        <v>1.95</v>
      </c>
      <c r="H46" s="78">
        <f>$F$34*0.3</f>
        <v>3.9</v>
      </c>
      <c r="I46" s="78">
        <f>$I$34*0.05</f>
        <v>0.75</v>
      </c>
      <c r="J46" s="78">
        <f>$I$34*0.15</f>
        <v>2.25</v>
      </c>
      <c r="K46" s="78">
        <f>$I$34*0.3</f>
        <v>4.5</v>
      </c>
      <c r="L46" s="78">
        <f>$L$34*0.05</f>
        <v>0.8</v>
      </c>
      <c r="M46" s="78">
        <f>$L$34*0.15</f>
        <v>2.4</v>
      </c>
      <c r="N46" s="78">
        <f>$L$34*0.3</f>
        <v>4.8</v>
      </c>
      <c r="O46" s="78">
        <f>$O$34*0.05</f>
        <v>0.9</v>
      </c>
      <c r="P46" s="78">
        <f>$O$34*0.15</f>
        <v>2.6999999999999997</v>
      </c>
      <c r="Q46" s="78">
        <f>$O$34*0.3</f>
        <v>5.3999999999999995</v>
      </c>
      <c r="R46" s="78">
        <f>$R$34*0.05</f>
        <v>1</v>
      </c>
      <c r="S46" s="78">
        <f>$R$34*0.15</f>
        <v>3</v>
      </c>
      <c r="T46" s="78">
        <f>$R$34*0.3</f>
        <v>6</v>
      </c>
      <c r="U46" s="78">
        <f>$U$34*0.05</f>
        <v>1.1000000000000001</v>
      </c>
      <c r="V46" s="78">
        <f>$U$34*0.15</f>
        <v>3.3</v>
      </c>
      <c r="W46" s="78">
        <f>$U$34*0.3</f>
        <v>6.6</v>
      </c>
    </row>
    <row r="47" spans="1:25" ht="22.5" customHeight="1" x14ac:dyDescent="0.25">
      <c r="A47" s="83" t="s">
        <v>257</v>
      </c>
      <c r="B47" s="96">
        <f>IF('Estimación Content'!$B$6=$Y$32,0,IF('Estimación Content'!$B$6=$Y$33,0,IF('Estimación Content'!$B$6=$Y$34,0,IF('Estimación Content'!$B$6=$Y$35,0,IF('Estimación Content'!$B$6=$Y$36,0,$F$52)))))</f>
        <v>0</v>
      </c>
      <c r="D47" s="122"/>
      <c r="E47" s="90" t="s">
        <v>329</v>
      </c>
      <c r="F47" s="78">
        <f>IF('Estimación Content'!$B$13='Estimaciones variables'!Y40,($F$34+3)*0.4,('Estimaciones variables'!F34+3)*0.6)</f>
        <v>6.4</v>
      </c>
      <c r="G47" s="78">
        <f>IF('Estimación Content'!$B$13='Estimaciones variables'!Y40,$F$34*0.5,('Estimaciones variables'!F34+3)*0.7)</f>
        <v>6.5</v>
      </c>
      <c r="H47" s="78">
        <f>IF('Estimación Content'!$B$13='Estimaciones variables'!Y40,($F$34+3)*0.6,('Estimaciones variables'!F34+3)*0.8)</f>
        <v>9.6</v>
      </c>
      <c r="I47" s="78">
        <f>IF('Estimación Content'!$B$13='Estimaciones variables'!$Y$40,($I$34+3)*0.4,('Estimaciones variables'!I34+3)*0.5)</f>
        <v>7.2</v>
      </c>
      <c r="J47" s="78">
        <f>IF('Estimación Content'!$B$13='Estimaciones variables'!$Y$40,($I$34+3)*0.5,('Estimaciones variables'!I34+3)*0.6)</f>
        <v>9</v>
      </c>
      <c r="K47" s="78">
        <f>IF('Estimación Content'!$B$13='Estimaciones variables'!$Y$40,($I$34+3)*0.6,('Estimaciones variables'!I34+3)*0.7)</f>
        <v>10.799999999999999</v>
      </c>
      <c r="L47" s="78">
        <f>IF('Estimación Content'!$B$13='Estimaciones variables'!$Y$40,($L$34+3)*0.4,('Estimaciones variables'!L34+3)*0.5)</f>
        <v>7.6000000000000005</v>
      </c>
      <c r="M47" s="78">
        <f>IF('Estimación Content'!$B$13='Estimaciones variables'!$Y$40,($L$34+3)*0.6,('Estimaciones variables'!L34+3)*0.7)</f>
        <v>11.4</v>
      </c>
      <c r="N47" s="78">
        <f>IF('Estimación Content'!$B$13='Estimaciones variables'!$Y$40,($L$34+3)*0.7,('Estimaciones variables'!L34+3)*0.8)</f>
        <v>13.299999999999999</v>
      </c>
      <c r="O47" s="78">
        <f>IF('Estimación Content'!$B$13='Estimaciones variables'!$Y$40,($O$34+3)*0.5,('Estimaciones variables'!O34+3)*0.6)</f>
        <v>10.5</v>
      </c>
      <c r="P47" s="78">
        <f>IF('Estimación Content'!$B$13='Estimaciones variables'!$Y$40,($O$34+3)*0.6,('Estimaciones variables'!O34+3)*0.7)</f>
        <v>12.6</v>
      </c>
      <c r="Q47" s="78">
        <f>IF('Estimación Content'!$B$13='Estimaciones variables'!$Y$40,($O$34+3)*0.7,('Estimaciones variables'!O34+3)*0.8)</f>
        <v>14.7</v>
      </c>
      <c r="R47" s="78">
        <f>IF('Estimación Content'!$B$13='Estimaciones variables'!$Y$40,($R$34+3)*0.4,('Estimaciones variables'!R34+3)*0.5)</f>
        <v>9.2000000000000011</v>
      </c>
      <c r="S47" s="78">
        <f>IF('Estimación Content'!$B$13='Estimaciones variables'!$Y$40,($R$34+3)*0.5,('Estimaciones variables'!R34+3)*0.6)</f>
        <v>11.5</v>
      </c>
      <c r="T47" s="78">
        <f>IF('Estimación Content'!$B$13='Estimaciones variables'!$Y$40,($R$34+3)*0.7,('Estimaciones variables'!R34+3)*0.8)</f>
        <v>16.099999999999998</v>
      </c>
      <c r="U47" s="78">
        <f>IF('Estimación Content'!$B$13='Estimaciones variables'!$Y$40,($U$34+3)*0.5,('Estimaciones variables'!U34+3)*0.6)</f>
        <v>12.5</v>
      </c>
      <c r="V47" s="78">
        <f>IF('Estimación Content'!$B$13='Estimaciones variables'!$Y$40,($U$34+3)*0.6,('Estimaciones variables'!U34+3)*0.7)</f>
        <v>15</v>
      </c>
      <c r="W47" s="78">
        <f>IF('Estimación Content'!$B$13='Estimaciones variables'!$Y$40,($U$34+3)*0.7,('Estimaciones variables'!U34+3)*0.8)</f>
        <v>17.5</v>
      </c>
    </row>
    <row r="48" spans="1:25" ht="22.5" customHeight="1" x14ac:dyDescent="0.25">
      <c r="A48" s="83" t="s">
        <v>259</v>
      </c>
      <c r="B48" s="96">
        <f>IF('Estimación Content'!$B$6=$Y$32,0,IF('Estimación Content'!$B$6=$Y$33,0,IF('Estimación Content'!$B$6=$Y$34,0,IF('Estimación Content'!$B$6=$Y$35,0,IF('Estimación Content'!$B$6=$Y$36,0,$F$52)))))</f>
        <v>0</v>
      </c>
      <c r="D48" s="122"/>
      <c r="E48" s="90" t="s">
        <v>370</v>
      </c>
      <c r="F48" s="78">
        <f>$F$34*0.15</f>
        <v>1.95</v>
      </c>
      <c r="G48" s="78">
        <f t="shared" ref="G48" si="0">$F$34*0.25</f>
        <v>3.25</v>
      </c>
      <c r="H48" s="78">
        <f t="shared" ref="H48" si="1">$F$34*0.35</f>
        <v>4.55</v>
      </c>
      <c r="I48" s="78">
        <f t="shared" ref="I48" si="2">$I$34*0.15</f>
        <v>2.25</v>
      </c>
      <c r="J48" s="78">
        <f t="shared" ref="J48" si="3">$I$34*0.25</f>
        <v>3.75</v>
      </c>
      <c r="K48" s="78">
        <f t="shared" ref="K48" si="4">$I$34*0.35</f>
        <v>5.25</v>
      </c>
      <c r="L48" s="78">
        <f t="shared" ref="L48" si="5">$L$34*0.15</f>
        <v>2.4</v>
      </c>
      <c r="M48" s="78">
        <f t="shared" ref="M48" si="6">$L$34*0.25</f>
        <v>4</v>
      </c>
      <c r="N48" s="78">
        <f t="shared" ref="N48" si="7">$L$34*0.35</f>
        <v>5.6</v>
      </c>
      <c r="O48" s="78">
        <f t="shared" ref="O48" si="8">$O$34*0.15</f>
        <v>2.6999999999999997</v>
      </c>
      <c r="P48" s="78">
        <f t="shared" ref="P48" si="9">$O$34*0.25</f>
        <v>4.5</v>
      </c>
      <c r="Q48" s="78">
        <f t="shared" ref="Q48" si="10">$O$34*0.35</f>
        <v>6.3</v>
      </c>
      <c r="R48" s="78">
        <f t="shared" ref="R48" si="11">$R$34*0.15</f>
        <v>3</v>
      </c>
      <c r="S48" s="78">
        <f t="shared" ref="S48" si="12">$R$34*0.25</f>
        <v>5</v>
      </c>
      <c r="T48" s="78">
        <f t="shared" ref="T48" si="13">$R$34*0.35</f>
        <v>7</v>
      </c>
      <c r="U48" s="78">
        <f t="shared" ref="U48" si="14">$U$34*0.15</f>
        <v>3.3</v>
      </c>
      <c r="V48" s="78">
        <f t="shared" ref="V48" si="15">$U$34*0.25</f>
        <v>5.5</v>
      </c>
      <c r="W48" s="78">
        <f t="shared" ref="W48" si="16">$U$34*0.35</f>
        <v>7.6999999999999993</v>
      </c>
    </row>
    <row r="49" spans="1:23" ht="24" customHeight="1" x14ac:dyDescent="0.25">
      <c r="A49" s="83" t="s">
        <v>238</v>
      </c>
      <c r="B49" s="96">
        <f>IF('Estimación Content'!$B$6=$Y$32,0,$F$53)</f>
        <v>0</v>
      </c>
      <c r="D49" s="122"/>
      <c r="E49" s="90" t="s">
        <v>331</v>
      </c>
      <c r="F49" s="78">
        <f>10*2/8</f>
        <v>2.5</v>
      </c>
      <c r="G49" s="78">
        <f t="shared" ref="G49:W49" si="17">10*2/8</f>
        <v>2.5</v>
      </c>
      <c r="H49" s="78">
        <f t="shared" si="17"/>
        <v>2.5</v>
      </c>
      <c r="I49" s="78">
        <f t="shared" si="17"/>
        <v>2.5</v>
      </c>
      <c r="J49" s="78">
        <f t="shared" si="17"/>
        <v>2.5</v>
      </c>
      <c r="K49" s="78">
        <f t="shared" si="17"/>
        <v>2.5</v>
      </c>
      <c r="L49" s="78">
        <f t="shared" si="17"/>
        <v>2.5</v>
      </c>
      <c r="M49" s="78">
        <f t="shared" si="17"/>
        <v>2.5</v>
      </c>
      <c r="N49" s="78">
        <f t="shared" si="17"/>
        <v>2.5</v>
      </c>
      <c r="O49" s="78">
        <f t="shared" si="17"/>
        <v>2.5</v>
      </c>
      <c r="P49" s="78">
        <f t="shared" si="17"/>
        <v>2.5</v>
      </c>
      <c r="Q49" s="78">
        <f t="shared" si="17"/>
        <v>2.5</v>
      </c>
      <c r="R49" s="78">
        <f t="shared" si="17"/>
        <v>2.5</v>
      </c>
      <c r="S49" s="78">
        <f t="shared" si="17"/>
        <v>2.5</v>
      </c>
      <c r="T49" s="78">
        <f t="shared" si="17"/>
        <v>2.5</v>
      </c>
      <c r="U49" s="78">
        <f t="shared" si="17"/>
        <v>2.5</v>
      </c>
      <c r="V49" s="78">
        <f t="shared" si="17"/>
        <v>2.5</v>
      </c>
      <c r="W49" s="78">
        <f t="shared" si="17"/>
        <v>2.5</v>
      </c>
    </row>
    <row r="50" spans="1:23" ht="24" customHeight="1" x14ac:dyDescent="0.25">
      <c r="A50" s="83" t="s">
        <v>239</v>
      </c>
      <c r="B50" s="96">
        <f>IF('Estimación Content'!$B$6=$Y$32,0,$F$53)</f>
        <v>0</v>
      </c>
      <c r="D50" s="122"/>
      <c r="E50" s="90" t="s">
        <v>330</v>
      </c>
      <c r="F50" s="78">
        <v>0.5</v>
      </c>
      <c r="G50" s="78">
        <v>1</v>
      </c>
      <c r="H50" s="78">
        <v>2</v>
      </c>
      <c r="I50" s="78">
        <v>0.5</v>
      </c>
      <c r="J50" s="78">
        <v>1</v>
      </c>
      <c r="K50" s="78">
        <v>2</v>
      </c>
      <c r="L50" s="78">
        <v>0.5</v>
      </c>
      <c r="M50" s="78">
        <v>1</v>
      </c>
      <c r="N50" s="78">
        <v>2</v>
      </c>
      <c r="O50" s="78">
        <v>0.5</v>
      </c>
      <c r="P50" s="78">
        <v>1</v>
      </c>
      <c r="Q50" s="78">
        <v>2</v>
      </c>
      <c r="R50" s="78">
        <v>0.5</v>
      </c>
      <c r="S50" s="78">
        <v>1</v>
      </c>
      <c r="T50" s="78">
        <v>2</v>
      </c>
      <c r="U50" s="78">
        <v>0.5</v>
      </c>
      <c r="V50" s="78">
        <v>1</v>
      </c>
      <c r="W50" s="78">
        <v>2</v>
      </c>
    </row>
    <row r="51" spans="1:23" ht="24" customHeight="1" x14ac:dyDescent="0.25">
      <c r="A51" s="83" t="s">
        <v>240</v>
      </c>
      <c r="B51" s="96">
        <f>IF('Estimación Content'!$B$6=$Y$32,0,IF('Estimación Content'!$B$6=$Y$33,0,$F$53))</f>
        <v>0</v>
      </c>
      <c r="D51" s="122"/>
      <c r="E51" s="90" t="s">
        <v>193</v>
      </c>
      <c r="F51" s="78">
        <v>2</v>
      </c>
      <c r="G51" s="78">
        <v>3</v>
      </c>
      <c r="H51" s="78">
        <v>4</v>
      </c>
      <c r="I51" s="78">
        <v>2</v>
      </c>
      <c r="J51" s="78">
        <v>4</v>
      </c>
      <c r="K51" s="78">
        <v>5</v>
      </c>
      <c r="L51" s="78">
        <v>2</v>
      </c>
      <c r="M51" s="78">
        <v>5</v>
      </c>
      <c r="N51" s="78">
        <v>6</v>
      </c>
      <c r="O51" s="78">
        <v>2</v>
      </c>
      <c r="P51" s="78">
        <v>6</v>
      </c>
      <c r="Q51" s="78">
        <v>7</v>
      </c>
      <c r="R51" s="78">
        <v>2</v>
      </c>
      <c r="S51" s="78">
        <v>6</v>
      </c>
      <c r="T51" s="78">
        <v>8</v>
      </c>
      <c r="U51" s="78">
        <v>2</v>
      </c>
      <c r="V51" s="78">
        <v>7</v>
      </c>
      <c r="W51" s="78">
        <v>10</v>
      </c>
    </row>
    <row r="52" spans="1:23" ht="24" customHeight="1" x14ac:dyDescent="0.25">
      <c r="A52" s="83" t="s">
        <v>241</v>
      </c>
      <c r="B52" s="96">
        <f>IF('Estimación Content'!$B$6=$Y$32,0,IF('Estimación Content'!$B$6=$Y$33,0,IF('Estimación Content'!$B$6=$Y$34,0,$F$53)))</f>
        <v>0</v>
      </c>
      <c r="D52" s="122"/>
      <c r="E52" s="91" t="s">
        <v>350</v>
      </c>
      <c r="F52" s="78">
        <v>5</v>
      </c>
      <c r="G52" s="78" t="s">
        <v>348</v>
      </c>
      <c r="H52" s="78" t="s">
        <v>348</v>
      </c>
      <c r="I52" s="78" t="s">
        <v>348</v>
      </c>
      <c r="J52" s="78" t="s">
        <v>348</v>
      </c>
      <c r="K52" s="78" t="s">
        <v>348</v>
      </c>
      <c r="L52" s="78" t="s">
        <v>348</v>
      </c>
      <c r="M52" s="78" t="s">
        <v>348</v>
      </c>
      <c r="N52" s="78" t="s">
        <v>348</v>
      </c>
      <c r="O52" s="78" t="s">
        <v>348</v>
      </c>
      <c r="P52" s="78" t="s">
        <v>348</v>
      </c>
      <c r="Q52" s="78" t="s">
        <v>348</v>
      </c>
      <c r="R52" s="78" t="s">
        <v>348</v>
      </c>
      <c r="S52" s="78" t="s">
        <v>348</v>
      </c>
      <c r="T52" s="78" t="s">
        <v>348</v>
      </c>
      <c r="U52" s="78" t="s">
        <v>348</v>
      </c>
      <c r="V52" s="78" t="s">
        <v>348</v>
      </c>
      <c r="W52" s="78" t="s">
        <v>348</v>
      </c>
    </row>
    <row r="53" spans="1:23" ht="24" customHeight="1" x14ac:dyDescent="0.25">
      <c r="A53" s="83" t="s">
        <v>247</v>
      </c>
      <c r="B53" s="96">
        <f>IF('Estimación Content'!$B$6=$Y$32,0,IF('Estimación Content'!$B$6=$Y$33,0,IF('Estimación Content'!$B$6=$Y$34,0,$F$53)))</f>
        <v>0</v>
      </c>
      <c r="D53" s="122"/>
      <c r="E53" s="91" t="s">
        <v>349</v>
      </c>
      <c r="F53" s="98">
        <f>(8*5)/8*0.5</f>
        <v>2.5</v>
      </c>
      <c r="G53" s="78" t="s">
        <v>348</v>
      </c>
      <c r="H53" s="78" t="s">
        <v>348</v>
      </c>
      <c r="I53" s="78" t="s">
        <v>348</v>
      </c>
      <c r="J53" s="78" t="s">
        <v>348</v>
      </c>
      <c r="K53" s="78" t="s">
        <v>348</v>
      </c>
      <c r="L53" s="78" t="s">
        <v>348</v>
      </c>
      <c r="M53" s="78" t="s">
        <v>348</v>
      </c>
      <c r="N53" s="78" t="s">
        <v>348</v>
      </c>
      <c r="O53" s="78" t="s">
        <v>348</v>
      </c>
      <c r="P53" s="78" t="s">
        <v>348</v>
      </c>
      <c r="Q53" s="78" t="s">
        <v>348</v>
      </c>
      <c r="R53" s="78" t="s">
        <v>348</v>
      </c>
      <c r="S53" s="78" t="s">
        <v>348</v>
      </c>
      <c r="T53" s="78" t="s">
        <v>348</v>
      </c>
      <c r="U53" s="78" t="s">
        <v>348</v>
      </c>
      <c r="V53" s="78" t="s">
        <v>348</v>
      </c>
      <c r="W53" s="78" t="s">
        <v>348</v>
      </c>
    </row>
    <row r="54" spans="1:23" ht="24" customHeight="1" x14ac:dyDescent="0.25">
      <c r="A54" s="83" t="s">
        <v>248</v>
      </c>
      <c r="B54" s="96">
        <f>IF('Estimación Content'!$B$6=$Y$32,0,IF('Estimación Content'!$B$6=$Y$33,0,IF('Estimación Content'!$B$6=$Y$34,0,IF('Estimación Content'!$B$6=$Y$35,0,$F$53))))</f>
        <v>0</v>
      </c>
      <c r="D54" s="122"/>
      <c r="E54" s="91" t="s">
        <v>344</v>
      </c>
      <c r="F54" s="98">
        <f>(8*5)/8*0.25</f>
        <v>1.25</v>
      </c>
      <c r="G54" s="78" t="s">
        <v>348</v>
      </c>
      <c r="H54" s="78" t="s">
        <v>348</v>
      </c>
      <c r="I54" s="78" t="s">
        <v>348</v>
      </c>
      <c r="J54" s="78" t="s">
        <v>348</v>
      </c>
      <c r="K54" s="78" t="s">
        <v>348</v>
      </c>
      <c r="L54" s="78" t="s">
        <v>348</v>
      </c>
      <c r="M54" s="78" t="s">
        <v>348</v>
      </c>
      <c r="N54" s="78" t="s">
        <v>348</v>
      </c>
      <c r="O54" s="78" t="s">
        <v>348</v>
      </c>
      <c r="P54" s="78" t="s">
        <v>348</v>
      </c>
      <c r="Q54" s="78" t="s">
        <v>348</v>
      </c>
      <c r="R54" s="78" t="s">
        <v>348</v>
      </c>
      <c r="S54" s="78" t="s">
        <v>348</v>
      </c>
      <c r="T54" s="78" t="s">
        <v>348</v>
      </c>
      <c r="U54" s="78" t="s">
        <v>348</v>
      </c>
      <c r="V54" s="78" t="s">
        <v>348</v>
      </c>
      <c r="W54" s="78" t="s">
        <v>348</v>
      </c>
    </row>
    <row r="55" spans="1:23" ht="24" customHeight="1" x14ac:dyDescent="0.25">
      <c r="A55" s="83" t="s">
        <v>249</v>
      </c>
      <c r="B55" s="96">
        <f>IF('Estimación Content'!$B$6=$Y$32,0,IF('Estimación Content'!$B$6=$Y$33,0,IF('Estimación Content'!$B$6=$Y$34,0,IF('Estimación Content'!$B$6=$Y$35,0,$F$53))))</f>
        <v>0</v>
      </c>
      <c r="D55" s="122"/>
      <c r="E55" s="91" t="s">
        <v>345</v>
      </c>
      <c r="F55" s="78">
        <v>0.5</v>
      </c>
      <c r="G55" s="78" t="s">
        <v>348</v>
      </c>
      <c r="H55" s="78" t="s">
        <v>348</v>
      </c>
      <c r="I55" s="78" t="s">
        <v>348</v>
      </c>
      <c r="J55" s="78" t="s">
        <v>348</v>
      </c>
      <c r="K55" s="78" t="s">
        <v>348</v>
      </c>
      <c r="L55" s="78" t="s">
        <v>348</v>
      </c>
      <c r="M55" s="78" t="s">
        <v>348</v>
      </c>
      <c r="N55" s="78" t="s">
        <v>348</v>
      </c>
      <c r="O55" s="78" t="s">
        <v>348</v>
      </c>
      <c r="P55" s="78" t="s">
        <v>348</v>
      </c>
      <c r="Q55" s="78" t="s">
        <v>348</v>
      </c>
      <c r="R55" s="78" t="s">
        <v>348</v>
      </c>
      <c r="S55" s="78" t="s">
        <v>348</v>
      </c>
      <c r="T55" s="78" t="s">
        <v>348</v>
      </c>
      <c r="U55" s="78" t="s">
        <v>348</v>
      </c>
      <c r="V55" s="78" t="s">
        <v>348</v>
      </c>
      <c r="W55" s="78" t="s">
        <v>348</v>
      </c>
    </row>
    <row r="56" spans="1:23" ht="24" customHeight="1" x14ac:dyDescent="0.25">
      <c r="A56" s="83" t="s">
        <v>250</v>
      </c>
      <c r="B56" s="96">
        <f>IF('Estimación Content'!$B$6=$Y$32,0,IF('Estimación Content'!$B$6=$Y$33,0,IF('Estimación Content'!$B$6=$Y$34,0,IF('Estimación Content'!$B$6=$Y$35,0,IF('Estimación Content'!$B$6=$Y$36,0,$F$53)))))</f>
        <v>0</v>
      </c>
      <c r="D56" s="122"/>
      <c r="E56" s="91" t="s">
        <v>346</v>
      </c>
      <c r="F56" s="78">
        <v>4.5</v>
      </c>
      <c r="G56" s="78" t="s">
        <v>348</v>
      </c>
      <c r="H56" s="78" t="s">
        <v>348</v>
      </c>
      <c r="I56" s="78" t="s">
        <v>348</v>
      </c>
      <c r="J56" s="78" t="s">
        <v>348</v>
      </c>
      <c r="K56" s="78" t="s">
        <v>348</v>
      </c>
      <c r="L56" s="78" t="s">
        <v>348</v>
      </c>
      <c r="M56" s="78" t="s">
        <v>348</v>
      </c>
      <c r="N56" s="78" t="s">
        <v>348</v>
      </c>
      <c r="O56" s="78" t="s">
        <v>348</v>
      </c>
      <c r="P56" s="78" t="s">
        <v>348</v>
      </c>
      <c r="Q56" s="78" t="s">
        <v>348</v>
      </c>
      <c r="R56" s="78" t="s">
        <v>348</v>
      </c>
      <c r="S56" s="78" t="s">
        <v>348</v>
      </c>
      <c r="T56" s="78" t="s">
        <v>348</v>
      </c>
      <c r="U56" s="78" t="s">
        <v>348</v>
      </c>
      <c r="V56" s="78" t="s">
        <v>348</v>
      </c>
      <c r="W56" s="78" t="s">
        <v>348</v>
      </c>
    </row>
    <row r="57" spans="1:23" ht="24" customHeight="1" x14ac:dyDescent="0.25">
      <c r="A57" s="83" t="s">
        <v>251</v>
      </c>
      <c r="B57" s="96">
        <f>IF('Estimación Content'!$B$6=$Y$32,0,IF('Estimación Content'!$B$6=$Y$33,0,IF('Estimación Content'!$B$6=$Y$34,0,IF('Estimación Content'!$B$6=$Y$35,0,IF('Estimación Content'!$B$6=$Y$36,0,$F$53)))))</f>
        <v>0</v>
      </c>
      <c r="D57" s="122"/>
      <c r="E57" s="91" t="s">
        <v>351</v>
      </c>
      <c r="F57" s="78">
        <v>4.5</v>
      </c>
      <c r="G57" s="78" t="s">
        <v>348</v>
      </c>
      <c r="H57" s="78" t="s">
        <v>348</v>
      </c>
      <c r="I57" s="78" t="s">
        <v>348</v>
      </c>
      <c r="J57" s="78" t="s">
        <v>348</v>
      </c>
      <c r="K57" s="78" t="s">
        <v>348</v>
      </c>
      <c r="L57" s="78" t="s">
        <v>348</v>
      </c>
      <c r="M57" s="78" t="s">
        <v>348</v>
      </c>
      <c r="N57" s="78" t="s">
        <v>348</v>
      </c>
      <c r="O57" s="78" t="s">
        <v>348</v>
      </c>
      <c r="P57" s="78" t="s">
        <v>348</v>
      </c>
      <c r="Q57" s="78" t="s">
        <v>348</v>
      </c>
      <c r="R57" s="78" t="s">
        <v>348</v>
      </c>
      <c r="S57" s="78" t="s">
        <v>348</v>
      </c>
      <c r="T57" s="78" t="s">
        <v>348</v>
      </c>
      <c r="U57" s="78" t="s">
        <v>348</v>
      </c>
      <c r="V57" s="78" t="s">
        <v>348</v>
      </c>
      <c r="W57" s="78" t="s">
        <v>348</v>
      </c>
    </row>
    <row r="58" spans="1:23" ht="24" customHeight="1" x14ac:dyDescent="0.25">
      <c r="A58" s="83" t="s">
        <v>246</v>
      </c>
      <c r="B58" s="96">
        <f>IF('Estimación Content'!$B$6=$Y$32,0,$F$54)</f>
        <v>0</v>
      </c>
      <c r="D58" s="122"/>
      <c r="E58" s="91" t="s">
        <v>352</v>
      </c>
      <c r="F58" s="78">
        <v>4.5</v>
      </c>
      <c r="G58" s="78" t="s">
        <v>348</v>
      </c>
      <c r="H58" s="78" t="s">
        <v>348</v>
      </c>
      <c r="I58" s="78" t="s">
        <v>348</v>
      </c>
      <c r="J58" s="78" t="s">
        <v>348</v>
      </c>
      <c r="K58" s="78" t="s">
        <v>348</v>
      </c>
      <c r="L58" s="78" t="s">
        <v>348</v>
      </c>
      <c r="M58" s="78" t="s">
        <v>348</v>
      </c>
      <c r="N58" s="78" t="s">
        <v>348</v>
      </c>
      <c r="O58" s="78" t="s">
        <v>348</v>
      </c>
      <c r="P58" s="78" t="s">
        <v>348</v>
      </c>
      <c r="Q58" s="78" t="s">
        <v>348</v>
      </c>
      <c r="R58" s="78" t="s">
        <v>348</v>
      </c>
      <c r="S58" s="78" t="s">
        <v>348</v>
      </c>
      <c r="T58" s="78" t="s">
        <v>348</v>
      </c>
      <c r="U58" s="78" t="s">
        <v>348</v>
      </c>
      <c r="V58" s="78" t="s">
        <v>348</v>
      </c>
      <c r="W58" s="78" t="s">
        <v>348</v>
      </c>
    </row>
    <row r="59" spans="1:23" ht="24" customHeight="1" x14ac:dyDescent="0.25">
      <c r="A59" s="83" t="s">
        <v>252</v>
      </c>
      <c r="B59" s="96">
        <f>IF('Estimación Content'!$B$6=$Y$32,0,$F$54)</f>
        <v>0</v>
      </c>
      <c r="D59" s="122"/>
      <c r="E59" s="91" t="s">
        <v>353</v>
      </c>
      <c r="F59" s="78">
        <v>5</v>
      </c>
      <c r="G59" s="78" t="s">
        <v>348</v>
      </c>
      <c r="H59" s="78" t="s">
        <v>348</v>
      </c>
      <c r="I59" s="78" t="s">
        <v>348</v>
      </c>
      <c r="J59" s="78" t="s">
        <v>348</v>
      </c>
      <c r="K59" s="78" t="s">
        <v>348</v>
      </c>
      <c r="L59" s="78" t="s">
        <v>348</v>
      </c>
      <c r="M59" s="78" t="s">
        <v>348</v>
      </c>
      <c r="N59" s="78" t="s">
        <v>348</v>
      </c>
      <c r="O59" s="78" t="s">
        <v>348</v>
      </c>
      <c r="P59" s="78" t="s">
        <v>348</v>
      </c>
      <c r="Q59" s="78" t="s">
        <v>348</v>
      </c>
      <c r="R59" s="78" t="s">
        <v>348</v>
      </c>
      <c r="S59" s="78" t="s">
        <v>348</v>
      </c>
      <c r="T59" s="78" t="s">
        <v>348</v>
      </c>
      <c r="U59" s="78" t="s">
        <v>348</v>
      </c>
      <c r="V59" s="78" t="s">
        <v>348</v>
      </c>
      <c r="W59" s="78" t="s">
        <v>348</v>
      </c>
    </row>
    <row r="60" spans="1:23" ht="24" customHeight="1" x14ac:dyDescent="0.25">
      <c r="A60" s="83" t="s">
        <v>275</v>
      </c>
      <c r="B60" s="96">
        <f>IF('Estimación Content'!$B$6=$Y$32,0,IF('Estimación Content'!$B$6=$Y$33,0,$F$54))</f>
        <v>0</v>
      </c>
      <c r="D60" s="122"/>
      <c r="E60" s="91" t="s">
        <v>354</v>
      </c>
      <c r="F60" s="78">
        <v>4</v>
      </c>
      <c r="G60" s="78" t="s">
        <v>348</v>
      </c>
      <c r="H60" s="78" t="s">
        <v>348</v>
      </c>
      <c r="I60" s="78" t="s">
        <v>348</v>
      </c>
      <c r="J60" s="78" t="s">
        <v>348</v>
      </c>
      <c r="K60" s="78" t="s">
        <v>348</v>
      </c>
      <c r="L60" s="78" t="s">
        <v>348</v>
      </c>
      <c r="M60" s="78" t="s">
        <v>348</v>
      </c>
      <c r="N60" s="78" t="s">
        <v>348</v>
      </c>
      <c r="O60" s="78" t="s">
        <v>348</v>
      </c>
      <c r="P60" s="78" t="s">
        <v>348</v>
      </c>
      <c r="Q60" s="78" t="s">
        <v>348</v>
      </c>
      <c r="R60" s="78" t="s">
        <v>348</v>
      </c>
      <c r="S60" s="78" t="s">
        <v>348</v>
      </c>
      <c r="T60" s="78" t="s">
        <v>348</v>
      </c>
      <c r="U60" s="78" t="s">
        <v>348</v>
      </c>
      <c r="V60" s="78" t="s">
        <v>348</v>
      </c>
      <c r="W60" s="78" t="s">
        <v>348</v>
      </c>
    </row>
    <row r="61" spans="1:23" ht="24" customHeight="1" x14ac:dyDescent="0.25">
      <c r="A61" s="83" t="s">
        <v>274</v>
      </c>
      <c r="B61" s="96">
        <f>IF('Estimación Content'!$B$6=$Y$32,0,IF('Estimación Content'!$B$6=$Y$33,0,IF('Estimación Content'!$B$6=$Y$34,0,$F$54)))</f>
        <v>0</v>
      </c>
      <c r="D61" s="122"/>
      <c r="E61" s="91" t="s">
        <v>355</v>
      </c>
      <c r="F61" s="98">
        <f>(8*5)/8*0.1</f>
        <v>0.5</v>
      </c>
      <c r="G61" s="78" t="s">
        <v>348</v>
      </c>
      <c r="H61" s="78" t="s">
        <v>348</v>
      </c>
      <c r="I61" s="78" t="s">
        <v>348</v>
      </c>
      <c r="J61" s="78" t="s">
        <v>348</v>
      </c>
      <c r="K61" s="78" t="s">
        <v>348</v>
      </c>
      <c r="L61" s="78" t="s">
        <v>348</v>
      </c>
      <c r="M61" s="78" t="s">
        <v>348</v>
      </c>
      <c r="N61" s="78" t="s">
        <v>348</v>
      </c>
      <c r="O61" s="78" t="s">
        <v>348</v>
      </c>
      <c r="P61" s="78" t="s">
        <v>348</v>
      </c>
      <c r="Q61" s="78" t="s">
        <v>348</v>
      </c>
      <c r="R61" s="78" t="s">
        <v>348</v>
      </c>
      <c r="S61" s="78" t="s">
        <v>348</v>
      </c>
      <c r="T61" s="78" t="s">
        <v>348</v>
      </c>
      <c r="U61" s="78" t="s">
        <v>348</v>
      </c>
      <c r="V61" s="78" t="s">
        <v>348</v>
      </c>
      <c r="W61" s="78" t="s">
        <v>348</v>
      </c>
    </row>
    <row r="62" spans="1:23" ht="24" customHeight="1" x14ac:dyDescent="0.25">
      <c r="A62" s="83" t="s">
        <v>276</v>
      </c>
      <c r="B62" s="96">
        <f>IF('Estimación Content'!$B$6=$Y$32,0,IF('Estimación Content'!$B$6=$Y$33,0,IF('Estimación Content'!$B$6=$Y$34,0,$F$54)))</f>
        <v>0</v>
      </c>
      <c r="D62" s="122"/>
      <c r="E62" s="91" t="s">
        <v>358</v>
      </c>
      <c r="F62" s="78">
        <v>1</v>
      </c>
      <c r="G62" s="78" t="s">
        <v>348</v>
      </c>
      <c r="H62" s="78" t="s">
        <v>348</v>
      </c>
      <c r="I62" s="78" t="s">
        <v>348</v>
      </c>
      <c r="J62" s="78" t="s">
        <v>348</v>
      </c>
      <c r="K62" s="78" t="s">
        <v>348</v>
      </c>
      <c r="L62" s="78" t="s">
        <v>348</v>
      </c>
      <c r="M62" s="78" t="s">
        <v>348</v>
      </c>
      <c r="N62" s="78" t="s">
        <v>348</v>
      </c>
      <c r="O62" s="78" t="s">
        <v>348</v>
      </c>
      <c r="P62" s="78" t="s">
        <v>348</v>
      </c>
      <c r="Q62" s="78" t="s">
        <v>348</v>
      </c>
      <c r="R62" s="78" t="s">
        <v>348</v>
      </c>
      <c r="S62" s="78" t="s">
        <v>348</v>
      </c>
      <c r="T62" s="78" t="s">
        <v>348</v>
      </c>
      <c r="U62" s="78" t="s">
        <v>348</v>
      </c>
      <c r="V62" s="78" t="s">
        <v>348</v>
      </c>
      <c r="W62" s="78" t="s">
        <v>348</v>
      </c>
    </row>
    <row r="63" spans="1:23" ht="28.5" customHeight="1" x14ac:dyDescent="0.25">
      <c r="A63" s="83" t="s">
        <v>277</v>
      </c>
      <c r="B63" s="96">
        <f>IF('Estimación Content'!$B$6=$Y$32,0,IF('Estimación Content'!$B$6=$Y$33,0,IF('Estimación Content'!$B$6=$Y$34,0,IF('Estimación Content'!$B$6=$Y$35,0,$F$54))))</f>
        <v>0</v>
      </c>
      <c r="D63" s="122"/>
      <c r="E63" s="91" t="s">
        <v>359</v>
      </c>
      <c r="F63" s="98">
        <f>(8*5)/8*0.15</f>
        <v>0.75</v>
      </c>
      <c r="G63" s="78"/>
      <c r="H63" s="78"/>
      <c r="I63" s="78"/>
      <c r="J63" s="78"/>
      <c r="K63" s="78"/>
      <c r="L63" s="78"/>
      <c r="M63" s="78"/>
      <c r="N63" s="78"/>
      <c r="O63" s="78"/>
      <c r="P63" s="78"/>
      <c r="Q63" s="78"/>
      <c r="R63" s="78"/>
      <c r="S63" s="78"/>
      <c r="T63" s="78"/>
      <c r="U63" s="78"/>
      <c r="V63" s="78"/>
      <c r="W63" s="78"/>
    </row>
    <row r="64" spans="1:23" ht="24" customHeight="1" x14ac:dyDescent="0.25">
      <c r="A64" s="83" t="s">
        <v>278</v>
      </c>
      <c r="B64" s="96">
        <f>IF('Estimación Content'!$B$6=$Y$32,0,IF('Estimación Content'!$B$6=$Y$33,0,IF('Estimación Content'!$B$6=$Y$34,0,IF('Estimación Content'!$B$6=$Y$35,0,$F$54))))</f>
        <v>0</v>
      </c>
      <c r="D64" s="88"/>
    </row>
    <row r="65" spans="1:4" ht="24" customHeight="1" x14ac:dyDescent="0.25">
      <c r="A65" s="83" t="s">
        <v>279</v>
      </c>
      <c r="B65" s="96">
        <f>IF('Estimación Content'!$B$6=$Y$32,0,IF('Estimación Content'!$B$6=$Y$33,0,IF('Estimación Content'!$B$6=$Y$34,0,IF('Estimación Content'!$B$6=$Y$35,0,IF('Estimación Content'!$B$6=$Y$36,0,$F$54)))))</f>
        <v>0</v>
      </c>
      <c r="D65" s="88"/>
    </row>
    <row r="66" spans="1:4" ht="24" customHeight="1" x14ac:dyDescent="0.25">
      <c r="A66" s="83" t="s">
        <v>280</v>
      </c>
      <c r="B66" s="96">
        <f>IF('Estimación Content'!$B$6=$Y$32,0,IF('Estimación Content'!$B$6=$Y$33,0,IF('Estimación Content'!$B$6=$Y$34,0,IF('Estimación Content'!$B$6=$Y$35,0,IF('Estimación Content'!$B$6=$Y$36,0,$F$54)))))</f>
        <v>0</v>
      </c>
    </row>
    <row r="67" spans="1:4" ht="31.5" x14ac:dyDescent="0.25">
      <c r="A67" s="83" t="s">
        <v>127</v>
      </c>
      <c r="B67" s="96">
        <f>IF('Estimación Content'!$B$6=$Y$32,0,$F$55)</f>
        <v>0</v>
      </c>
    </row>
    <row r="68" spans="1:4" ht="31.5" x14ac:dyDescent="0.25">
      <c r="A68" s="83" t="s">
        <v>140</v>
      </c>
      <c r="B68" s="96">
        <f>IF('Estimación Content'!$B$6=$Y$32,0,$F$55)</f>
        <v>0</v>
      </c>
    </row>
    <row r="69" spans="1:4" ht="31.5" x14ac:dyDescent="0.25">
      <c r="A69" s="83" t="s">
        <v>142</v>
      </c>
      <c r="B69" s="96">
        <f>IF('Estimación Content'!$B$6=$Y$32,0,IF('Estimación Content'!$B$6=$Y$33,0,$F$55))</f>
        <v>0</v>
      </c>
    </row>
    <row r="70" spans="1:4" ht="31.5" x14ac:dyDescent="0.25">
      <c r="A70" s="83" t="s">
        <v>144</v>
      </c>
      <c r="B70" s="96">
        <f>IF('Estimación Content'!$B$6=$Y$32,0,IF('Estimación Content'!$B$6=$Y$33,0,IF('Estimación Content'!$B$6=$Y$34,0,$F$55)))</f>
        <v>0</v>
      </c>
    </row>
    <row r="71" spans="1:4" ht="31.5" x14ac:dyDescent="0.25">
      <c r="A71" s="83" t="s">
        <v>210</v>
      </c>
      <c r="B71" s="96">
        <f>IF('Estimación Content'!$B$6=$Y$32,0,IF('Estimación Content'!$B$6=$Y$33,0,IF('Estimación Content'!$B$6=$Y$34,0,$F$55)))</f>
        <v>0</v>
      </c>
    </row>
    <row r="72" spans="1:4" ht="31.5" x14ac:dyDescent="0.25">
      <c r="A72" s="83" t="s">
        <v>211</v>
      </c>
      <c r="B72" s="96">
        <f>IF('Estimación Content'!$B$6=$Y$32,0,IF('Estimación Content'!$B$6=$Y$33,0,IF('Estimación Content'!$B$6=$Y$34,0,IF('Estimación Content'!$B$6=$Y$35,0,$F$55))))</f>
        <v>0</v>
      </c>
    </row>
    <row r="73" spans="1:4" ht="31.5" x14ac:dyDescent="0.25">
      <c r="A73" s="83" t="s">
        <v>212</v>
      </c>
      <c r="B73" s="96">
        <f>IF('Estimación Content'!$B$6=$Y$32,0,IF('Estimación Content'!$B$6=$Y$33,0,IF('Estimación Content'!$B$6=$Y$34,0,IF('Estimación Content'!$B$6=$Y$35,0,$F$55))))</f>
        <v>0</v>
      </c>
    </row>
    <row r="74" spans="1:4" ht="31.5" x14ac:dyDescent="0.25">
      <c r="A74" s="83" t="s">
        <v>213</v>
      </c>
      <c r="B74" s="96">
        <f>IF('Estimación Content'!$B$6=$Y$32,0,IF('Estimación Content'!$B$6=$Y$33,0,IF('Estimación Content'!$B$6=$Y$34,0,IF('Estimación Content'!$B$6=$Y$35,0,IF('Estimación Content'!$B$6=$Y$36,0,$F$55)))))</f>
        <v>0</v>
      </c>
    </row>
    <row r="75" spans="1:4" ht="31.5" x14ac:dyDescent="0.25">
      <c r="A75" s="83" t="s">
        <v>214</v>
      </c>
      <c r="B75" s="96">
        <f>IF('Estimación Content'!$B$6=$Y$32,0,IF('Estimación Content'!$B$6=$Y$33,0,IF('Estimación Content'!$B$6=$Y$34,0,IF('Estimación Content'!$B$6=$Y$35,0,IF('Estimación Content'!$B$6=$Y$36,0,$F$55)))))</f>
        <v>0</v>
      </c>
    </row>
    <row r="76" spans="1:4" ht="15.75" x14ac:dyDescent="0.25">
      <c r="A76" s="83" t="s">
        <v>147</v>
      </c>
      <c r="B76" s="96">
        <f>IF('Estimación Content'!$B$6=$Y$32,0,$F$56)</f>
        <v>0</v>
      </c>
    </row>
    <row r="77" spans="1:4" ht="15.75" x14ac:dyDescent="0.25">
      <c r="A77" s="83" t="s">
        <v>148</v>
      </c>
      <c r="B77" s="96">
        <f>IF('Estimación Content'!$B$6=$Y$32,0,$F$56)</f>
        <v>0</v>
      </c>
    </row>
    <row r="78" spans="1:4" ht="15.75" x14ac:dyDescent="0.25">
      <c r="A78" s="83" t="s">
        <v>150</v>
      </c>
      <c r="B78" s="96">
        <f>IF('Estimación Content'!$B$6=$Y$32,0,IF('Estimación Content'!$B$6=$Y$33,0,$F$56))</f>
        <v>0</v>
      </c>
    </row>
    <row r="79" spans="1:4" ht="15.75" x14ac:dyDescent="0.25">
      <c r="A79" s="83" t="s">
        <v>151</v>
      </c>
      <c r="B79" s="96">
        <f>IF('Estimación Content'!$B$6=$Y$32,0,IF('Estimación Content'!$B$6=$Y$33,0,IF('Estimación Content'!$B$6=$Y$34,0,$F$56)))</f>
        <v>0</v>
      </c>
    </row>
    <row r="80" spans="1:4" ht="15.75" x14ac:dyDescent="0.25">
      <c r="A80" s="83" t="s">
        <v>215</v>
      </c>
      <c r="B80" s="96">
        <f>IF('Estimación Content'!$B$6=$Y$32,0,IF('Estimación Content'!$B$6=$Y$33,0,IF('Estimación Content'!$B$6=$Y$34,0,$F$56)))</f>
        <v>0</v>
      </c>
    </row>
    <row r="81" spans="1:2" ht="15.75" x14ac:dyDescent="0.25">
      <c r="A81" s="83" t="s">
        <v>216</v>
      </c>
      <c r="B81" s="96">
        <f>IF('Estimación Content'!$B$6=$Y$32,0,IF('Estimación Content'!$B$6=$Y$33,0,IF('Estimación Content'!$B$6=$Y$34,0,IF('Estimación Content'!$B$6=$Y$35,0,$F$56))))</f>
        <v>0</v>
      </c>
    </row>
    <row r="82" spans="1:2" ht="15.75" x14ac:dyDescent="0.25">
      <c r="A82" s="83" t="s">
        <v>217</v>
      </c>
      <c r="B82" s="96">
        <f>IF('Estimación Content'!$B$6=$Y$32,0,IF('Estimación Content'!$B$6=$Y$33,0,IF('Estimación Content'!$B$6=$Y$34,0,IF('Estimación Content'!$B$6=$Y$35,0,$F$56))))</f>
        <v>0</v>
      </c>
    </row>
    <row r="83" spans="1:2" ht="15.75" x14ac:dyDescent="0.25">
      <c r="A83" s="83" t="s">
        <v>218</v>
      </c>
      <c r="B83" s="96">
        <f>IF('Estimación Content'!$B$6=$Y$32,0,IF('Estimación Content'!$B$6=$Y$33,0,IF('Estimación Content'!$B$6=$Y$34,0,IF('Estimación Content'!$B$6=$Y$35,0,IF('Estimación Content'!$B$6=$Y$36,0,$F$56)))))</f>
        <v>0</v>
      </c>
    </row>
    <row r="84" spans="1:2" ht="15.75" x14ac:dyDescent="0.25">
      <c r="A84" s="83" t="s">
        <v>219</v>
      </c>
      <c r="B84" s="96">
        <f>IF('Estimación Content'!$B$6=$Y$32,0,IF('Estimación Content'!$B$6=$Y$33,0,IF('Estimación Content'!$B$6=$Y$34,0,IF('Estimación Content'!$B$6=$Y$35,0,IF('Estimación Content'!$B$6=$Y$36,0,$F$56)))))</f>
        <v>0</v>
      </c>
    </row>
    <row r="85" spans="1:2" ht="15.75" x14ac:dyDescent="0.25">
      <c r="A85" s="83" t="s">
        <v>159</v>
      </c>
      <c r="B85" s="96">
        <f>IF('Estimación Content'!$B$6=$Y$32,0,$F$57)</f>
        <v>0</v>
      </c>
    </row>
    <row r="86" spans="1:2" ht="15.75" x14ac:dyDescent="0.25">
      <c r="A86" s="83" t="s">
        <v>160</v>
      </c>
      <c r="B86" s="96">
        <f>IF('Estimación Content'!$B$6=$Y$32,0,$F$57)</f>
        <v>0</v>
      </c>
    </row>
    <row r="87" spans="1:2" ht="15.75" x14ac:dyDescent="0.25">
      <c r="A87" s="83" t="s">
        <v>161</v>
      </c>
      <c r="B87" s="96">
        <f>IF('Estimación Content'!$B$6=$Y$32,0,IF('Estimación Content'!$B$6=$Y$33,0,$F$57))</f>
        <v>0</v>
      </c>
    </row>
    <row r="88" spans="1:2" ht="15.75" x14ac:dyDescent="0.25">
      <c r="A88" s="83" t="s">
        <v>162</v>
      </c>
      <c r="B88" s="96">
        <f>IF('Estimación Content'!$B$6=$Y$32,0,IF('Estimación Content'!$B$6=$Y$33,0,IF('Estimación Content'!$B$6=$Y$34,0,$F$57)))</f>
        <v>0</v>
      </c>
    </row>
    <row r="89" spans="1:2" ht="15.75" x14ac:dyDescent="0.25">
      <c r="A89" s="83" t="s">
        <v>220</v>
      </c>
      <c r="B89" s="96">
        <f>IF('Estimación Content'!$B$6=$Y$32,0,IF('Estimación Content'!$B$6=$Y$33,0,IF('Estimación Content'!$B$6=$Y$34,0,$F$57)))</f>
        <v>0</v>
      </c>
    </row>
    <row r="90" spans="1:2" ht="15.75" x14ac:dyDescent="0.25">
      <c r="A90" s="83" t="s">
        <v>221</v>
      </c>
      <c r="B90" s="96">
        <f>IF('Estimación Content'!$B$6=$Y$32,0,IF('Estimación Content'!$B$6=$Y$33,0,IF('Estimación Content'!$B$6=$Y$34,0,IF('Estimación Content'!$B$6=$Y$35,0,$F$57))))</f>
        <v>0</v>
      </c>
    </row>
    <row r="91" spans="1:2" ht="15.75" x14ac:dyDescent="0.25">
      <c r="A91" s="83" t="s">
        <v>222</v>
      </c>
      <c r="B91" s="96">
        <f>IF('Estimación Content'!$B$6=$Y$32,0,IF('Estimación Content'!$B$6=$Y$33,0,IF('Estimación Content'!$B$6=$Y$34,0,IF('Estimación Content'!$B$6=$Y$35,0,$F$57))))</f>
        <v>0</v>
      </c>
    </row>
    <row r="92" spans="1:2" ht="15.75" x14ac:dyDescent="0.25">
      <c r="A92" s="83" t="s">
        <v>223</v>
      </c>
      <c r="B92" s="96">
        <f>IF('Estimación Content'!$B$6=$Y$32,0,IF('Estimación Content'!$B$6=$Y$33,0,IF('Estimación Content'!$B$6=$Y$34,0,IF('Estimación Content'!$B$6=$Y$35,0,IF('Estimación Content'!$B$6=$Y$36,0,$F$57)))))</f>
        <v>0</v>
      </c>
    </row>
    <row r="93" spans="1:2" ht="15.75" x14ac:dyDescent="0.25">
      <c r="A93" s="83" t="s">
        <v>224</v>
      </c>
      <c r="B93" s="96">
        <f>IF('Estimación Content'!$B$6=$Y$32,0,IF('Estimación Content'!$B$6=$Y$33,0,IF('Estimación Content'!$B$6=$Y$34,0,IF('Estimación Content'!$B$6=$Y$35,0,IF('Estimación Content'!$B$6=$Y$36,0,$F$57)))))</f>
        <v>0</v>
      </c>
    </row>
    <row r="94" spans="1:2" ht="31.5" x14ac:dyDescent="0.25">
      <c r="A94" s="83" t="s">
        <v>172</v>
      </c>
      <c r="B94" s="96">
        <f>IF('Estimación Content'!$B$6=$Y$32,0,$F$58)</f>
        <v>0</v>
      </c>
    </row>
    <row r="95" spans="1:2" ht="31.5" x14ac:dyDescent="0.25">
      <c r="A95" s="83" t="s">
        <v>173</v>
      </c>
      <c r="B95" s="96">
        <f>IF('Estimación Content'!$B$6=$Y$32,0,$F$58)</f>
        <v>0</v>
      </c>
    </row>
    <row r="96" spans="1:2" ht="31.5" x14ac:dyDescent="0.25">
      <c r="A96" s="83" t="s">
        <v>174</v>
      </c>
      <c r="B96" s="96">
        <f>IF('Estimación Content'!$B$6=$Y$32,0,IF('Estimación Content'!$B$6=$Y$33,0,$F$58))</f>
        <v>0</v>
      </c>
    </row>
    <row r="97" spans="1:2" ht="31.5" x14ac:dyDescent="0.25">
      <c r="A97" s="83" t="s">
        <v>175</v>
      </c>
      <c r="B97" s="96">
        <f>IF('Estimación Content'!$B$6=$Y$32,0,IF('Estimación Content'!$B$6=$Y$33,0,IF('Estimación Content'!$B$6=$Y$34,0,$F$58)))</f>
        <v>0</v>
      </c>
    </row>
    <row r="98" spans="1:2" ht="31.5" x14ac:dyDescent="0.25">
      <c r="A98" s="83" t="s">
        <v>225</v>
      </c>
      <c r="B98" s="96">
        <f>IF('Estimación Content'!$B$6=$Y$32,0,IF('Estimación Content'!$B$6=$Y$33,0,IF('Estimación Content'!$B$6=$Y$34,0,$F$58)))</f>
        <v>0</v>
      </c>
    </row>
    <row r="99" spans="1:2" ht="32.25" customHeight="1" x14ac:dyDescent="0.25">
      <c r="A99" s="83" t="s">
        <v>226</v>
      </c>
      <c r="B99" s="96">
        <f>IF('Estimación Content'!$B$6=$Y$32,0,IF('Estimación Content'!$B$6=$Y$33,0,IF('Estimación Content'!$B$6=$Y$34,0,IF('Estimación Content'!$B$6=$Y$35,0,$F$58))))</f>
        <v>0</v>
      </c>
    </row>
    <row r="100" spans="1:2" ht="32.25" customHeight="1" x14ac:dyDescent="0.25">
      <c r="A100" s="83" t="s">
        <v>227</v>
      </c>
      <c r="B100" s="96">
        <f>IF('Estimación Content'!$B$6=$Y$32,0,IF('Estimación Content'!$B$6=$Y$33,0,IF('Estimación Content'!$B$6=$Y$34,0,IF('Estimación Content'!$B$6=$Y$35,0,$F$58))))</f>
        <v>0</v>
      </c>
    </row>
    <row r="101" spans="1:2" ht="32.25" customHeight="1" x14ac:dyDescent="0.25">
      <c r="A101" s="83" t="s">
        <v>228</v>
      </c>
      <c r="B101" s="96">
        <f>IF('Estimación Content'!$B$6=$Y$32,0,IF('Estimación Content'!$B$6=$Y$33,0,IF('Estimación Content'!$B$6=$Y$34,0,IF('Estimación Content'!$B$6=$Y$35,0,IF('Estimación Content'!$B$6=$Y$36,0,$F$58)))))</f>
        <v>0</v>
      </c>
    </row>
    <row r="102" spans="1:2" ht="32.25" customHeight="1" x14ac:dyDescent="0.25">
      <c r="A102" s="83" t="s">
        <v>229</v>
      </c>
      <c r="B102" s="96">
        <f>IF('Estimación Content'!$B$6=$Y$32,0,IF('Estimación Content'!$B$6=$Y$33,0,IF('Estimación Content'!$B$6=$Y$34,0,IF('Estimación Content'!$B$6=$Y$35,0,IF('Estimación Content'!$B$6=$Y$36,0,$F$58)))))</f>
        <v>0</v>
      </c>
    </row>
    <row r="103" spans="1:2" ht="15.75" x14ac:dyDescent="0.25">
      <c r="A103" s="83" t="s">
        <v>109</v>
      </c>
      <c r="B103" s="96">
        <f>IF('Estimación Content'!$B$6=$Y$32,0,$F$59)</f>
        <v>0</v>
      </c>
    </row>
    <row r="104" spans="1:2" ht="15.75" x14ac:dyDescent="0.25">
      <c r="A104" s="83" t="s">
        <v>114</v>
      </c>
      <c r="B104" s="96">
        <f>IF('Estimación Content'!$B$6=$Y$32,0,$F$59)</f>
        <v>0</v>
      </c>
    </row>
    <row r="105" spans="1:2" ht="15.75" x14ac:dyDescent="0.25">
      <c r="A105" s="83" t="s">
        <v>126</v>
      </c>
      <c r="B105" s="96">
        <f>IF('Estimación Content'!$B$6=$Y$32,0,IF('Estimación Content'!$B$6=$Y$33,0,$F$59))</f>
        <v>0</v>
      </c>
    </row>
    <row r="106" spans="1:2" ht="15.75" x14ac:dyDescent="0.25">
      <c r="A106" s="83" t="s">
        <v>141</v>
      </c>
      <c r="B106" s="96">
        <f>IF('Estimación Content'!$B$6=$Y$32,0,IF('Estimación Content'!$B$6=$Y$33,0,IF('Estimación Content'!$B$6=$Y$34,0,$F$59)))</f>
        <v>0</v>
      </c>
    </row>
    <row r="107" spans="1:2" ht="15.75" x14ac:dyDescent="0.25">
      <c r="A107" s="83" t="s">
        <v>200</v>
      </c>
      <c r="B107" s="96">
        <f>IF('Estimación Content'!$B$6=$Y$32,0,IF('Estimación Content'!$B$6=$Y$33,0,IF('Estimación Content'!$B$6=$Y$34,0,$F$59)))</f>
        <v>0</v>
      </c>
    </row>
    <row r="108" spans="1:2" ht="15.75" x14ac:dyDescent="0.25">
      <c r="A108" s="83" t="s">
        <v>201</v>
      </c>
      <c r="B108" s="96">
        <f>IF('Estimación Content'!$B$6=$Y$32,0,IF('Estimación Content'!$B$6=$Y$33,0,IF('Estimación Content'!$B$6=$Y$34,0,IF('Estimación Content'!$B$6=$Y$35,0,$F$59))))</f>
        <v>0</v>
      </c>
    </row>
    <row r="109" spans="1:2" ht="15.75" x14ac:dyDescent="0.25">
      <c r="A109" s="83" t="s">
        <v>202</v>
      </c>
      <c r="B109" s="96">
        <f>IF('Estimación Content'!$B$6=$Y$32,0,IF('Estimación Content'!$B$6=$Y$33,0,IF('Estimación Content'!$B$6=$Y$34,0,IF('Estimación Content'!$B$6=$Y$35,0,$F$59))))</f>
        <v>0</v>
      </c>
    </row>
    <row r="110" spans="1:2" ht="15.75" x14ac:dyDescent="0.25">
      <c r="A110" s="83" t="s">
        <v>203</v>
      </c>
      <c r="B110" s="96">
        <f>IF('Estimación Content'!$B$6=$Y$32,0,IF('Estimación Content'!$B$6=$Y$33,0,IF('Estimación Content'!$B$6=$Y$34,0,IF('Estimación Content'!$B$6=$Y$35,0,IF('Estimación Content'!$B$6=$Y$36,0,$F$59)))))</f>
        <v>0</v>
      </c>
    </row>
    <row r="111" spans="1:2" ht="15.75" x14ac:dyDescent="0.25">
      <c r="A111" s="83" t="s">
        <v>204</v>
      </c>
      <c r="B111" s="96">
        <f>IF('Estimación Content'!$B$6=$Y$32,0,IF('Estimación Content'!$B$6=$Y$33,0,IF('Estimación Content'!$B$6=$Y$34,0,IF('Estimación Content'!$B$6=$Y$35,0,IF('Estimación Content'!$B$6=$Y$36,0,$F$59)))))</f>
        <v>0</v>
      </c>
    </row>
    <row r="112" spans="1:2" ht="15.75" x14ac:dyDescent="0.25">
      <c r="A112" s="83" t="s">
        <v>189</v>
      </c>
      <c r="B112" s="96">
        <f>IF('Estimación Content'!$B$6=$Y$32,0,$F$60)</f>
        <v>0</v>
      </c>
    </row>
    <row r="113" spans="1:2" ht="15.75" x14ac:dyDescent="0.25">
      <c r="A113" s="83" t="s">
        <v>190</v>
      </c>
      <c r="B113" s="96">
        <f>IF('Estimación Content'!$B$6=$Y$32,0,$F$60)</f>
        <v>0</v>
      </c>
    </row>
    <row r="114" spans="1:2" ht="15.75" x14ac:dyDescent="0.25">
      <c r="A114" s="83" t="s">
        <v>191</v>
      </c>
      <c r="B114" s="96">
        <f>IF('Estimación Content'!$B$6=$Y$32,0,IF('Estimación Content'!$B$6=$Y$33,0,$F$60))</f>
        <v>0</v>
      </c>
    </row>
    <row r="115" spans="1:2" ht="15.75" x14ac:dyDescent="0.25">
      <c r="A115" s="83" t="s">
        <v>192</v>
      </c>
      <c r="B115" s="96">
        <f>IF('Estimación Content'!$B$6=$Y$32,0,IF('Estimación Content'!$B$6=$Y$33,0,IF('Estimación Content'!$B$6=$Y$34,0,$F$60)))</f>
        <v>0</v>
      </c>
    </row>
    <row r="116" spans="1:2" ht="15.75" x14ac:dyDescent="0.25">
      <c r="A116" s="83" t="s">
        <v>230</v>
      </c>
      <c r="B116" s="96">
        <f>IF('Estimación Content'!$B$6=$Y$32,0,IF('Estimación Content'!$B$6=$Y$33,0,IF('Estimación Content'!$B$6=$Y$34,0,$F$60)))</f>
        <v>0</v>
      </c>
    </row>
    <row r="117" spans="1:2" ht="15.75" x14ac:dyDescent="0.25">
      <c r="A117" s="83" t="s">
        <v>286</v>
      </c>
      <c r="B117" s="96">
        <f>IF('Estimación Content'!$B$6=$Y$32,0,IF('Estimación Content'!$B$6=$Y$33,0,IF('Estimación Content'!$B$6=$Y$34,0,IF('Estimación Content'!$B$6=$Y$35,0,$F$60))))</f>
        <v>0</v>
      </c>
    </row>
    <row r="118" spans="1:2" ht="15.75" x14ac:dyDescent="0.25">
      <c r="A118" s="83" t="s">
        <v>231</v>
      </c>
      <c r="B118" s="96">
        <f>IF('Estimación Content'!$B$6=$Y$32,0,IF('Estimación Content'!$B$6=$Y$33,0,IF('Estimación Content'!$B$6=$Y$34,0,IF('Estimación Content'!$B$6=$Y$35,0,$F$60))))</f>
        <v>0</v>
      </c>
    </row>
    <row r="119" spans="1:2" ht="15.75" x14ac:dyDescent="0.25">
      <c r="A119" s="83" t="s">
        <v>232</v>
      </c>
      <c r="B119" s="96">
        <f>IF('Estimación Content'!$B$6=$Y$32,0,IF('Estimación Content'!$B$6=$Y$33,0,IF('Estimación Content'!$B$6=$Y$34,0,IF('Estimación Content'!$B$6=$Y$35,0,IF('Estimación Content'!$B$6=$Y$36,0,$F$60)))))</f>
        <v>0</v>
      </c>
    </row>
    <row r="120" spans="1:2" ht="15.75" x14ac:dyDescent="0.25">
      <c r="A120" s="83" t="s">
        <v>233</v>
      </c>
      <c r="B120" s="96">
        <f>IF('Estimación Content'!$B$6=$Y$32,0,IF('Estimación Content'!$B$6=$Y$33,0,IF('Estimación Content'!$B$6=$Y$34,0,IF('Estimación Content'!$B$6=$Y$35,0,IF('Estimación Content'!$B$6=$Y$36,0,$F$60)))))</f>
        <v>0</v>
      </c>
    </row>
    <row r="121" spans="1:2" ht="31.5" x14ac:dyDescent="0.25">
      <c r="A121" s="83" t="s">
        <v>181</v>
      </c>
      <c r="B121" s="96">
        <f>IF('Estimación Content'!$B$6=$Y$32,0,$F$61)</f>
        <v>0</v>
      </c>
    </row>
    <row r="122" spans="1:2" ht="31.5" x14ac:dyDescent="0.25">
      <c r="A122" s="83" t="s">
        <v>182</v>
      </c>
      <c r="B122" s="96">
        <f>IF('Estimación Content'!$B$6=$Y$32,0,$F$61)</f>
        <v>0</v>
      </c>
    </row>
    <row r="123" spans="1:2" ht="31.5" x14ac:dyDescent="0.25">
      <c r="A123" s="83" t="s">
        <v>183</v>
      </c>
      <c r="B123" s="96">
        <f>IF('Estimación Content'!$B$6=$Y$32,0,IF('Estimación Content'!$B$6=$Y$33,0,$F$61))</f>
        <v>0</v>
      </c>
    </row>
    <row r="124" spans="1:2" ht="31.5" x14ac:dyDescent="0.25">
      <c r="A124" s="83" t="s">
        <v>184</v>
      </c>
      <c r="B124" s="96">
        <f>IF('Estimación Content'!$B$6=$Y$32,0,IF('Estimación Content'!$B$6=$Y$33,0,IF('Estimación Content'!$B$6=$Y$34,0,$F$61)))</f>
        <v>0</v>
      </c>
    </row>
    <row r="125" spans="1:2" ht="31.5" x14ac:dyDescent="0.25">
      <c r="A125" s="83" t="s">
        <v>205</v>
      </c>
      <c r="B125" s="96">
        <f>IF('Estimación Content'!$B$6=$Y$32,0,IF('Estimación Content'!$B$6=$Y$33,0,IF('Estimación Content'!$B$6=$Y$34,0,$F$61)))</f>
        <v>0</v>
      </c>
    </row>
    <row r="126" spans="1:2" ht="31.5" x14ac:dyDescent="0.25">
      <c r="A126" s="83" t="s">
        <v>206</v>
      </c>
      <c r="B126" s="96">
        <f>IF('Estimación Content'!$B$6=$Y$32,0,IF('Estimación Content'!$B$6=$Y$33,0,IF('Estimación Content'!$B$6=$Y$34,0,IF('Estimación Content'!$B$6=$Y$35,0,$F$61))))</f>
        <v>0</v>
      </c>
    </row>
    <row r="127" spans="1:2" ht="31.5" x14ac:dyDescent="0.25">
      <c r="A127" s="83" t="s">
        <v>207</v>
      </c>
      <c r="B127" s="96">
        <f>IF('Estimación Content'!$B$6=$Y$32,0,IF('Estimación Content'!$B$6=$Y$33,0,IF('Estimación Content'!$B$6=$Y$34,0,IF('Estimación Content'!$B$6=$Y$35,0,$F$61))))</f>
        <v>0</v>
      </c>
    </row>
    <row r="128" spans="1:2" ht="31.5" x14ac:dyDescent="0.25">
      <c r="A128" s="83" t="s">
        <v>208</v>
      </c>
      <c r="B128" s="96">
        <f>IF('Estimación Content'!$B$6=$Y$32,0,IF('Estimación Content'!$B$6=$Y$33,0,IF('Estimación Content'!$B$6=$Y$34,0,IF('Estimación Content'!$B$6=$Y$35,0,IF('Estimación Content'!$B$6=$Y$36,0,$F$61)))))</f>
        <v>0</v>
      </c>
    </row>
    <row r="129" spans="1:2" ht="31.5" x14ac:dyDescent="0.25">
      <c r="A129" s="83" t="s">
        <v>209</v>
      </c>
      <c r="B129" s="96">
        <f>IF('Estimación Content'!$B$6=$Y$32,0,IF('Estimación Content'!$B$6=$Y$33,0,IF('Estimación Content'!$B$6=$Y$34,0,IF('Estimación Content'!$B$6=$Y$35,0,IF('Estimación Content'!$B$6=$Y$36,0,$F$61)))))</f>
        <v>0</v>
      </c>
    </row>
    <row r="130" spans="1:2" ht="15.75" x14ac:dyDescent="0.25">
      <c r="A130" s="83" t="s">
        <v>124</v>
      </c>
      <c r="B130" s="96">
        <f>IF('Estimación Content'!$B$6=$Y$32,0,$F$63)</f>
        <v>0</v>
      </c>
    </row>
    <row r="131" spans="1:2" ht="15.75" x14ac:dyDescent="0.25">
      <c r="A131" s="83" t="s">
        <v>138</v>
      </c>
      <c r="B131" s="96">
        <f>IF('Estimación Content'!$B$6=$Y$32,0,$F$63)</f>
        <v>0</v>
      </c>
    </row>
    <row r="132" spans="1:2" ht="15.75" x14ac:dyDescent="0.25">
      <c r="A132" s="83" t="s">
        <v>139</v>
      </c>
      <c r="B132" s="96">
        <f>IF('Estimación Content'!$B$6=$Y$32,0,IF('Estimación Content'!$B$6=$Y$33,0,$F$63))</f>
        <v>0</v>
      </c>
    </row>
    <row r="133" spans="1:2" ht="15.75" x14ac:dyDescent="0.25">
      <c r="A133" s="83" t="s">
        <v>143</v>
      </c>
      <c r="B133" s="96">
        <f>IF('Estimación Content'!$B$6=$Y$32,0,IF('Estimación Content'!$B$6=$Y$33,0,IF('Estimación Content'!$B$6=$Y$34,0,$F$63)))</f>
        <v>0</v>
      </c>
    </row>
    <row r="134" spans="1:2" ht="15.75" x14ac:dyDescent="0.25">
      <c r="A134" s="83" t="s">
        <v>198</v>
      </c>
      <c r="B134" s="96">
        <f>IF('Estimación Content'!$B$6=$Y$32,0,IF('Estimación Content'!$B$6=$Y$33,0,IF('Estimación Content'!$B$6=$Y$34,0,$F$63)))</f>
        <v>0</v>
      </c>
    </row>
    <row r="135" spans="1:2" ht="22.5" customHeight="1" x14ac:dyDescent="0.25">
      <c r="A135" s="83" t="s">
        <v>199</v>
      </c>
      <c r="B135" s="96">
        <f>IF('Estimación Content'!$B$6=$Y$32,0,IF('Estimación Content'!$B$6=$Y$33,0,IF('Estimación Content'!$B$6=$Y$34,0,IF('Estimación Content'!$B$6=$Y$35,0,$F$63))))</f>
        <v>0</v>
      </c>
    </row>
    <row r="136" spans="1:2" ht="22.5" customHeight="1" x14ac:dyDescent="0.25">
      <c r="A136" s="83" t="s">
        <v>268</v>
      </c>
      <c r="B136" s="96">
        <f>IF('Estimación Content'!$B$6=$Y$32,0,IF('Estimación Content'!$B$6=$Y$33,0,IF('Estimación Content'!$B$6=$Y$34,0,IF('Estimación Content'!$B$6=$Y$35,0,$F$63))))</f>
        <v>0</v>
      </c>
    </row>
    <row r="137" spans="1:2" ht="22.5" customHeight="1" x14ac:dyDescent="0.25">
      <c r="A137" s="83" t="s">
        <v>269</v>
      </c>
      <c r="B137" s="96">
        <f>IF('Estimación Content'!$B$6=$Y$32,0,IF('Estimación Content'!$B$6=$Y$33,0,IF('Estimación Content'!$B$6=$Y$34,0,IF('Estimación Content'!$B$6=$Y$35,0,IF('Estimación Content'!$B$6=$Y$36,0,$F$63)))))</f>
        <v>0</v>
      </c>
    </row>
    <row r="138" spans="1:2" ht="22.5" customHeight="1" x14ac:dyDescent="0.25">
      <c r="A138" s="83" t="s">
        <v>273</v>
      </c>
      <c r="B138" s="96">
        <f>IF('Estimación Content'!$B$6=$Y$32,0,IF('Estimación Content'!$B$6=$Y$33,0,IF('Estimación Content'!$B$6=$Y$34,0,IF('Estimación Content'!$B$6=$Y$35,0,IF('Estimación Content'!$B$6=$Y$36,0,$F$63)))))</f>
        <v>0</v>
      </c>
    </row>
    <row r="139" spans="1:2" ht="32.25" customHeight="1" x14ac:dyDescent="0.25">
      <c r="A139" s="85" t="s">
        <v>371</v>
      </c>
      <c r="B139" s="99">
        <f>IF('Estimación Content'!$B$10=$F$1,(27+9)/8*0.1,0)</f>
        <v>0</v>
      </c>
    </row>
    <row r="140" spans="1:2" ht="32.25" customHeight="1" x14ac:dyDescent="0.25">
      <c r="A140" s="85" t="s">
        <v>372</v>
      </c>
      <c r="B140" s="99">
        <f>IF('Estimación Content'!$B$10=$F$1,(4+6)/8*0.1,0)</f>
        <v>0</v>
      </c>
    </row>
    <row r="141" spans="1:2" ht="32.25" customHeight="1" x14ac:dyDescent="0.25">
      <c r="A141" s="85" t="s">
        <v>373</v>
      </c>
      <c r="B141" s="99">
        <f>IF('Estimación Content'!$B$10=$F$1,(12+5)/8*0.1,0)</f>
        <v>0</v>
      </c>
    </row>
    <row r="142" spans="1:2" ht="32.25" customHeight="1" x14ac:dyDescent="0.25">
      <c r="A142" s="85" t="s">
        <v>374</v>
      </c>
      <c r="B142" s="99">
        <f>IF('Estimación Content'!$B$10=$F$1,(8*5)/8*0.1,0)</f>
        <v>0</v>
      </c>
    </row>
    <row r="143" spans="1:2" ht="32.25" customHeight="1" x14ac:dyDescent="0.25">
      <c r="A143" s="85" t="s">
        <v>375</v>
      </c>
      <c r="B143" s="99">
        <f>IF('Estimación Content'!$B$10=$F$1,IF('Estimación Content'!$B$6=$Y$32,0,$F$61),0)</f>
        <v>0</v>
      </c>
    </row>
    <row r="144" spans="1:2" ht="32.25" customHeight="1" x14ac:dyDescent="0.25">
      <c r="A144" s="85" t="s">
        <v>376</v>
      </c>
      <c r="B144" s="99">
        <f>IF('Estimación Content'!$B$10=$F$1,IF('Estimación Content'!$B$6=$Y$32,0,$F$61),0)</f>
        <v>0</v>
      </c>
    </row>
    <row r="145" spans="1:2" ht="32.25" customHeight="1" x14ac:dyDescent="0.25">
      <c r="A145" s="85" t="s">
        <v>377</v>
      </c>
      <c r="B145" s="99">
        <f>IF('Estimación Content'!$B$10=$F$1,IF('Estimación Content'!$B$6=$Y$32,0,IF('Estimación Content'!$B$6=$Y$33,0,$F$61)),0)</f>
        <v>0</v>
      </c>
    </row>
    <row r="146" spans="1:2" ht="32.25" customHeight="1" x14ac:dyDescent="0.25">
      <c r="A146" s="85" t="s">
        <v>378</v>
      </c>
      <c r="B146" s="99">
        <f>IF('Estimación Content'!$B$10=$F$1,IF('Estimación Content'!$B$6=$Y$32,0,IF('Estimación Content'!$B$6=$Y$33,0,$F$61)),0)</f>
        <v>0</v>
      </c>
    </row>
    <row r="147" spans="1:2" ht="32.25" customHeight="1" x14ac:dyDescent="0.25">
      <c r="A147" s="85" t="s">
        <v>379</v>
      </c>
      <c r="B147" s="99">
        <f>IF('Estimación Content'!$B$10=$F$1,IF('Estimación Content'!$B$10=$F$1,IF('Estimación Content'!$B$6=$Y$32,0,IF('Estimación Content'!$B$6=$Y$33,0,IF('Estimación Content'!$B$6=$Y$34,0,$F$61))),0),0)</f>
        <v>0</v>
      </c>
    </row>
    <row r="148" spans="1:2" ht="32.25" customHeight="1" x14ac:dyDescent="0.25">
      <c r="A148" s="85" t="s">
        <v>380</v>
      </c>
      <c r="B148" s="99">
        <f>IF('Estimación Content'!$B$10=$F$1,IF('Estimación Content'!$B$6=$Y$32,0,IF('Estimación Content'!$B$6=$Y$33,0,IF('Estimación Content'!$B$6=$Y$34,0,IF('Estimación Content'!$B$6=$Y$35,0,$F$61)))),0)</f>
        <v>0</v>
      </c>
    </row>
    <row r="149" spans="1:2" ht="32.25" customHeight="1" x14ac:dyDescent="0.25">
      <c r="A149" s="85" t="s">
        <v>381</v>
      </c>
      <c r="B149" s="99">
        <f>IF('Estimación Content'!$B$10=$F$1,IF('Estimación Content'!$B$6=$Y$32,0,IF('Estimación Content'!$B$6=$Y$33,0,IF('Estimación Content'!$B$6=$Y$34,0,IF('Estimación Content'!$B$6=$Y$35,0,$F$61)))),0)</f>
        <v>0</v>
      </c>
    </row>
    <row r="150" spans="1:2" ht="32.25" customHeight="1" x14ac:dyDescent="0.25">
      <c r="A150" s="85" t="s">
        <v>382</v>
      </c>
      <c r="B150" s="99">
        <f>IF('Estimación Content'!$B$10=$F$1,IF('Estimación Content'!$B$6=$Y$32,0,IF('Estimación Content'!$B$6=$Y$33,0,IF('Estimación Content'!$B$6=$Y$34,0,IF('Estimación Content'!$B$6=$Y$35,0,IF('Estimación Content'!$B$6=$Y$36,0,$F$61))))),0)</f>
        <v>0</v>
      </c>
    </row>
    <row r="151" spans="1:2" ht="32.25" customHeight="1" x14ac:dyDescent="0.25">
      <c r="A151" s="85" t="s">
        <v>383</v>
      </c>
      <c r="B151" s="99">
        <f>IF('Estimación Content'!$B$10=$F$1,IF('Estimación Content'!$B$6=$Y$32,0,IF('Estimación Content'!$B$6=$Y$33,0,IF('Estimación Content'!$B$6=$Y$34,0,IF('Estimación Content'!$B$6=$Y$35,0,IF('Estimación Content'!$B$6=$Y$36,0,$F$61))))),0)</f>
        <v>0</v>
      </c>
    </row>
    <row r="152" spans="1:2" ht="15" customHeight="1" x14ac:dyDescent="0.25">
      <c r="A152" s="92" t="s">
        <v>281</v>
      </c>
      <c r="B152" s="103">
        <f>VLOOKUP('Estimación Content'!B12,D27:E30,2,FALSE)</f>
        <v>2</v>
      </c>
    </row>
    <row r="153" spans="1:2" ht="15" customHeight="1" x14ac:dyDescent="0.25">
      <c r="A153" s="110" t="s">
        <v>155</v>
      </c>
      <c r="B153" s="109">
        <f>IF('Estimación Content'!B11='Estimaciones variables'!F19,27,7)/8</f>
        <v>0.875</v>
      </c>
    </row>
    <row r="154" spans="1:2" ht="15" customHeight="1" x14ac:dyDescent="0.3">
      <c r="A154" s="111" t="s">
        <v>117</v>
      </c>
      <c r="B154" s="109">
        <f>IF('Estimación Content'!B11='Estimaciones variables'!F19,27,7)/8</f>
        <v>0.875</v>
      </c>
    </row>
    <row r="155" spans="1:2" ht="15" customHeight="1" x14ac:dyDescent="0.25">
      <c r="A155" s="110" t="s">
        <v>169</v>
      </c>
      <c r="B155" s="109">
        <f>IF('Estimación Content'!B11='Estimaciones variables'!F19,12,3)/8</f>
        <v>0.375</v>
      </c>
    </row>
    <row r="156" spans="1:2" x14ac:dyDescent="0.25">
      <c r="A156" s="86" t="s">
        <v>366</v>
      </c>
      <c r="B156" s="104">
        <f>IF('Estimación Content'!$B$13='Estimaciones variables'!Y40,0,2)</f>
        <v>0</v>
      </c>
    </row>
  </sheetData>
  <sheetProtection algorithmName="SHA-512" hashValue="Pxboc9H14yxUrc5mnlGYNEGemTRYVerah7/X4FI6d0u1b2XXl0VBdKeconSK133ZuDoX6s1CRMUv5vwksfxDHA==" saltValue="AlhNdiXLRf+chmbosuOxGg==" spinCount="100000" sheet="1" objects="1" scenarios="1"/>
  <mergeCells count="22">
    <mergeCell ref="D19:D24"/>
    <mergeCell ref="U33:W33"/>
    <mergeCell ref="D32:D63"/>
    <mergeCell ref="D26:E26"/>
    <mergeCell ref="D1:D16"/>
    <mergeCell ref="F33:H33"/>
    <mergeCell ref="I33:K33"/>
    <mergeCell ref="F34:H34"/>
    <mergeCell ref="I34:K34"/>
    <mergeCell ref="L34:N34"/>
    <mergeCell ref="O34:Q34"/>
    <mergeCell ref="R34:T34"/>
    <mergeCell ref="U34:W34"/>
    <mergeCell ref="F32:H32"/>
    <mergeCell ref="I32:K32"/>
    <mergeCell ref="L32:N32"/>
    <mergeCell ref="O32:Q32"/>
    <mergeCell ref="R32:T32"/>
    <mergeCell ref="U32:W32"/>
    <mergeCell ref="L33:N33"/>
    <mergeCell ref="O33:Q33"/>
    <mergeCell ref="R33:T33"/>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5"/>
  <sheetViews>
    <sheetView workbookViewId="0">
      <selection activeCell="B2" sqref="B2:B15"/>
    </sheetView>
  </sheetViews>
  <sheetFormatPr baseColWidth="10" defaultRowHeight="15" x14ac:dyDescent="0.25"/>
  <cols>
    <col min="1" max="1" width="31.28515625" customWidth="1"/>
    <col min="2" max="2" width="14.85546875" customWidth="1"/>
    <col min="4" max="4" width="13.7109375" customWidth="1"/>
  </cols>
  <sheetData>
    <row r="1" spans="1:4" x14ac:dyDescent="0.25">
      <c r="A1" s="2" t="s">
        <v>0</v>
      </c>
      <c r="B1" s="2" t="s">
        <v>1</v>
      </c>
    </row>
    <row r="2" spans="1:4" x14ac:dyDescent="0.25">
      <c r="A2" s="12" t="s">
        <v>303</v>
      </c>
      <c r="B2" s="69">
        <v>100</v>
      </c>
    </row>
    <row r="3" spans="1:4" x14ac:dyDescent="0.25">
      <c r="A3" s="12" t="s">
        <v>51</v>
      </c>
      <c r="B3" s="69">
        <v>100</v>
      </c>
    </row>
    <row r="4" spans="1:4" x14ac:dyDescent="0.25">
      <c r="A4" s="12" t="s">
        <v>6</v>
      </c>
      <c r="B4" s="69">
        <v>100</v>
      </c>
    </row>
    <row r="5" spans="1:4" x14ac:dyDescent="0.25">
      <c r="A5" s="12" t="s">
        <v>5</v>
      </c>
      <c r="B5" s="69">
        <v>100</v>
      </c>
    </row>
    <row r="6" spans="1:4" x14ac:dyDescent="0.25">
      <c r="A6" s="12" t="s">
        <v>7</v>
      </c>
      <c r="B6" s="69">
        <v>100</v>
      </c>
    </row>
    <row r="7" spans="1:4" x14ac:dyDescent="0.25">
      <c r="A7" s="12" t="s">
        <v>20</v>
      </c>
      <c r="B7" s="69">
        <v>100</v>
      </c>
    </row>
    <row r="8" spans="1:4" x14ac:dyDescent="0.25">
      <c r="A8" s="12" t="s">
        <v>3</v>
      </c>
      <c r="B8" s="69">
        <v>100</v>
      </c>
    </row>
    <row r="9" spans="1:4" x14ac:dyDescent="0.25">
      <c r="A9" s="12" t="s">
        <v>2</v>
      </c>
      <c r="B9" s="69">
        <v>100</v>
      </c>
    </row>
    <row r="10" spans="1:4" x14ac:dyDescent="0.25">
      <c r="A10" s="12" t="s">
        <v>322</v>
      </c>
      <c r="B10" s="69">
        <v>100</v>
      </c>
    </row>
    <row r="11" spans="1:4" x14ac:dyDescent="0.25">
      <c r="A11" s="12" t="s">
        <v>4</v>
      </c>
      <c r="B11" s="69">
        <v>100</v>
      </c>
    </row>
    <row r="12" spans="1:4" x14ac:dyDescent="0.25">
      <c r="A12" s="12" t="s">
        <v>301</v>
      </c>
      <c r="B12" s="69">
        <v>100</v>
      </c>
    </row>
    <row r="13" spans="1:4" x14ac:dyDescent="0.25">
      <c r="A13" s="12" t="s">
        <v>18</v>
      </c>
      <c r="B13" s="69">
        <v>100</v>
      </c>
    </row>
    <row r="14" spans="1:4" x14ac:dyDescent="0.25">
      <c r="A14" s="12" t="s">
        <v>311</v>
      </c>
      <c r="B14" s="69">
        <v>100</v>
      </c>
      <c r="D14" s="1"/>
    </row>
    <row r="15" spans="1:4" x14ac:dyDescent="0.25">
      <c r="A15" s="12" t="s">
        <v>304</v>
      </c>
      <c r="B15" s="69">
        <v>100</v>
      </c>
      <c r="D15" s="1"/>
    </row>
    <row r="16" spans="1:4" x14ac:dyDescent="0.25">
      <c r="A16" s="12"/>
      <c r="B16" s="69"/>
      <c r="D16" s="1"/>
    </row>
    <row r="17" spans="4:5" x14ac:dyDescent="0.25">
      <c r="D17" s="1"/>
    </row>
    <row r="18" spans="4:5" x14ac:dyDescent="0.25">
      <c r="D18" s="1"/>
    </row>
    <row r="19" spans="4:5" x14ac:dyDescent="0.25">
      <c r="D19" s="1"/>
    </row>
    <row r="20" spans="4:5" x14ac:dyDescent="0.25">
      <c r="D20" s="1"/>
    </row>
    <row r="21" spans="4:5" x14ac:dyDescent="0.25">
      <c r="D21" s="1"/>
    </row>
    <row r="22" spans="4:5" x14ac:dyDescent="0.25">
      <c r="D22" s="1"/>
    </row>
    <row r="23" spans="4:5" x14ac:dyDescent="0.25">
      <c r="D23" s="1"/>
    </row>
    <row r="24" spans="4:5" x14ac:dyDescent="0.25">
      <c r="E24" s="1"/>
    </row>
    <row r="25" spans="4:5" x14ac:dyDescent="0.25">
      <c r="D25" s="1"/>
    </row>
  </sheetData>
  <sheetProtection algorithmName="SHA-512" hashValue="OvWUVH0kOOhTOUzKQ3L4biVMlUbP9o/HTWKU0PKBcD2xvKTvfgDbEWw7lBfBt4+95twB/+LA6bXUJ5ZE+uuqdA==" saltValue="SBUpYH9jw/litQU4Oxd2Xw==" spinCount="100000" sheet="1" objects="1" scenarios="1" selectLockedCells="1" selectUnlockedCells="1"/>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M273"/>
  <sheetViews>
    <sheetView topLeftCell="A12" zoomScale="70" zoomScaleNormal="70" workbookViewId="0">
      <selection activeCell="L12" sqref="L12"/>
    </sheetView>
  </sheetViews>
  <sheetFormatPr baseColWidth="10" defaultColWidth="3.140625" defaultRowHeight="30" customHeight="1" outlineLevelRow="2" x14ac:dyDescent="0.3"/>
  <cols>
    <col min="1" max="1" width="3" style="40" customWidth="1"/>
    <col min="2" max="2" width="63.28515625" style="49" customWidth="1"/>
    <col min="3" max="3" width="11" style="48" customWidth="1"/>
    <col min="4" max="4" width="13.7109375" style="48" customWidth="1"/>
    <col min="5" max="5" width="9.7109375" style="48" hidden="1" customWidth="1"/>
    <col min="6" max="6" width="13.42578125" style="48" hidden="1" customWidth="1"/>
    <col min="7" max="7" width="33.85546875" style="76" customWidth="1"/>
    <col min="8" max="8" width="17.7109375" style="76" customWidth="1"/>
    <col min="9" max="9" width="23" style="76" customWidth="1"/>
    <col min="10" max="10" width="14.5703125" style="76" customWidth="1"/>
    <col min="11" max="11" width="17.85546875" style="50" hidden="1" customWidth="1"/>
    <col min="12" max="102" width="5.42578125" style="48" customWidth="1"/>
    <col min="103" max="103" width="6.28515625" style="48" customWidth="1"/>
    <col min="104" max="288" width="5.42578125" style="48" customWidth="1"/>
    <col min="289" max="16384" width="3.140625" style="40"/>
  </cols>
  <sheetData>
    <row r="1" spans="2:299" s="35" customFormat="1" ht="38.25" customHeight="1" thickTop="1" x14ac:dyDescent="0.25">
      <c r="B1" s="26"/>
      <c r="C1" s="26"/>
      <c r="D1" s="26"/>
      <c r="E1" s="26"/>
      <c r="F1" s="26"/>
      <c r="G1" s="72"/>
      <c r="H1" s="72"/>
      <c r="I1" s="72"/>
      <c r="J1" s="72"/>
      <c r="K1" s="27" t="s">
        <v>14</v>
      </c>
      <c r="L1" s="28"/>
      <c r="M1" s="129" t="s">
        <v>15</v>
      </c>
      <c r="N1" s="130"/>
      <c r="O1" s="130"/>
      <c r="P1" s="130"/>
      <c r="Q1" s="130"/>
      <c r="R1" s="131"/>
      <c r="S1" s="29"/>
      <c r="T1" s="30"/>
      <c r="U1" s="141" t="s">
        <v>16</v>
      </c>
      <c r="V1" s="141"/>
      <c r="W1" s="141"/>
      <c r="X1" s="31">
        <v>1</v>
      </c>
      <c r="Y1" s="32"/>
      <c r="Z1" s="132"/>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3"/>
      <c r="AZ1" s="133"/>
      <c r="BA1" s="133"/>
      <c r="BB1" s="133"/>
      <c r="BC1" s="133"/>
      <c r="BD1" s="133"/>
      <c r="BE1" s="133"/>
      <c r="BF1" s="133"/>
      <c r="BG1" s="133"/>
      <c r="BH1" s="133"/>
      <c r="BI1" s="133"/>
      <c r="BJ1" s="133"/>
      <c r="BK1" s="134"/>
      <c r="BL1" s="33"/>
      <c r="BM1" s="135"/>
      <c r="BN1" s="136"/>
      <c r="BO1" s="136"/>
      <c r="BP1" s="137"/>
      <c r="BQ1" s="34"/>
      <c r="BR1" s="143"/>
      <c r="BS1" s="144"/>
      <c r="BT1" s="144"/>
      <c r="BU1" s="144"/>
      <c r="BV1" s="144"/>
      <c r="BW1" s="144"/>
      <c r="BX1" s="144"/>
      <c r="BY1" s="144"/>
      <c r="BZ1" s="144"/>
      <c r="CA1" s="144"/>
      <c r="CB1" s="144"/>
      <c r="CC1" s="144"/>
      <c r="CD1" s="144"/>
      <c r="CE1" s="144"/>
      <c r="CF1" s="144"/>
      <c r="CG1" s="144"/>
      <c r="CH1" s="144"/>
      <c r="CI1" s="144"/>
      <c r="CJ1" s="144"/>
      <c r="CK1" s="144"/>
      <c r="CL1" s="144"/>
      <c r="CM1" s="144"/>
      <c r="CN1" s="144"/>
      <c r="CO1" s="144"/>
      <c r="CP1" s="144"/>
      <c r="CQ1" s="144"/>
      <c r="CR1" s="144"/>
      <c r="CS1" s="144"/>
      <c r="CT1" s="144"/>
      <c r="CU1" s="144"/>
      <c r="CV1" s="144"/>
      <c r="CW1" s="144"/>
      <c r="CX1" s="144"/>
      <c r="CY1" s="144"/>
      <c r="CZ1" s="144"/>
      <c r="DA1" s="144"/>
      <c r="DB1" s="144"/>
      <c r="DC1" s="144"/>
      <c r="DD1" s="144"/>
      <c r="DE1" s="144"/>
      <c r="DF1" s="144"/>
      <c r="DG1" s="144"/>
      <c r="DH1" s="144"/>
      <c r="DI1" s="144"/>
      <c r="DJ1" s="144"/>
      <c r="DK1" s="144"/>
      <c r="DL1" s="144"/>
      <c r="DM1" s="144"/>
      <c r="DN1" s="144"/>
      <c r="DO1" s="144"/>
      <c r="DP1" s="144"/>
      <c r="DQ1" s="144"/>
      <c r="DR1" s="144"/>
      <c r="DS1" s="144"/>
      <c r="DT1" s="144"/>
      <c r="DU1" s="144"/>
      <c r="DV1" s="144"/>
      <c r="DW1" s="144"/>
      <c r="DX1" s="144"/>
      <c r="DY1" s="144"/>
      <c r="DZ1" s="144"/>
      <c r="EA1" s="144"/>
      <c r="EB1" s="144"/>
      <c r="EC1" s="144"/>
      <c r="ED1" s="144"/>
      <c r="EE1" s="144"/>
      <c r="EF1" s="144"/>
      <c r="EG1" s="144"/>
      <c r="EH1" s="144"/>
      <c r="EI1" s="144"/>
      <c r="EJ1" s="144"/>
      <c r="EK1" s="144"/>
      <c r="EL1" s="144"/>
      <c r="EM1" s="144"/>
      <c r="EN1" s="144"/>
      <c r="EO1" s="144"/>
      <c r="EP1" s="144"/>
      <c r="EQ1" s="144"/>
      <c r="ER1" s="144"/>
      <c r="ES1" s="144"/>
      <c r="ET1" s="144"/>
      <c r="EU1" s="144"/>
      <c r="EV1" s="144"/>
      <c r="EW1" s="144"/>
      <c r="EX1" s="144"/>
      <c r="EY1" s="144"/>
      <c r="EZ1" s="144"/>
      <c r="FA1" s="144"/>
      <c r="FB1" s="144"/>
      <c r="FC1" s="144"/>
      <c r="FD1" s="144"/>
      <c r="FE1" s="144"/>
      <c r="FF1" s="144"/>
      <c r="FG1" s="144"/>
      <c r="FH1" s="144"/>
      <c r="FI1" s="144"/>
      <c r="FJ1" s="144"/>
      <c r="FK1" s="144"/>
      <c r="FL1" s="144"/>
      <c r="FM1" s="144"/>
      <c r="FN1" s="144"/>
      <c r="FO1" s="144"/>
      <c r="FP1" s="144"/>
      <c r="FQ1" s="144"/>
      <c r="FR1" s="144"/>
      <c r="FS1" s="144"/>
      <c r="FT1" s="144"/>
      <c r="FU1" s="144"/>
      <c r="FV1" s="144"/>
      <c r="FW1" s="144"/>
      <c r="FX1" s="144"/>
      <c r="FY1" s="144"/>
      <c r="FZ1" s="144"/>
      <c r="GA1" s="144"/>
      <c r="GB1" s="144"/>
      <c r="GC1" s="144"/>
      <c r="GD1" s="144"/>
      <c r="GE1" s="144"/>
      <c r="GF1" s="144"/>
      <c r="GG1" s="144"/>
      <c r="GH1" s="144"/>
      <c r="GI1" s="144"/>
      <c r="GJ1" s="144"/>
      <c r="GK1" s="144"/>
      <c r="GL1" s="144"/>
      <c r="GM1" s="144"/>
      <c r="GN1" s="144"/>
      <c r="GO1" s="144"/>
      <c r="GP1" s="144"/>
      <c r="GQ1" s="144"/>
      <c r="GR1" s="144"/>
      <c r="GS1" s="144"/>
      <c r="GT1" s="144"/>
      <c r="GU1" s="144"/>
      <c r="GV1" s="144"/>
      <c r="GW1" s="144"/>
      <c r="GX1" s="144"/>
      <c r="GY1" s="144"/>
      <c r="GZ1" s="144"/>
      <c r="HA1" s="144"/>
      <c r="HB1" s="144"/>
      <c r="HC1" s="144"/>
      <c r="HD1" s="144"/>
      <c r="HE1" s="144"/>
      <c r="HF1" s="144"/>
      <c r="HG1" s="144"/>
      <c r="HH1" s="144"/>
      <c r="HI1" s="144"/>
      <c r="HJ1" s="144"/>
      <c r="HK1" s="144"/>
      <c r="HL1" s="144"/>
      <c r="HM1" s="144"/>
      <c r="HN1" s="144"/>
      <c r="HO1" s="144"/>
      <c r="HP1" s="144"/>
      <c r="HQ1" s="144"/>
      <c r="HR1" s="144"/>
      <c r="HS1" s="144"/>
      <c r="HT1" s="144"/>
      <c r="HU1" s="144"/>
      <c r="HV1" s="144"/>
      <c r="HW1" s="144"/>
      <c r="HX1" s="144"/>
      <c r="HY1" s="144"/>
      <c r="HZ1" s="144"/>
      <c r="IA1" s="144"/>
      <c r="IB1" s="144"/>
      <c r="IC1" s="144"/>
      <c r="ID1" s="144"/>
      <c r="IE1" s="144"/>
      <c r="IF1" s="144"/>
      <c r="IG1" s="144"/>
      <c r="IH1" s="144"/>
      <c r="II1" s="144"/>
      <c r="IJ1" s="144"/>
      <c r="IK1" s="144"/>
      <c r="IL1" s="144"/>
      <c r="IM1" s="144"/>
      <c r="IN1" s="144"/>
      <c r="IO1" s="144"/>
      <c r="IP1" s="144"/>
      <c r="IQ1" s="144"/>
      <c r="IR1" s="144"/>
      <c r="IS1" s="144"/>
      <c r="IT1" s="144"/>
      <c r="IU1" s="144"/>
      <c r="IV1" s="144"/>
      <c r="IW1" s="144"/>
      <c r="IX1" s="144"/>
      <c r="IY1" s="144"/>
      <c r="IZ1" s="144"/>
      <c r="JA1" s="144"/>
      <c r="JB1" s="144"/>
      <c r="JC1" s="144"/>
      <c r="JD1" s="144"/>
      <c r="JE1" s="144"/>
      <c r="JF1" s="144"/>
      <c r="JG1" s="144"/>
      <c r="JH1" s="144"/>
      <c r="JI1" s="144"/>
      <c r="JJ1" s="144"/>
      <c r="JK1" s="144"/>
      <c r="JL1" s="144"/>
      <c r="JM1" s="144"/>
      <c r="JN1" s="144"/>
      <c r="JO1" s="144"/>
      <c r="JP1" s="144"/>
      <c r="JQ1" s="144"/>
      <c r="JR1" s="144"/>
      <c r="JS1" s="144"/>
      <c r="JT1" s="144"/>
      <c r="JU1" s="144"/>
      <c r="JV1" s="144"/>
      <c r="JW1" s="144"/>
      <c r="JX1" s="144"/>
      <c r="JY1" s="144"/>
      <c r="JZ1" s="144"/>
      <c r="KA1" s="144"/>
      <c r="KB1" s="144"/>
    </row>
    <row r="2" spans="2:299" s="36" customFormat="1" ht="15" customHeight="1" x14ac:dyDescent="0.25">
      <c r="B2" s="138" t="s">
        <v>8</v>
      </c>
      <c r="C2" s="139" t="s">
        <v>9</v>
      </c>
      <c r="D2" s="139" t="s">
        <v>17</v>
      </c>
      <c r="E2" s="140" t="s">
        <v>10</v>
      </c>
      <c r="F2" s="140" t="s">
        <v>11</v>
      </c>
      <c r="G2" s="145" t="s">
        <v>42</v>
      </c>
      <c r="H2" s="146"/>
      <c r="I2" s="146"/>
      <c r="J2" s="147"/>
      <c r="K2" s="128" t="s">
        <v>12</v>
      </c>
      <c r="L2" s="142" t="s">
        <v>13</v>
      </c>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row>
    <row r="3" spans="2:299" s="36" customFormat="1" ht="21.75" customHeight="1" x14ac:dyDescent="0.2">
      <c r="B3" s="138"/>
      <c r="C3" s="139"/>
      <c r="D3" s="139"/>
      <c r="E3" s="140"/>
      <c r="F3" s="140"/>
      <c r="G3" s="148"/>
      <c r="H3" s="149"/>
      <c r="I3" s="149"/>
      <c r="J3" s="150"/>
      <c r="K3" s="128"/>
      <c r="L3" s="59">
        <f>L4</f>
        <v>43828</v>
      </c>
      <c r="M3" s="59">
        <f t="shared" ref="M3:BX3" si="0">M4</f>
        <v>43829</v>
      </c>
      <c r="N3" s="59">
        <f t="shared" si="0"/>
        <v>43830</v>
      </c>
      <c r="O3" s="59">
        <f t="shared" si="0"/>
        <v>43832</v>
      </c>
      <c r="P3" s="59">
        <f t="shared" si="0"/>
        <v>43833</v>
      </c>
      <c r="Q3" s="59">
        <f t="shared" si="0"/>
        <v>43837</v>
      </c>
      <c r="R3" s="59">
        <f t="shared" si="0"/>
        <v>43838</v>
      </c>
      <c r="S3" s="59">
        <f t="shared" si="0"/>
        <v>43839</v>
      </c>
      <c r="T3" s="59">
        <f t="shared" si="0"/>
        <v>43840</v>
      </c>
      <c r="U3" s="59">
        <f t="shared" si="0"/>
        <v>43843</v>
      </c>
      <c r="V3" s="59">
        <f t="shared" si="0"/>
        <v>43844</v>
      </c>
      <c r="W3" s="59">
        <f t="shared" si="0"/>
        <v>43845</v>
      </c>
      <c r="X3" s="59">
        <f t="shared" si="0"/>
        <v>43846</v>
      </c>
      <c r="Y3" s="59">
        <f t="shared" si="0"/>
        <v>43847</v>
      </c>
      <c r="Z3" s="59">
        <f t="shared" si="0"/>
        <v>43850</v>
      </c>
      <c r="AA3" s="59">
        <f t="shared" si="0"/>
        <v>43851</v>
      </c>
      <c r="AB3" s="59">
        <f t="shared" si="0"/>
        <v>43852</v>
      </c>
      <c r="AC3" s="59">
        <f t="shared" si="0"/>
        <v>43853</v>
      </c>
      <c r="AD3" s="59">
        <f t="shared" si="0"/>
        <v>43854</v>
      </c>
      <c r="AE3" s="59">
        <f t="shared" si="0"/>
        <v>43857</v>
      </c>
      <c r="AF3" s="59">
        <f t="shared" si="0"/>
        <v>43858</v>
      </c>
      <c r="AG3" s="59">
        <f t="shared" si="0"/>
        <v>43859</v>
      </c>
      <c r="AH3" s="59">
        <f t="shared" si="0"/>
        <v>43860</v>
      </c>
      <c r="AI3" s="59">
        <f t="shared" si="0"/>
        <v>43861</v>
      </c>
      <c r="AJ3" s="59">
        <f t="shared" si="0"/>
        <v>43864</v>
      </c>
      <c r="AK3" s="59">
        <f t="shared" si="0"/>
        <v>43865</v>
      </c>
      <c r="AL3" s="59">
        <f t="shared" si="0"/>
        <v>43866</v>
      </c>
      <c r="AM3" s="59">
        <f t="shared" si="0"/>
        <v>43867</v>
      </c>
      <c r="AN3" s="59">
        <f t="shared" si="0"/>
        <v>43868</v>
      </c>
      <c r="AO3" s="59">
        <f t="shared" si="0"/>
        <v>43871</v>
      </c>
      <c r="AP3" s="59">
        <f t="shared" si="0"/>
        <v>43872</v>
      </c>
      <c r="AQ3" s="59">
        <f t="shared" si="0"/>
        <v>43873</v>
      </c>
      <c r="AR3" s="59">
        <f t="shared" si="0"/>
        <v>43874</v>
      </c>
      <c r="AS3" s="59">
        <f t="shared" si="0"/>
        <v>43875</v>
      </c>
      <c r="AT3" s="59">
        <f t="shared" si="0"/>
        <v>43878</v>
      </c>
      <c r="AU3" s="59">
        <f t="shared" si="0"/>
        <v>43879</v>
      </c>
      <c r="AV3" s="59">
        <f t="shared" si="0"/>
        <v>43880</v>
      </c>
      <c r="AW3" s="59">
        <f t="shared" si="0"/>
        <v>43881</v>
      </c>
      <c r="AX3" s="59">
        <f t="shared" si="0"/>
        <v>43882</v>
      </c>
      <c r="AY3" s="59">
        <f t="shared" si="0"/>
        <v>43885</v>
      </c>
      <c r="AZ3" s="59">
        <f t="shared" si="0"/>
        <v>43886</v>
      </c>
      <c r="BA3" s="59">
        <f t="shared" si="0"/>
        <v>43887</v>
      </c>
      <c r="BB3" s="59">
        <f t="shared" si="0"/>
        <v>43888</v>
      </c>
      <c r="BC3" s="59">
        <f t="shared" si="0"/>
        <v>43889</v>
      </c>
      <c r="BD3" s="59">
        <f t="shared" si="0"/>
        <v>43892</v>
      </c>
      <c r="BE3" s="59">
        <f t="shared" si="0"/>
        <v>43893</v>
      </c>
      <c r="BF3" s="59">
        <f t="shared" si="0"/>
        <v>43894</v>
      </c>
      <c r="BG3" s="59">
        <f t="shared" si="0"/>
        <v>43895</v>
      </c>
      <c r="BH3" s="59">
        <f t="shared" si="0"/>
        <v>43896</v>
      </c>
      <c r="BI3" s="59">
        <f t="shared" si="0"/>
        <v>43899</v>
      </c>
      <c r="BJ3" s="59">
        <f t="shared" si="0"/>
        <v>43900</v>
      </c>
      <c r="BK3" s="59">
        <f t="shared" si="0"/>
        <v>43901</v>
      </c>
      <c r="BL3" s="59">
        <f t="shared" si="0"/>
        <v>43902</v>
      </c>
      <c r="BM3" s="59">
        <f t="shared" si="0"/>
        <v>43903</v>
      </c>
      <c r="BN3" s="59">
        <f t="shared" si="0"/>
        <v>43906</v>
      </c>
      <c r="BO3" s="59">
        <f t="shared" si="0"/>
        <v>43907</v>
      </c>
      <c r="BP3" s="59">
        <f t="shared" si="0"/>
        <v>43908</v>
      </c>
      <c r="BQ3" s="59">
        <f t="shared" si="0"/>
        <v>43909</v>
      </c>
      <c r="BR3" s="59">
        <f t="shared" si="0"/>
        <v>43910</v>
      </c>
      <c r="BS3" s="59">
        <f t="shared" si="0"/>
        <v>43914</v>
      </c>
      <c r="BT3" s="59">
        <f t="shared" si="0"/>
        <v>43915</v>
      </c>
      <c r="BU3" s="59">
        <f t="shared" si="0"/>
        <v>43916</v>
      </c>
      <c r="BV3" s="59">
        <f>BV4</f>
        <v>43917</v>
      </c>
      <c r="BW3" s="59">
        <f>BW4</f>
        <v>43920</v>
      </c>
      <c r="BX3" s="59">
        <f t="shared" si="0"/>
        <v>43921</v>
      </c>
      <c r="BY3" s="59">
        <f t="shared" ref="BY3:EJ3" si="1">BY4</f>
        <v>43922</v>
      </c>
      <c r="BZ3" s="59">
        <f t="shared" si="1"/>
        <v>43923</v>
      </c>
      <c r="CA3" s="59">
        <f t="shared" si="1"/>
        <v>43924</v>
      </c>
      <c r="CB3" s="59">
        <f>CB4</f>
        <v>43927</v>
      </c>
      <c r="CC3" s="59">
        <f t="shared" ref="CC3:EN3" si="2">CC4</f>
        <v>43928</v>
      </c>
      <c r="CD3" s="59">
        <f t="shared" si="1"/>
        <v>43929</v>
      </c>
      <c r="CE3" s="59">
        <f t="shared" si="1"/>
        <v>43934</v>
      </c>
      <c r="CF3" s="59">
        <f t="shared" si="1"/>
        <v>43935</v>
      </c>
      <c r="CG3" s="59">
        <f t="shared" si="1"/>
        <v>43936</v>
      </c>
      <c r="CH3" s="59">
        <f t="shared" si="2"/>
        <v>43937</v>
      </c>
      <c r="CI3" s="59">
        <f t="shared" si="1"/>
        <v>43938</v>
      </c>
      <c r="CJ3" s="59">
        <f t="shared" si="1"/>
        <v>43941</v>
      </c>
      <c r="CK3" s="59">
        <f t="shared" si="1"/>
        <v>43942</v>
      </c>
      <c r="CL3" s="59">
        <f t="shared" si="1"/>
        <v>43943</v>
      </c>
      <c r="CM3" s="59">
        <f t="shared" si="2"/>
        <v>43944</v>
      </c>
      <c r="CN3" s="59">
        <f t="shared" si="1"/>
        <v>43945</v>
      </c>
      <c r="CO3" s="59">
        <f t="shared" si="1"/>
        <v>43948</v>
      </c>
      <c r="CP3" s="59">
        <f t="shared" si="1"/>
        <v>43949</v>
      </c>
      <c r="CQ3" s="59">
        <f t="shared" si="1"/>
        <v>43950</v>
      </c>
      <c r="CR3" s="59">
        <f t="shared" si="2"/>
        <v>43951</v>
      </c>
      <c r="CS3" s="59">
        <f t="shared" si="1"/>
        <v>43953</v>
      </c>
      <c r="CT3" s="59">
        <f t="shared" si="1"/>
        <v>43955</v>
      </c>
      <c r="CU3" s="59">
        <f t="shared" si="1"/>
        <v>43956</v>
      </c>
      <c r="CV3" s="59">
        <f t="shared" si="1"/>
        <v>43957</v>
      </c>
      <c r="CW3" s="59">
        <f t="shared" si="2"/>
        <v>43958</v>
      </c>
      <c r="CX3" s="59">
        <f t="shared" si="1"/>
        <v>43959</v>
      </c>
      <c r="CY3" s="59">
        <f t="shared" si="1"/>
        <v>43962</v>
      </c>
      <c r="CZ3" s="59">
        <f t="shared" si="1"/>
        <v>43963</v>
      </c>
      <c r="DA3" s="59">
        <f t="shared" si="1"/>
        <v>43964</v>
      </c>
      <c r="DB3" s="59">
        <f t="shared" si="2"/>
        <v>43965</v>
      </c>
      <c r="DC3" s="59">
        <f t="shared" si="1"/>
        <v>43966</v>
      </c>
      <c r="DD3" s="59">
        <f t="shared" si="1"/>
        <v>43969</v>
      </c>
      <c r="DE3" s="59">
        <f t="shared" si="1"/>
        <v>43970</v>
      </c>
      <c r="DF3" s="59">
        <f t="shared" si="1"/>
        <v>43971</v>
      </c>
      <c r="DG3" s="59">
        <f t="shared" si="2"/>
        <v>43972</v>
      </c>
      <c r="DH3" s="59">
        <f t="shared" si="1"/>
        <v>43973</v>
      </c>
      <c r="DI3" s="59">
        <f t="shared" si="1"/>
        <v>43977</v>
      </c>
      <c r="DJ3" s="59">
        <f t="shared" si="1"/>
        <v>43978</v>
      </c>
      <c r="DK3" s="59">
        <f t="shared" si="1"/>
        <v>43979</v>
      </c>
      <c r="DL3" s="59">
        <f t="shared" si="2"/>
        <v>43980</v>
      </c>
      <c r="DM3" s="59">
        <f t="shared" si="1"/>
        <v>43983</v>
      </c>
      <c r="DN3" s="59">
        <f t="shared" si="1"/>
        <v>43984</v>
      </c>
      <c r="DO3" s="59">
        <f t="shared" si="1"/>
        <v>43985</v>
      </c>
      <c r="DP3" s="59">
        <f t="shared" si="1"/>
        <v>43986</v>
      </c>
      <c r="DQ3" s="59">
        <f t="shared" si="2"/>
        <v>43987</v>
      </c>
      <c r="DR3" s="59">
        <f t="shared" si="1"/>
        <v>43990</v>
      </c>
      <c r="DS3" s="59">
        <f t="shared" si="1"/>
        <v>43991</v>
      </c>
      <c r="DT3" s="59">
        <f t="shared" si="1"/>
        <v>43992</v>
      </c>
      <c r="DU3" s="59">
        <f t="shared" si="1"/>
        <v>43993</v>
      </c>
      <c r="DV3" s="59">
        <f t="shared" si="2"/>
        <v>43994</v>
      </c>
      <c r="DW3" s="59">
        <f t="shared" si="1"/>
        <v>43998</v>
      </c>
      <c r="DX3" s="59">
        <f t="shared" si="1"/>
        <v>43999</v>
      </c>
      <c r="DY3" s="59">
        <f t="shared" si="1"/>
        <v>44000</v>
      </c>
      <c r="DZ3" s="59">
        <f t="shared" si="1"/>
        <v>44001</v>
      </c>
      <c r="EA3" s="59">
        <f t="shared" si="2"/>
        <v>44005</v>
      </c>
      <c r="EB3" s="59">
        <f t="shared" si="1"/>
        <v>44006</v>
      </c>
      <c r="EC3" s="59">
        <f t="shared" si="1"/>
        <v>44007</v>
      </c>
      <c r="ED3" s="59">
        <f t="shared" si="1"/>
        <v>44008</v>
      </c>
      <c r="EE3" s="59">
        <f t="shared" si="1"/>
        <v>44012</v>
      </c>
      <c r="EF3" s="59">
        <f t="shared" si="2"/>
        <v>44013</v>
      </c>
      <c r="EG3" s="59">
        <f t="shared" si="1"/>
        <v>44014</v>
      </c>
      <c r="EH3" s="59">
        <f t="shared" si="1"/>
        <v>44015</v>
      </c>
      <c r="EI3" s="59">
        <f t="shared" si="1"/>
        <v>44018</v>
      </c>
      <c r="EJ3" s="59">
        <f t="shared" si="1"/>
        <v>44019</v>
      </c>
      <c r="EK3" s="59">
        <f t="shared" si="2"/>
        <v>44020</v>
      </c>
      <c r="EL3" s="59">
        <f t="shared" si="2"/>
        <v>44021</v>
      </c>
      <c r="EM3" s="59">
        <f t="shared" si="2"/>
        <v>44022</v>
      </c>
      <c r="EN3" s="59">
        <f t="shared" si="2"/>
        <v>44025</v>
      </c>
      <c r="EO3" s="59">
        <f t="shared" ref="EO3:GZ3" si="3">EO4</f>
        <v>44026</v>
      </c>
      <c r="EP3" s="59">
        <f t="shared" si="3"/>
        <v>44027</v>
      </c>
      <c r="EQ3" s="59">
        <f t="shared" si="3"/>
        <v>44028</v>
      </c>
      <c r="ER3" s="59">
        <f t="shared" si="3"/>
        <v>44029</v>
      </c>
      <c r="ES3" s="59">
        <f t="shared" si="3"/>
        <v>44033</v>
      </c>
      <c r="ET3" s="59">
        <f t="shared" si="3"/>
        <v>44034</v>
      </c>
      <c r="EU3" s="59">
        <f t="shared" si="3"/>
        <v>44035</v>
      </c>
      <c r="EV3" s="59">
        <f t="shared" si="3"/>
        <v>44036</v>
      </c>
      <c r="EW3" s="59">
        <f t="shared" si="3"/>
        <v>44039</v>
      </c>
      <c r="EX3" s="59">
        <f t="shared" si="3"/>
        <v>44040</v>
      </c>
      <c r="EY3" s="59">
        <f t="shared" si="3"/>
        <v>44041</v>
      </c>
      <c r="EZ3" s="59">
        <f t="shared" si="3"/>
        <v>44042</v>
      </c>
      <c r="FA3" s="59">
        <f t="shared" si="3"/>
        <v>44043</v>
      </c>
      <c r="FB3" s="59">
        <f t="shared" si="3"/>
        <v>44046</v>
      </c>
      <c r="FC3" s="59">
        <f t="shared" si="3"/>
        <v>44047</v>
      </c>
      <c r="FD3" s="59">
        <f t="shared" si="3"/>
        <v>44048</v>
      </c>
      <c r="FE3" s="59">
        <f t="shared" si="3"/>
        <v>44049</v>
      </c>
      <c r="FF3" s="59">
        <f t="shared" si="3"/>
        <v>44051</v>
      </c>
      <c r="FG3" s="59">
        <f t="shared" si="3"/>
        <v>44053</v>
      </c>
      <c r="FH3" s="59">
        <f t="shared" si="3"/>
        <v>44054</v>
      </c>
      <c r="FI3" s="59">
        <f t="shared" si="3"/>
        <v>44055</v>
      </c>
      <c r="FJ3" s="59">
        <f t="shared" si="3"/>
        <v>44056</v>
      </c>
      <c r="FK3" s="59">
        <f t="shared" si="3"/>
        <v>44057</v>
      </c>
      <c r="FL3" s="59">
        <f t="shared" si="3"/>
        <v>44061</v>
      </c>
      <c r="FM3" s="59">
        <f t="shared" si="3"/>
        <v>44062</v>
      </c>
      <c r="FN3" s="59">
        <f t="shared" si="3"/>
        <v>44063</v>
      </c>
      <c r="FO3" s="59">
        <f t="shared" si="3"/>
        <v>44064</v>
      </c>
      <c r="FP3" s="59">
        <f t="shared" si="3"/>
        <v>44067</v>
      </c>
      <c r="FQ3" s="59">
        <f t="shared" si="3"/>
        <v>44068</v>
      </c>
      <c r="FR3" s="59">
        <f t="shared" si="3"/>
        <v>44069</v>
      </c>
      <c r="FS3" s="59">
        <f t="shared" si="3"/>
        <v>44070</v>
      </c>
      <c r="FT3" s="59">
        <f t="shared" si="3"/>
        <v>44071</v>
      </c>
      <c r="FU3" s="59">
        <f t="shared" si="3"/>
        <v>44074</v>
      </c>
      <c r="FV3" s="59">
        <f t="shared" si="3"/>
        <v>44075</v>
      </c>
      <c r="FW3" s="59">
        <f t="shared" si="3"/>
        <v>44076</v>
      </c>
      <c r="FX3" s="59">
        <f t="shared" si="3"/>
        <v>44077</v>
      </c>
      <c r="FY3" s="59">
        <f t="shared" si="3"/>
        <v>44078</v>
      </c>
      <c r="FZ3" s="59">
        <f t="shared" si="3"/>
        <v>44081</v>
      </c>
      <c r="GA3" s="59">
        <f t="shared" si="3"/>
        <v>44082</v>
      </c>
      <c r="GB3" s="59">
        <f t="shared" si="3"/>
        <v>44083</v>
      </c>
      <c r="GC3" s="59">
        <f t="shared" si="3"/>
        <v>44084</v>
      </c>
      <c r="GD3" s="59">
        <f t="shared" si="3"/>
        <v>44085</v>
      </c>
      <c r="GE3" s="59">
        <f t="shared" si="3"/>
        <v>44088</v>
      </c>
      <c r="GF3" s="59">
        <f t="shared" si="3"/>
        <v>44089</v>
      </c>
      <c r="GG3" s="59">
        <f t="shared" si="3"/>
        <v>44090</v>
      </c>
      <c r="GH3" s="59">
        <f t="shared" si="3"/>
        <v>44091</v>
      </c>
      <c r="GI3" s="59">
        <f t="shared" si="3"/>
        <v>44092</v>
      </c>
      <c r="GJ3" s="59">
        <f t="shared" si="3"/>
        <v>44095</v>
      </c>
      <c r="GK3" s="59">
        <f t="shared" si="3"/>
        <v>44096</v>
      </c>
      <c r="GL3" s="59">
        <f t="shared" si="3"/>
        <v>44097</v>
      </c>
      <c r="GM3" s="59">
        <f t="shared" si="3"/>
        <v>44098</v>
      </c>
      <c r="GN3" s="59">
        <f t="shared" si="3"/>
        <v>44099</v>
      </c>
      <c r="GO3" s="59">
        <f t="shared" si="3"/>
        <v>44102</v>
      </c>
      <c r="GP3" s="59">
        <f t="shared" si="3"/>
        <v>44103</v>
      </c>
      <c r="GQ3" s="59">
        <f t="shared" si="3"/>
        <v>44104</v>
      </c>
      <c r="GR3" s="59">
        <f t="shared" si="3"/>
        <v>44105</v>
      </c>
      <c r="GS3" s="59">
        <f t="shared" si="3"/>
        <v>44106</v>
      </c>
      <c r="GT3" s="59">
        <f t="shared" si="3"/>
        <v>44109</v>
      </c>
      <c r="GU3" s="59">
        <f t="shared" si="3"/>
        <v>44110</v>
      </c>
      <c r="GV3" s="59">
        <f t="shared" si="3"/>
        <v>44111</v>
      </c>
      <c r="GW3" s="59">
        <f t="shared" si="3"/>
        <v>44112</v>
      </c>
      <c r="GX3" s="59">
        <f t="shared" si="3"/>
        <v>44113</v>
      </c>
      <c r="GY3" s="59">
        <f t="shared" si="3"/>
        <v>44117</v>
      </c>
      <c r="GZ3" s="59">
        <f t="shared" si="3"/>
        <v>44118</v>
      </c>
      <c r="HA3" s="59">
        <f t="shared" ref="HA3:JL3" si="4">HA4</f>
        <v>44119</v>
      </c>
      <c r="HB3" s="59">
        <f t="shared" si="4"/>
        <v>44120</v>
      </c>
      <c r="HC3" s="59">
        <f t="shared" si="4"/>
        <v>44123</v>
      </c>
      <c r="HD3" s="59">
        <f t="shared" si="4"/>
        <v>44124</v>
      </c>
      <c r="HE3" s="59">
        <f t="shared" si="4"/>
        <v>44125</v>
      </c>
      <c r="HF3" s="59">
        <f t="shared" si="4"/>
        <v>44126</v>
      </c>
      <c r="HG3" s="59">
        <f t="shared" si="4"/>
        <v>44127</v>
      </c>
      <c r="HH3" s="59">
        <f t="shared" si="4"/>
        <v>44130</v>
      </c>
      <c r="HI3" s="59">
        <f t="shared" si="4"/>
        <v>44131</v>
      </c>
      <c r="HJ3" s="59">
        <f t="shared" si="4"/>
        <v>44132</v>
      </c>
      <c r="HK3" s="59">
        <f t="shared" si="4"/>
        <v>44133</v>
      </c>
      <c r="HL3" s="59">
        <f t="shared" si="4"/>
        <v>44134</v>
      </c>
      <c r="HM3" s="59">
        <f t="shared" si="4"/>
        <v>44138</v>
      </c>
      <c r="HN3" s="59">
        <f t="shared" si="4"/>
        <v>44139</v>
      </c>
      <c r="HO3" s="59">
        <f t="shared" si="4"/>
        <v>44140</v>
      </c>
      <c r="HP3" s="59">
        <f t="shared" si="4"/>
        <v>44141</v>
      </c>
      <c r="HQ3" s="59">
        <f t="shared" si="4"/>
        <v>44144</v>
      </c>
      <c r="HR3" s="59">
        <f t="shared" si="4"/>
        <v>44145</v>
      </c>
      <c r="HS3" s="59">
        <f t="shared" si="4"/>
        <v>44146</v>
      </c>
      <c r="HT3" s="59">
        <f t="shared" si="4"/>
        <v>44147</v>
      </c>
      <c r="HU3" s="59">
        <f t="shared" si="4"/>
        <v>44148</v>
      </c>
      <c r="HV3" s="59">
        <f t="shared" si="4"/>
        <v>44151</v>
      </c>
      <c r="HW3" s="59">
        <f t="shared" si="4"/>
        <v>44152</v>
      </c>
      <c r="HX3" s="59">
        <f t="shared" si="4"/>
        <v>44153</v>
      </c>
      <c r="HY3" s="59">
        <f t="shared" si="4"/>
        <v>44154</v>
      </c>
      <c r="HZ3" s="59">
        <f t="shared" si="4"/>
        <v>44155</v>
      </c>
      <c r="IA3" s="59">
        <f t="shared" si="4"/>
        <v>44158</v>
      </c>
      <c r="IB3" s="59">
        <f t="shared" si="4"/>
        <v>44159</v>
      </c>
      <c r="IC3" s="59">
        <f t="shared" si="4"/>
        <v>44160</v>
      </c>
      <c r="ID3" s="59">
        <f t="shared" si="4"/>
        <v>44161</v>
      </c>
      <c r="IE3" s="59">
        <f t="shared" si="4"/>
        <v>44162</v>
      </c>
      <c r="IF3" s="59">
        <f t="shared" si="4"/>
        <v>44165</v>
      </c>
      <c r="IG3" s="59">
        <f t="shared" si="4"/>
        <v>44166</v>
      </c>
      <c r="IH3" s="59">
        <f t="shared" si="4"/>
        <v>44167</v>
      </c>
      <c r="II3" s="59">
        <f t="shared" si="4"/>
        <v>44168</v>
      </c>
      <c r="IJ3" s="59">
        <f t="shared" si="4"/>
        <v>44169</v>
      </c>
      <c r="IK3" s="59">
        <f t="shared" si="4"/>
        <v>44172</v>
      </c>
      <c r="IL3" s="59">
        <f t="shared" si="4"/>
        <v>44173</v>
      </c>
      <c r="IM3" s="59">
        <f t="shared" si="4"/>
        <v>44174</v>
      </c>
      <c r="IN3" s="59">
        <f t="shared" si="4"/>
        <v>44175</v>
      </c>
      <c r="IO3" s="59">
        <f t="shared" si="4"/>
        <v>44176</v>
      </c>
      <c r="IP3" s="59">
        <f t="shared" si="4"/>
        <v>44179</v>
      </c>
      <c r="IQ3" s="59">
        <f t="shared" si="4"/>
        <v>44180</v>
      </c>
      <c r="IR3" s="59">
        <f t="shared" si="4"/>
        <v>44181</v>
      </c>
      <c r="IS3" s="59">
        <f t="shared" si="4"/>
        <v>44182</v>
      </c>
      <c r="IT3" s="59">
        <f t="shared" si="4"/>
        <v>44183</v>
      </c>
      <c r="IU3" s="59">
        <f t="shared" si="4"/>
        <v>44186</v>
      </c>
      <c r="IV3" s="59">
        <f t="shared" si="4"/>
        <v>44187</v>
      </c>
      <c r="IW3" s="59">
        <f t="shared" si="4"/>
        <v>44188</v>
      </c>
      <c r="IX3" s="59">
        <f t="shared" si="4"/>
        <v>44191</v>
      </c>
      <c r="IY3" s="59">
        <f t="shared" si="4"/>
        <v>44193</v>
      </c>
      <c r="IZ3" s="59">
        <f t="shared" si="4"/>
        <v>44194</v>
      </c>
      <c r="JA3" s="59">
        <f t="shared" si="4"/>
        <v>44198</v>
      </c>
      <c r="JB3" s="59">
        <f t="shared" si="4"/>
        <v>44200</v>
      </c>
      <c r="JC3" s="59">
        <f t="shared" si="4"/>
        <v>44201</v>
      </c>
      <c r="JD3" s="59">
        <f t="shared" si="4"/>
        <v>44203</v>
      </c>
      <c r="JE3" s="59">
        <f t="shared" si="4"/>
        <v>44204</v>
      </c>
      <c r="JF3" s="59">
        <f t="shared" si="4"/>
        <v>44207</v>
      </c>
      <c r="JG3" s="59">
        <f t="shared" si="4"/>
        <v>44208</v>
      </c>
      <c r="JH3" s="59">
        <f t="shared" si="4"/>
        <v>44209</v>
      </c>
      <c r="JI3" s="59">
        <f t="shared" si="4"/>
        <v>44210</v>
      </c>
      <c r="JJ3" s="59">
        <f t="shared" si="4"/>
        <v>44211</v>
      </c>
      <c r="JK3" s="59">
        <f t="shared" si="4"/>
        <v>44214</v>
      </c>
      <c r="JL3" s="59">
        <f t="shared" si="4"/>
        <v>44215</v>
      </c>
      <c r="JM3" s="59">
        <f t="shared" ref="JM3:KB3" si="5">JM4</f>
        <v>44216</v>
      </c>
      <c r="JN3" s="59">
        <f t="shared" si="5"/>
        <v>44217</v>
      </c>
      <c r="JO3" s="59">
        <f t="shared" si="5"/>
        <v>44218</v>
      </c>
      <c r="JP3" s="59">
        <f t="shared" si="5"/>
        <v>44221</v>
      </c>
      <c r="JQ3" s="59">
        <f t="shared" si="5"/>
        <v>44222</v>
      </c>
      <c r="JR3" s="59">
        <f t="shared" si="5"/>
        <v>44223</v>
      </c>
      <c r="JS3" s="59">
        <f t="shared" si="5"/>
        <v>44224</v>
      </c>
      <c r="JT3" s="59">
        <f t="shared" si="5"/>
        <v>44225</v>
      </c>
      <c r="JU3" s="59">
        <f t="shared" si="5"/>
        <v>44228</v>
      </c>
      <c r="JV3" s="59">
        <f t="shared" si="5"/>
        <v>44229</v>
      </c>
      <c r="JW3" s="59">
        <f t="shared" si="5"/>
        <v>44230</v>
      </c>
      <c r="JX3" s="59">
        <f t="shared" si="5"/>
        <v>44231</v>
      </c>
      <c r="JY3" s="59">
        <f t="shared" si="5"/>
        <v>44232</v>
      </c>
      <c r="JZ3" s="59">
        <f t="shared" si="5"/>
        <v>44235</v>
      </c>
      <c r="KA3" s="59">
        <f t="shared" si="5"/>
        <v>44236</v>
      </c>
      <c r="KB3" s="59">
        <f t="shared" si="5"/>
        <v>44237</v>
      </c>
      <c r="KC3" s="60"/>
    </row>
    <row r="4" spans="2:299" s="39" customFormat="1" ht="16.5" customHeight="1" x14ac:dyDescent="0.25">
      <c r="B4" s="138"/>
      <c r="C4" s="139"/>
      <c r="D4" s="139"/>
      <c r="E4" s="140"/>
      <c r="F4" s="140"/>
      <c r="G4" s="151" t="s">
        <v>44</v>
      </c>
      <c r="H4" s="151" t="s">
        <v>43</v>
      </c>
      <c r="I4" s="151" t="s">
        <v>45</v>
      </c>
      <c r="J4" s="151" t="s">
        <v>46</v>
      </c>
      <c r="K4" s="128"/>
      <c r="L4" s="61">
        <f>'Estimación Content'!B2</f>
        <v>43828</v>
      </c>
      <c r="M4" s="61">
        <f>WORKDAY(L4,1,'Festivos en colombia'!$A:$A)</f>
        <v>43829</v>
      </c>
      <c r="N4" s="61">
        <f>WORKDAY(M4,1,'Festivos en colombia'!$A:$A)</f>
        <v>43830</v>
      </c>
      <c r="O4" s="61">
        <f>WORKDAY(N4,1,'Festivos en colombia'!$A:$A)</f>
        <v>43832</v>
      </c>
      <c r="P4" s="61">
        <f>WORKDAY(O4,1,'Festivos en colombia'!$A:$A)</f>
        <v>43833</v>
      </c>
      <c r="Q4" s="61">
        <f>WORKDAY(P4,1,'Festivos en colombia'!$A:$A)</f>
        <v>43837</v>
      </c>
      <c r="R4" s="61">
        <f>WORKDAY(Q4,1,'Festivos en colombia'!$A:$A)</f>
        <v>43838</v>
      </c>
      <c r="S4" s="61">
        <f>WORKDAY(R4,1,'Festivos en colombia'!$A:$A)</f>
        <v>43839</v>
      </c>
      <c r="T4" s="61">
        <f>WORKDAY(S4,1,'Festivos en colombia'!$A:$A)</f>
        <v>43840</v>
      </c>
      <c r="U4" s="61">
        <f>WORKDAY(T4,1,'Festivos en colombia'!$A:$A)</f>
        <v>43843</v>
      </c>
      <c r="V4" s="61">
        <f>WORKDAY(U4,1,'Festivos en colombia'!$A:$A)</f>
        <v>43844</v>
      </c>
      <c r="W4" s="61">
        <f>WORKDAY(V4,1,'Festivos en colombia'!$A:$A)</f>
        <v>43845</v>
      </c>
      <c r="X4" s="61">
        <f>WORKDAY(W4,1,'Festivos en colombia'!$A:$A)</f>
        <v>43846</v>
      </c>
      <c r="Y4" s="61">
        <f>WORKDAY(X4,1,'Festivos en colombia'!$A:$A)</f>
        <v>43847</v>
      </c>
      <c r="Z4" s="61">
        <f>WORKDAY(Y4,1,'Festivos en colombia'!$A:$A)</f>
        <v>43850</v>
      </c>
      <c r="AA4" s="61">
        <f>WORKDAY(Z4,1,'Festivos en colombia'!$A:$A)</f>
        <v>43851</v>
      </c>
      <c r="AB4" s="61">
        <f>WORKDAY(AA4,1,'Festivos en colombia'!$A:$A)</f>
        <v>43852</v>
      </c>
      <c r="AC4" s="61">
        <f>WORKDAY(AB4,1,'Festivos en colombia'!$A:$A)</f>
        <v>43853</v>
      </c>
      <c r="AD4" s="61">
        <f>WORKDAY(AC4,1,'Festivos en colombia'!$A:$A)</f>
        <v>43854</v>
      </c>
      <c r="AE4" s="61">
        <f>WORKDAY(AD4,1,'Festivos en colombia'!$A:$A)</f>
        <v>43857</v>
      </c>
      <c r="AF4" s="61">
        <f>WORKDAY(AE4,1,'Festivos en colombia'!$A:$A)</f>
        <v>43858</v>
      </c>
      <c r="AG4" s="61">
        <f>WORKDAY(AF4,1,'Festivos en colombia'!$A:$A)</f>
        <v>43859</v>
      </c>
      <c r="AH4" s="61">
        <f>WORKDAY(AG4,1,'Festivos en colombia'!$A:$A)</f>
        <v>43860</v>
      </c>
      <c r="AI4" s="61">
        <f>WORKDAY(AH4,1,'Festivos en colombia'!$A:$A)</f>
        <v>43861</v>
      </c>
      <c r="AJ4" s="61">
        <f>WORKDAY(AI4,1,'Festivos en colombia'!$A:$A)</f>
        <v>43864</v>
      </c>
      <c r="AK4" s="61">
        <f>WORKDAY(AJ4,1,'Festivos en colombia'!$A:$A)</f>
        <v>43865</v>
      </c>
      <c r="AL4" s="61">
        <f>WORKDAY(AK4,1,'Festivos en colombia'!$A:$A)</f>
        <v>43866</v>
      </c>
      <c r="AM4" s="61">
        <f>WORKDAY(AL4,1,'Festivos en colombia'!$A:$A)</f>
        <v>43867</v>
      </c>
      <c r="AN4" s="61">
        <f>WORKDAY(AM4,1,'Festivos en colombia'!$A:$A)</f>
        <v>43868</v>
      </c>
      <c r="AO4" s="61">
        <f>WORKDAY(AN4,1,'Festivos en colombia'!$A:$A)</f>
        <v>43871</v>
      </c>
      <c r="AP4" s="61">
        <f>WORKDAY(AO4,1,'Festivos en colombia'!$A:$A)</f>
        <v>43872</v>
      </c>
      <c r="AQ4" s="61">
        <f>WORKDAY(AP4,1,'Festivos en colombia'!$A:$A)</f>
        <v>43873</v>
      </c>
      <c r="AR4" s="61">
        <f>WORKDAY(AQ4,1,'Festivos en colombia'!$A:$A)</f>
        <v>43874</v>
      </c>
      <c r="AS4" s="61">
        <f>WORKDAY(AR4,1,'Festivos en colombia'!$A:$A)</f>
        <v>43875</v>
      </c>
      <c r="AT4" s="61">
        <f>WORKDAY(AS4,1,'Festivos en colombia'!$A:$A)</f>
        <v>43878</v>
      </c>
      <c r="AU4" s="61">
        <f>WORKDAY(AT4,1,'Festivos en colombia'!$A:$A)</f>
        <v>43879</v>
      </c>
      <c r="AV4" s="61">
        <f>WORKDAY(AU4,1,'Festivos en colombia'!$A:$A)</f>
        <v>43880</v>
      </c>
      <c r="AW4" s="61">
        <f>WORKDAY(AV4,1,'Festivos en colombia'!$A:$A)</f>
        <v>43881</v>
      </c>
      <c r="AX4" s="61">
        <f>WORKDAY(AW4,1,'Festivos en colombia'!$A:$A)</f>
        <v>43882</v>
      </c>
      <c r="AY4" s="61">
        <f>WORKDAY(AX4,1,'Festivos en colombia'!$A:$A)</f>
        <v>43885</v>
      </c>
      <c r="AZ4" s="61">
        <f>WORKDAY(AY4,1,'Festivos en colombia'!$A:$A)</f>
        <v>43886</v>
      </c>
      <c r="BA4" s="61">
        <f>WORKDAY(AZ4,1,'Festivos en colombia'!$A:$A)</f>
        <v>43887</v>
      </c>
      <c r="BB4" s="61">
        <f>WORKDAY(BA4,1,'Festivos en colombia'!$A:$A)</f>
        <v>43888</v>
      </c>
      <c r="BC4" s="61">
        <f>WORKDAY(BB4,1,'Festivos en colombia'!$A:$A)</f>
        <v>43889</v>
      </c>
      <c r="BD4" s="61">
        <f>WORKDAY(BC4,1,'Festivos en colombia'!$A:$A)</f>
        <v>43892</v>
      </c>
      <c r="BE4" s="61">
        <f>WORKDAY(BD4,1,'Festivos en colombia'!$A:$A)</f>
        <v>43893</v>
      </c>
      <c r="BF4" s="61">
        <f>WORKDAY(BE4,1,'Festivos en colombia'!$A:$A)</f>
        <v>43894</v>
      </c>
      <c r="BG4" s="61">
        <f>WORKDAY(BF4,1,'Festivos en colombia'!$A:$A)</f>
        <v>43895</v>
      </c>
      <c r="BH4" s="61">
        <f>WORKDAY(BG4,1,'Festivos en colombia'!$A:$A)</f>
        <v>43896</v>
      </c>
      <c r="BI4" s="61">
        <f>WORKDAY(BH4,1,'Festivos en colombia'!$A:$A)</f>
        <v>43899</v>
      </c>
      <c r="BJ4" s="61">
        <f>WORKDAY(BI4,1,'Festivos en colombia'!$A:$A)</f>
        <v>43900</v>
      </c>
      <c r="BK4" s="61">
        <f>WORKDAY(BJ4,1,'Festivos en colombia'!$A:$A)</f>
        <v>43901</v>
      </c>
      <c r="BL4" s="61">
        <f>WORKDAY(BK4,1,'Festivos en colombia'!$A:$A)</f>
        <v>43902</v>
      </c>
      <c r="BM4" s="61">
        <f>WORKDAY(BL4,1,'Festivos en colombia'!$A:$A)</f>
        <v>43903</v>
      </c>
      <c r="BN4" s="61">
        <f>WORKDAY(BM4,1,'Festivos en colombia'!$A:$A)</f>
        <v>43906</v>
      </c>
      <c r="BO4" s="61">
        <f>WORKDAY(BN4,1,'Festivos en colombia'!$A:$A)</f>
        <v>43907</v>
      </c>
      <c r="BP4" s="61">
        <f>WORKDAY(BO4,1,'Festivos en colombia'!$A:$A)</f>
        <v>43908</v>
      </c>
      <c r="BQ4" s="61">
        <f>WORKDAY(BP4,1,'Festivos en colombia'!$A:$A)</f>
        <v>43909</v>
      </c>
      <c r="BR4" s="61">
        <f>WORKDAY(BQ4,1,'Festivos en colombia'!$A:$A)</f>
        <v>43910</v>
      </c>
      <c r="BS4" s="61">
        <f>WORKDAY(BR4,1,'Festivos en colombia'!$A:$A)+1</f>
        <v>43914</v>
      </c>
      <c r="BT4" s="61">
        <f>WORKDAY(BS4,1,'Festivos en colombia'!$A:$A)</f>
        <v>43915</v>
      </c>
      <c r="BU4" s="61">
        <f>WORKDAY(BT4,1,'Festivos en colombia'!$A:$A)</f>
        <v>43916</v>
      </c>
      <c r="BV4" s="61">
        <f>WORKDAY(BU4,1,'Festivos en colombia'!$A:$A)</f>
        <v>43917</v>
      </c>
      <c r="BW4" s="61">
        <f>WORKDAY(BV4,1,'Festivos en colombia'!$A:$A)</f>
        <v>43920</v>
      </c>
      <c r="BX4" s="61">
        <f>WORKDAY(BW4,1,'Festivos en colombia'!$A:$A)</f>
        <v>43921</v>
      </c>
      <c r="BY4" s="61">
        <f>WORKDAY(BX4,1,'Festivos en colombia'!$A:$A)</f>
        <v>43922</v>
      </c>
      <c r="BZ4" s="61">
        <f>WORKDAY(BY4,1,'Festivos en colombia'!$A:$A)</f>
        <v>43923</v>
      </c>
      <c r="CA4" s="61">
        <f>WORKDAY(BZ4,1,'Festivos en colombia'!$A:$A)</f>
        <v>43924</v>
      </c>
      <c r="CB4" s="61">
        <f>WORKDAY(CA4,1,'Festivos en colombia'!$A:$A)</f>
        <v>43927</v>
      </c>
      <c r="CC4" s="61">
        <f>WORKDAY(CB4,1,'Festivos en colombia'!$A:$A)</f>
        <v>43928</v>
      </c>
      <c r="CD4" s="61">
        <f>WORKDAY(CC4,1,'Festivos en colombia'!$A:$A)</f>
        <v>43929</v>
      </c>
      <c r="CE4" s="61">
        <f>WORKDAY(CD4+3,1,'Festivos en colombia'!$A:$A)</f>
        <v>43934</v>
      </c>
      <c r="CF4" s="61">
        <f>WORKDAY(CE4,1,'Festivos en colombia'!$A:$A)</f>
        <v>43935</v>
      </c>
      <c r="CG4" s="61">
        <f>WORKDAY(CF4,1,'Festivos en colombia'!$A:$A)</f>
        <v>43936</v>
      </c>
      <c r="CH4" s="61">
        <f>WORKDAY(CG4,1,'Festivos en colombia'!$A:$A)</f>
        <v>43937</v>
      </c>
      <c r="CI4" s="61">
        <f>WORKDAY(CH4,1,'Festivos en colombia'!$A:$A)</f>
        <v>43938</v>
      </c>
      <c r="CJ4" s="61">
        <f>WORKDAY(CI4,1,'Festivos en colombia'!$A:$A)</f>
        <v>43941</v>
      </c>
      <c r="CK4" s="61">
        <f>WORKDAY(CJ4,1,'Festivos en colombia'!$A:$A)</f>
        <v>43942</v>
      </c>
      <c r="CL4" s="61">
        <f>WORKDAY(CK4,1,'Festivos en colombia'!$A:$A)</f>
        <v>43943</v>
      </c>
      <c r="CM4" s="61">
        <f>WORKDAY(CL4,1,'Festivos en colombia'!$A:$A)</f>
        <v>43944</v>
      </c>
      <c r="CN4" s="61">
        <f>WORKDAY(CM4,1,'Festivos en colombia'!$A:$A)</f>
        <v>43945</v>
      </c>
      <c r="CO4" s="61">
        <f>WORKDAY(CN4,1,'Festivos en colombia'!$A:$A)</f>
        <v>43948</v>
      </c>
      <c r="CP4" s="61">
        <f>WORKDAY(CO4,1,'Festivos en colombia'!$A:$A)</f>
        <v>43949</v>
      </c>
      <c r="CQ4" s="61">
        <f>WORKDAY(CP4,1,'Festivos en colombia'!$A:$A)</f>
        <v>43950</v>
      </c>
      <c r="CR4" s="61">
        <f>WORKDAY(CQ4,1,'Festivos en colombia'!$A:$A)</f>
        <v>43951</v>
      </c>
      <c r="CS4" s="61">
        <f>WORKDAY(CR4,1,'Festivos en colombia'!$A:$A)+1</f>
        <v>43953</v>
      </c>
      <c r="CT4" s="61">
        <f>WORKDAY(CS4,1,'Festivos en colombia'!$A:$A)</f>
        <v>43955</v>
      </c>
      <c r="CU4" s="61">
        <f>WORKDAY(CT4,1,'Festivos en colombia'!$A:$A)</f>
        <v>43956</v>
      </c>
      <c r="CV4" s="61">
        <f>WORKDAY(CU4,1,'Festivos en colombia'!$A:$A)</f>
        <v>43957</v>
      </c>
      <c r="CW4" s="61">
        <f>WORKDAY(CV4,1,'Festivos en colombia'!$A:$A)</f>
        <v>43958</v>
      </c>
      <c r="CX4" s="61">
        <f>WORKDAY(CW4,1,'Festivos en colombia'!$A:$A)</f>
        <v>43959</v>
      </c>
      <c r="CY4" s="61">
        <f>WORKDAY(CX4,1,'Festivos en colombia'!$A:$A)</f>
        <v>43962</v>
      </c>
      <c r="CZ4" s="61">
        <f>WORKDAY(CY4,1,'Festivos en colombia'!$A:$A)</f>
        <v>43963</v>
      </c>
      <c r="DA4" s="61">
        <f>WORKDAY(CZ4,1,'Festivos en colombia'!$A:$A)</f>
        <v>43964</v>
      </c>
      <c r="DB4" s="61">
        <f>WORKDAY(DA4,1,'Festivos en colombia'!$A:$A)</f>
        <v>43965</v>
      </c>
      <c r="DC4" s="61">
        <f>WORKDAY(DB4,1,'Festivos en colombia'!$A:$A)</f>
        <v>43966</v>
      </c>
      <c r="DD4" s="61">
        <f>WORKDAY(DC4,1,'Festivos en colombia'!$A:$A)</f>
        <v>43969</v>
      </c>
      <c r="DE4" s="61">
        <f>WORKDAY(DD4,1,'Festivos en colombia'!$A:$A)</f>
        <v>43970</v>
      </c>
      <c r="DF4" s="61">
        <f>WORKDAY(DE4,1,'Festivos en colombia'!$A:$A)</f>
        <v>43971</v>
      </c>
      <c r="DG4" s="61">
        <f>WORKDAY(DF4,1,'Festivos en colombia'!$A:$A)</f>
        <v>43972</v>
      </c>
      <c r="DH4" s="61">
        <f>WORKDAY(DG4,1,'Festivos en colombia'!$A:$A)</f>
        <v>43973</v>
      </c>
      <c r="DI4" s="61">
        <f>WORKDAY(DH4,1,'Festivos en colombia'!$A:$A)+1</f>
        <v>43977</v>
      </c>
      <c r="DJ4" s="61">
        <f>WORKDAY(DI4,1,'Festivos en colombia'!$A:$A)</f>
        <v>43978</v>
      </c>
      <c r="DK4" s="61">
        <f>WORKDAY(DJ4,1,'Festivos en colombia'!$A:$A)</f>
        <v>43979</v>
      </c>
      <c r="DL4" s="61">
        <f>WORKDAY(DK4,1,'Festivos en colombia'!$A:$A)</f>
        <v>43980</v>
      </c>
      <c r="DM4" s="61">
        <f>WORKDAY(DL4,1,'Festivos en colombia'!$A:$A)</f>
        <v>43983</v>
      </c>
      <c r="DN4" s="61">
        <f>WORKDAY(DM4,1,'Festivos en colombia'!$A:$A)</f>
        <v>43984</v>
      </c>
      <c r="DO4" s="61">
        <f>WORKDAY(DN4,1,'Festivos en colombia'!$A:$A)</f>
        <v>43985</v>
      </c>
      <c r="DP4" s="61">
        <f>WORKDAY(DO4,1,'Festivos en colombia'!$A:$A)</f>
        <v>43986</v>
      </c>
      <c r="DQ4" s="61">
        <f>WORKDAY(DP4,1,'Festivos en colombia'!$A:$A)</f>
        <v>43987</v>
      </c>
      <c r="DR4" s="61">
        <f>WORKDAY(DQ4,1,'Festivos en colombia'!$A:$A)</f>
        <v>43990</v>
      </c>
      <c r="DS4" s="61">
        <f>WORKDAY(DR4,1,'Festivos en colombia'!$A:$A)</f>
        <v>43991</v>
      </c>
      <c r="DT4" s="61">
        <f>WORKDAY(DS4,1,'Festivos en colombia'!$A:$A)</f>
        <v>43992</v>
      </c>
      <c r="DU4" s="61">
        <f>WORKDAY(DT4,1,'Festivos en colombia'!$A:$A)</f>
        <v>43993</v>
      </c>
      <c r="DV4" s="61">
        <f>WORKDAY(DU4,1,'Festivos en colombia'!$A:$A)</f>
        <v>43994</v>
      </c>
      <c r="DW4" s="61">
        <f>WORKDAY(DV4,1,'Festivos en colombia'!$A:$A)+1</f>
        <v>43998</v>
      </c>
      <c r="DX4" s="61">
        <f>WORKDAY(DW4,1,'Festivos en colombia'!$A:$A)</f>
        <v>43999</v>
      </c>
      <c r="DY4" s="61">
        <f>WORKDAY(DX4,1,'Festivos en colombia'!$A:$A)</f>
        <v>44000</v>
      </c>
      <c r="DZ4" s="61">
        <f>WORKDAY(DY4,1,'Festivos en colombia'!$A:$A)</f>
        <v>44001</v>
      </c>
      <c r="EA4" s="61">
        <f>WORKDAY(DZ4,1,'Festivos en colombia'!$A:$A)+1</f>
        <v>44005</v>
      </c>
      <c r="EB4" s="61">
        <f>WORKDAY(EA4,1,'Festivos en colombia'!$A:$A)</f>
        <v>44006</v>
      </c>
      <c r="EC4" s="61">
        <f>WORKDAY(EB4,1,'Festivos en colombia'!$A:$A)</f>
        <v>44007</v>
      </c>
      <c r="ED4" s="61">
        <f>WORKDAY(EC4,1,'Festivos en colombia'!$A:$A)</f>
        <v>44008</v>
      </c>
      <c r="EE4" s="61">
        <f>WORKDAY(ED4,1,'Festivos en colombia'!$A:$A)+1</f>
        <v>44012</v>
      </c>
      <c r="EF4" s="61">
        <f>WORKDAY(EE4,1,'Festivos en colombia'!$A:$A)</f>
        <v>44013</v>
      </c>
      <c r="EG4" s="61">
        <f>WORKDAY(EF4,1,'Festivos en colombia'!$A:$A)</f>
        <v>44014</v>
      </c>
      <c r="EH4" s="61">
        <f>WORKDAY(EG4,1,'Festivos en colombia'!$A:$A)</f>
        <v>44015</v>
      </c>
      <c r="EI4" s="61">
        <f>WORKDAY(EH4,1,'Festivos en colombia'!$A:$A)</f>
        <v>44018</v>
      </c>
      <c r="EJ4" s="61">
        <f>WORKDAY(EI4,1,'Festivos en colombia'!$A:$A)</f>
        <v>44019</v>
      </c>
      <c r="EK4" s="61">
        <f>WORKDAY(EJ4,1,'Festivos en colombia'!$A:$A)</f>
        <v>44020</v>
      </c>
      <c r="EL4" s="61">
        <f>WORKDAY(EK4,1,'Festivos en colombia'!$A:$A)</f>
        <v>44021</v>
      </c>
      <c r="EM4" s="61">
        <f>WORKDAY(EL4,1,'Festivos en colombia'!$A:$A)</f>
        <v>44022</v>
      </c>
      <c r="EN4" s="61">
        <f>WORKDAY(EM4,1,'Festivos en colombia'!$A:$A)</f>
        <v>44025</v>
      </c>
      <c r="EO4" s="61">
        <f>WORKDAY(EN4,1,'Festivos en colombia'!$A:$A)</f>
        <v>44026</v>
      </c>
      <c r="EP4" s="61">
        <f>WORKDAY(EO4,1,'Festivos en colombia'!$A:$A)</f>
        <v>44027</v>
      </c>
      <c r="EQ4" s="61">
        <f>WORKDAY(EP4,1,'Festivos en colombia'!$A:$A)</f>
        <v>44028</v>
      </c>
      <c r="ER4" s="61">
        <f>WORKDAY(EQ4,1,'Festivos en colombia'!$A:$A)</f>
        <v>44029</v>
      </c>
      <c r="ES4" s="61">
        <f>WORKDAY(ER4,1,'Festivos en colombia'!$A:$A)+1</f>
        <v>44033</v>
      </c>
      <c r="ET4" s="61">
        <f>WORKDAY(ES4,1,'Festivos en colombia'!$A:$A)</f>
        <v>44034</v>
      </c>
      <c r="EU4" s="61">
        <f>WORKDAY(ET4,1,'Festivos en colombia'!$A:$A)</f>
        <v>44035</v>
      </c>
      <c r="EV4" s="61">
        <f>WORKDAY(EU4,1,'Festivos en colombia'!$A:$A)</f>
        <v>44036</v>
      </c>
      <c r="EW4" s="61">
        <f>WORKDAY(EV4,1,'Festivos en colombia'!$A:$A)</f>
        <v>44039</v>
      </c>
      <c r="EX4" s="61">
        <f>WORKDAY(EW4,1,'Festivos en colombia'!$A:$A)</f>
        <v>44040</v>
      </c>
      <c r="EY4" s="61">
        <f>WORKDAY(EX4,1,'Festivos en colombia'!$A:$A)</f>
        <v>44041</v>
      </c>
      <c r="EZ4" s="61">
        <f>WORKDAY(EY4,1,'Festivos en colombia'!$A:$A)</f>
        <v>44042</v>
      </c>
      <c r="FA4" s="61">
        <f>WORKDAY(EZ4,1,'Festivos en colombia'!$A:$A)</f>
        <v>44043</v>
      </c>
      <c r="FB4" s="61">
        <f>WORKDAY(FA4,1,'Festivos en colombia'!$A:$A)</f>
        <v>44046</v>
      </c>
      <c r="FC4" s="61">
        <f>WORKDAY(FB4,1,'Festivos en colombia'!$A:$A)</f>
        <v>44047</v>
      </c>
      <c r="FD4" s="61">
        <f>WORKDAY(FC4,1,'Festivos en colombia'!$A:$A)</f>
        <v>44048</v>
      </c>
      <c r="FE4" s="61">
        <f>WORKDAY(FD4,1,'Festivos en colombia'!$A:$A)</f>
        <v>44049</v>
      </c>
      <c r="FF4" s="61">
        <f>WORKDAY(FE4,1,'Festivos en colombia'!$A:$A)+1</f>
        <v>44051</v>
      </c>
      <c r="FG4" s="61">
        <f>WORKDAY(FF4,1,'Festivos en colombia'!$A:$A)</f>
        <v>44053</v>
      </c>
      <c r="FH4" s="61">
        <f>WORKDAY(FG4,1,'Festivos en colombia'!$A:$A)</f>
        <v>44054</v>
      </c>
      <c r="FI4" s="61">
        <f>WORKDAY(FH4,1,'Festivos en colombia'!$A:$A)</f>
        <v>44055</v>
      </c>
      <c r="FJ4" s="61">
        <f>WORKDAY(FI4,1,'Festivos en colombia'!$A:$A)</f>
        <v>44056</v>
      </c>
      <c r="FK4" s="61">
        <f>WORKDAY(FJ4,1,'Festivos en colombia'!$A:$A)</f>
        <v>44057</v>
      </c>
      <c r="FL4" s="61">
        <f>WORKDAY(FK4,1,'Festivos en colombia'!$A:$A)+1</f>
        <v>44061</v>
      </c>
      <c r="FM4" s="61">
        <f>WORKDAY(FL4,1,'Festivos en colombia'!$A:$A)</f>
        <v>44062</v>
      </c>
      <c r="FN4" s="61">
        <f>WORKDAY(FM4,1,'Festivos en colombia'!$A:$A)</f>
        <v>44063</v>
      </c>
      <c r="FO4" s="61">
        <f>WORKDAY(FN4,1,'Festivos en colombia'!$A:$A)</f>
        <v>44064</v>
      </c>
      <c r="FP4" s="61">
        <f>WORKDAY(FO4,1,'Festivos en colombia'!$A:$A)</f>
        <v>44067</v>
      </c>
      <c r="FQ4" s="61">
        <f>WORKDAY(FP4,1,'Festivos en colombia'!$A:$A)</f>
        <v>44068</v>
      </c>
      <c r="FR4" s="61">
        <f>WORKDAY(FQ4,1,'Festivos en colombia'!$A:$A)</f>
        <v>44069</v>
      </c>
      <c r="FS4" s="61">
        <f>WORKDAY(FR4,1,'Festivos en colombia'!$A:$A)</f>
        <v>44070</v>
      </c>
      <c r="FT4" s="61">
        <f>WORKDAY(FS4,1,'Festivos en colombia'!$A:$A)</f>
        <v>44071</v>
      </c>
      <c r="FU4" s="61">
        <f>WORKDAY(FT4,1,'Festivos en colombia'!$A:$A)</f>
        <v>44074</v>
      </c>
      <c r="FV4" s="61">
        <f>WORKDAY(FU4,1,'Festivos en colombia'!$A:$A)</f>
        <v>44075</v>
      </c>
      <c r="FW4" s="61">
        <f>WORKDAY(FV4,1,'Festivos en colombia'!$A:$A)</f>
        <v>44076</v>
      </c>
      <c r="FX4" s="61">
        <f>WORKDAY(FW4,1,'Festivos en colombia'!$A:$A)</f>
        <v>44077</v>
      </c>
      <c r="FY4" s="61">
        <f>WORKDAY(FX4,1,'Festivos en colombia'!$A:$A)</f>
        <v>44078</v>
      </c>
      <c r="FZ4" s="61">
        <f>WORKDAY(FY4,1,'Festivos en colombia'!$A:$A)</f>
        <v>44081</v>
      </c>
      <c r="GA4" s="61">
        <f>WORKDAY(FZ4,1,'Festivos en colombia'!$A:$A)</f>
        <v>44082</v>
      </c>
      <c r="GB4" s="61">
        <f>WORKDAY(GA4,1,'Festivos en colombia'!$A:$A)</f>
        <v>44083</v>
      </c>
      <c r="GC4" s="61">
        <f>WORKDAY(GB4,1,'Festivos en colombia'!$A:$A)</f>
        <v>44084</v>
      </c>
      <c r="GD4" s="61">
        <f>WORKDAY(GC4,1,'Festivos en colombia'!$A:$A)</f>
        <v>44085</v>
      </c>
      <c r="GE4" s="61">
        <f>WORKDAY(GD4,1,'Festivos en colombia'!$A:$A)</f>
        <v>44088</v>
      </c>
      <c r="GF4" s="61">
        <f>WORKDAY(GE4,1,'Festivos en colombia'!$A:$A)</f>
        <v>44089</v>
      </c>
      <c r="GG4" s="61">
        <f>WORKDAY(GF4,1,'Festivos en colombia'!$A:$A)</f>
        <v>44090</v>
      </c>
      <c r="GH4" s="61">
        <f>WORKDAY(GG4,1,'Festivos en colombia'!$A:$A)</f>
        <v>44091</v>
      </c>
      <c r="GI4" s="61">
        <f>WORKDAY(GH4,1,'Festivos en colombia'!$A:$A)</f>
        <v>44092</v>
      </c>
      <c r="GJ4" s="61">
        <f>WORKDAY(GI4,1,'Festivos en colombia'!$A:$A)</f>
        <v>44095</v>
      </c>
      <c r="GK4" s="61">
        <f>WORKDAY(GJ4,1,'Festivos en colombia'!$A:$A)</f>
        <v>44096</v>
      </c>
      <c r="GL4" s="61">
        <f>WORKDAY(GK4,1,'Festivos en colombia'!$A:$A)</f>
        <v>44097</v>
      </c>
      <c r="GM4" s="61">
        <f>WORKDAY(GL4,1,'Festivos en colombia'!$A:$A)</f>
        <v>44098</v>
      </c>
      <c r="GN4" s="61">
        <f>WORKDAY(GM4,1,'Festivos en colombia'!$A:$A)</f>
        <v>44099</v>
      </c>
      <c r="GO4" s="61">
        <f>WORKDAY(GN4,1,'Festivos en colombia'!$A:$A)</f>
        <v>44102</v>
      </c>
      <c r="GP4" s="61">
        <f>WORKDAY(GO4,1,'Festivos en colombia'!$A:$A)</f>
        <v>44103</v>
      </c>
      <c r="GQ4" s="61">
        <f>WORKDAY(GP4,1,'Festivos en colombia'!$A:$A)</f>
        <v>44104</v>
      </c>
      <c r="GR4" s="61">
        <f>WORKDAY(GQ4,1,'Festivos en colombia'!$A:$A)</f>
        <v>44105</v>
      </c>
      <c r="GS4" s="61">
        <f>WORKDAY(GR4,1,'Festivos en colombia'!$A:$A)</f>
        <v>44106</v>
      </c>
      <c r="GT4" s="61">
        <f>WORKDAY(GS4,1,'Festivos en colombia'!$A:$A)</f>
        <v>44109</v>
      </c>
      <c r="GU4" s="61">
        <f>WORKDAY(GT4,1,'Festivos en colombia'!$A:$A)</f>
        <v>44110</v>
      </c>
      <c r="GV4" s="61">
        <f>WORKDAY(GU4,1,'Festivos en colombia'!$A:$A)</f>
        <v>44111</v>
      </c>
      <c r="GW4" s="61">
        <f>WORKDAY(GV4,1,'Festivos en colombia'!$A:$A)</f>
        <v>44112</v>
      </c>
      <c r="GX4" s="61">
        <f>WORKDAY(GW4,1,'Festivos en colombia'!$A:$A)</f>
        <v>44113</v>
      </c>
      <c r="GY4" s="61">
        <f>WORKDAY(GX4,1,'Festivos en colombia'!$A:$A)+1</f>
        <v>44117</v>
      </c>
      <c r="GZ4" s="61">
        <f>WORKDAY(GY4,1,'Festivos en colombia'!$A:$A)</f>
        <v>44118</v>
      </c>
      <c r="HA4" s="61">
        <f>WORKDAY(GZ4,1,'Festivos en colombia'!$A:$A)</f>
        <v>44119</v>
      </c>
      <c r="HB4" s="61">
        <f>WORKDAY(HA4,1,'Festivos en colombia'!$A:$A)</f>
        <v>44120</v>
      </c>
      <c r="HC4" s="61">
        <f>WORKDAY(HB4,1,'Festivos en colombia'!$A:$A)</f>
        <v>44123</v>
      </c>
      <c r="HD4" s="61">
        <f>WORKDAY(HC4,1,'Festivos en colombia'!$A:$A)</f>
        <v>44124</v>
      </c>
      <c r="HE4" s="61">
        <f>WORKDAY(HD4,1,'Festivos en colombia'!$A:$A)</f>
        <v>44125</v>
      </c>
      <c r="HF4" s="61">
        <f>WORKDAY(HE4,1,'Festivos en colombia'!$A:$A)</f>
        <v>44126</v>
      </c>
      <c r="HG4" s="61">
        <f>WORKDAY(HF4,1,'Festivos en colombia'!$A:$A)</f>
        <v>44127</v>
      </c>
      <c r="HH4" s="61">
        <f>WORKDAY(HG4,1,'Festivos en colombia'!$A:$A)</f>
        <v>44130</v>
      </c>
      <c r="HI4" s="61">
        <f>WORKDAY(HH4,1,'Festivos en colombia'!$A:$A)</f>
        <v>44131</v>
      </c>
      <c r="HJ4" s="61">
        <f>WORKDAY(HI4,1,'Festivos en colombia'!$A:$A)</f>
        <v>44132</v>
      </c>
      <c r="HK4" s="61">
        <f>WORKDAY(HJ4,1,'Festivos en colombia'!$A:$A)</f>
        <v>44133</v>
      </c>
      <c r="HL4" s="61">
        <f>WORKDAY(HK4,1,'Festivos en colombia'!$A:$A)</f>
        <v>44134</v>
      </c>
      <c r="HM4" s="61">
        <f>WORKDAY(HL4,1,'Festivos en colombia'!$A:$A)+1</f>
        <v>44138</v>
      </c>
      <c r="HN4" s="61">
        <f>WORKDAY(HM4,1,'Festivos en colombia'!$A:$A)</f>
        <v>44139</v>
      </c>
      <c r="HO4" s="61">
        <f>WORKDAY(HN4,1,'Festivos en colombia'!$A:$A)</f>
        <v>44140</v>
      </c>
      <c r="HP4" s="61">
        <f>WORKDAY(HO4,1,'Festivos en colombia'!$A:$A)</f>
        <v>44141</v>
      </c>
      <c r="HQ4" s="61">
        <f>WORKDAY(HP4,1,'Festivos en colombia'!$A:$A)</f>
        <v>44144</v>
      </c>
      <c r="HR4" s="61">
        <f>WORKDAY(HQ4,1,'Festivos en colombia'!$A:$A)</f>
        <v>44145</v>
      </c>
      <c r="HS4" s="61">
        <f>WORKDAY(HR4,1,'Festivos en colombia'!$A:$A)</f>
        <v>44146</v>
      </c>
      <c r="HT4" s="61">
        <f>WORKDAY(HS4,1,'Festivos en colombia'!$A:$A)</f>
        <v>44147</v>
      </c>
      <c r="HU4" s="61">
        <f>WORKDAY(HT4,1,'Festivos en colombia'!$A:$A)</f>
        <v>44148</v>
      </c>
      <c r="HV4" s="61">
        <f>WORKDAY(HU4,1,'Festivos en colombia'!$A:$A)</f>
        <v>44151</v>
      </c>
      <c r="HW4" s="61">
        <f>WORKDAY(HV4,1,'Festivos en colombia'!$A:$A)</f>
        <v>44152</v>
      </c>
      <c r="HX4" s="61">
        <f>WORKDAY(HW4,1,'Festivos en colombia'!$A:$A)</f>
        <v>44153</v>
      </c>
      <c r="HY4" s="61">
        <f>WORKDAY(HX4,1,'Festivos en colombia'!$A:$A)</f>
        <v>44154</v>
      </c>
      <c r="HZ4" s="61">
        <f>WORKDAY(HY4,1,'Festivos en colombia'!$A:$A)</f>
        <v>44155</v>
      </c>
      <c r="IA4" s="61">
        <f>WORKDAY(HZ4,1,'Festivos en colombia'!$A:$A)</f>
        <v>44158</v>
      </c>
      <c r="IB4" s="61">
        <f>WORKDAY(IA4,1,'Festivos en colombia'!$A:$A)</f>
        <v>44159</v>
      </c>
      <c r="IC4" s="61">
        <f>WORKDAY(IB4,1,'Festivos en colombia'!$A:$A)</f>
        <v>44160</v>
      </c>
      <c r="ID4" s="61">
        <f>WORKDAY(IC4,1,'Festivos en colombia'!$A:$A)</f>
        <v>44161</v>
      </c>
      <c r="IE4" s="61">
        <f>WORKDAY(ID4,1,'Festivos en colombia'!$A:$A)</f>
        <v>44162</v>
      </c>
      <c r="IF4" s="61">
        <f>WORKDAY(IE4,1,'Festivos en colombia'!$A:$A)</f>
        <v>44165</v>
      </c>
      <c r="IG4" s="61">
        <f>WORKDAY(IF4,1,'Festivos en colombia'!$A:$A)</f>
        <v>44166</v>
      </c>
      <c r="IH4" s="61">
        <f>WORKDAY(IG4,1,'Festivos en colombia'!$A:$A)</f>
        <v>44167</v>
      </c>
      <c r="II4" s="61">
        <f>WORKDAY(IH4,1,'Festivos en colombia'!$A:$A)</f>
        <v>44168</v>
      </c>
      <c r="IJ4" s="61">
        <f>WORKDAY(II4,1,'Festivos en colombia'!$A:$A)</f>
        <v>44169</v>
      </c>
      <c r="IK4" s="61">
        <f>WORKDAY(IJ4,1,'Festivos en colombia'!$A:$A)</f>
        <v>44172</v>
      </c>
      <c r="IL4" s="61">
        <f>WORKDAY(IK4,1,'Festivos en colombia'!$A:$A)</f>
        <v>44173</v>
      </c>
      <c r="IM4" s="61">
        <f>WORKDAY(IL4,1,'Festivos en colombia'!$A:$A)</f>
        <v>44174</v>
      </c>
      <c r="IN4" s="61">
        <f>WORKDAY(IM4,1,'Festivos en colombia'!$A:$A)</f>
        <v>44175</v>
      </c>
      <c r="IO4" s="61">
        <f>WORKDAY(IN4,1,'Festivos en colombia'!$A:$A)</f>
        <v>44176</v>
      </c>
      <c r="IP4" s="61">
        <f>WORKDAY(IO4,1,'Festivos en colombia'!$A:$A)</f>
        <v>44179</v>
      </c>
      <c r="IQ4" s="61">
        <f>WORKDAY(IP4,1,'Festivos en colombia'!$A:$A)</f>
        <v>44180</v>
      </c>
      <c r="IR4" s="61">
        <f>WORKDAY(IQ4,1,'Festivos en colombia'!$A:$A)</f>
        <v>44181</v>
      </c>
      <c r="IS4" s="61">
        <f>WORKDAY(IR4,1,'Festivos en colombia'!$A:$A)</f>
        <v>44182</v>
      </c>
      <c r="IT4" s="61">
        <f>WORKDAY(IS4,1,'Festivos en colombia'!$A:$A)</f>
        <v>44183</v>
      </c>
      <c r="IU4" s="61">
        <f>WORKDAY(IT4,1,'Festivos en colombia'!$A:$A)</f>
        <v>44186</v>
      </c>
      <c r="IV4" s="61">
        <f>WORKDAY(IU4,1,'Festivos en colombia'!$A:$A)</f>
        <v>44187</v>
      </c>
      <c r="IW4" s="61">
        <f>WORKDAY(IV4,1,'Festivos en colombia'!$A:$A)</f>
        <v>44188</v>
      </c>
      <c r="IX4" s="61">
        <f>WORKDAY(IW4,1,'Festivos en colombia'!$A:$A)+2</f>
        <v>44191</v>
      </c>
      <c r="IY4" s="61">
        <f>WORKDAY(IX4,1,'Festivos en colombia'!$A:$A)</f>
        <v>44193</v>
      </c>
      <c r="IZ4" s="61">
        <f>WORKDAY(IY4,1,'Festivos en colombia'!$A:$A)</f>
        <v>44194</v>
      </c>
      <c r="JA4" s="61">
        <f>WORKDAY(IZ4,1,'Festivos en colombia'!$A:$A)+3</f>
        <v>44198</v>
      </c>
      <c r="JB4" s="61">
        <f>WORKDAY(JA4,1,'Festivos en colombia'!$A:$A)</f>
        <v>44200</v>
      </c>
      <c r="JC4" s="61">
        <f>WORKDAY(JB4,1,'Festivos en colombia'!$A:$A)</f>
        <v>44201</v>
      </c>
      <c r="JD4" s="61">
        <f>WORKDAY(JC4,1,'Festivos en colombia'!$A:$A)+1</f>
        <v>44203</v>
      </c>
      <c r="JE4" s="61">
        <f>WORKDAY(JD4,1,'Festivos en colombia'!$A:$A)</f>
        <v>44204</v>
      </c>
      <c r="JF4" s="61">
        <f>WORKDAY(JE4,1,'Festivos en colombia'!$A:$A)</f>
        <v>44207</v>
      </c>
      <c r="JG4" s="61">
        <f>WORKDAY(JF4,1,'Festivos en colombia'!$A:$A)</f>
        <v>44208</v>
      </c>
      <c r="JH4" s="61">
        <f>WORKDAY(JG4,1,'Festivos en colombia'!$A:$A)</f>
        <v>44209</v>
      </c>
      <c r="JI4" s="61">
        <f>WORKDAY(JH4,1,'Festivos en colombia'!$A:$A)</f>
        <v>44210</v>
      </c>
      <c r="JJ4" s="61">
        <f>WORKDAY(JI4,1,'Festivos en colombia'!$A:$A)</f>
        <v>44211</v>
      </c>
      <c r="JK4" s="61">
        <f>WORKDAY(JJ4,1,'Festivos en colombia'!$A:$A)</f>
        <v>44214</v>
      </c>
      <c r="JL4" s="61">
        <f>WORKDAY(JK4,1,'Festivos en colombia'!$A:$A)</f>
        <v>44215</v>
      </c>
      <c r="JM4" s="61">
        <f>WORKDAY(JL4,1,'Festivos en colombia'!$A:$A)</f>
        <v>44216</v>
      </c>
      <c r="JN4" s="61">
        <f>WORKDAY(JM4,1,'Festivos en colombia'!$A:$A)</f>
        <v>44217</v>
      </c>
      <c r="JO4" s="61">
        <f>WORKDAY(JN4,1,'Festivos en colombia'!$A:$A)</f>
        <v>44218</v>
      </c>
      <c r="JP4" s="61">
        <f>WORKDAY(JO4,1,'Festivos en colombia'!$A:$A)</f>
        <v>44221</v>
      </c>
      <c r="JQ4" s="61">
        <f>WORKDAY(JP4,1,'Festivos en colombia'!$A:$A)</f>
        <v>44222</v>
      </c>
      <c r="JR4" s="61">
        <f>WORKDAY(JQ4,1,'Festivos en colombia'!$A:$A)</f>
        <v>44223</v>
      </c>
      <c r="JS4" s="61">
        <f>WORKDAY(JR4,1,'Festivos en colombia'!$A:$A)</f>
        <v>44224</v>
      </c>
      <c r="JT4" s="61">
        <f>WORKDAY(JS4,1,'Festivos en colombia'!$A:$A)</f>
        <v>44225</v>
      </c>
      <c r="JU4" s="61">
        <f>WORKDAY(JT4,1,'Festivos en colombia'!$A:$A)</f>
        <v>44228</v>
      </c>
      <c r="JV4" s="61">
        <f>WORKDAY(JU4,1,'Festivos en colombia'!$A:$A)</f>
        <v>44229</v>
      </c>
      <c r="JW4" s="61">
        <f>WORKDAY(JV4,1,'Festivos en colombia'!$A:$A)</f>
        <v>44230</v>
      </c>
      <c r="JX4" s="61">
        <f>WORKDAY(JW4,1,'Festivos en colombia'!$A:$A)</f>
        <v>44231</v>
      </c>
      <c r="JY4" s="61">
        <f>WORKDAY(JX4,1,'Festivos en colombia'!$A:$A)</f>
        <v>44232</v>
      </c>
      <c r="JZ4" s="61">
        <f>WORKDAY(JY4,1,'Festivos en colombia'!$A:$A)</f>
        <v>44235</v>
      </c>
      <c r="KA4" s="61">
        <f>WORKDAY(JZ4,1,'Festivos en colombia'!$A:$A)</f>
        <v>44236</v>
      </c>
      <c r="KB4" s="61">
        <f>WORKDAY(KA4,1,'Festivos en colombia'!$A:$A)</f>
        <v>44237</v>
      </c>
      <c r="KC4" s="62"/>
      <c r="KD4" s="38"/>
      <c r="KE4" s="37"/>
      <c r="KF4" s="38"/>
      <c r="KG4" s="37"/>
      <c r="KH4" s="38"/>
      <c r="KI4" s="37"/>
      <c r="KJ4" s="38"/>
      <c r="KK4" s="37"/>
      <c r="KL4" s="38"/>
      <c r="KM4" s="37"/>
    </row>
    <row r="5" spans="2:299" ht="15.75" customHeight="1" x14ac:dyDescent="0.2">
      <c r="B5" s="138"/>
      <c r="C5" s="139"/>
      <c r="D5" s="139"/>
      <c r="E5" s="140"/>
      <c r="F5" s="140"/>
      <c r="G5" s="152"/>
      <c r="H5" s="152"/>
      <c r="I5" s="152"/>
      <c r="J5" s="152"/>
      <c r="K5" s="128"/>
      <c r="L5" s="63">
        <v>1</v>
      </c>
      <c r="M5" s="63">
        <v>2</v>
      </c>
      <c r="N5" s="63">
        <v>3</v>
      </c>
      <c r="O5" s="63">
        <v>4</v>
      </c>
      <c r="P5" s="63">
        <v>5</v>
      </c>
      <c r="Q5" s="63">
        <v>6</v>
      </c>
      <c r="R5" s="63">
        <v>7</v>
      </c>
      <c r="S5" s="63">
        <v>8</v>
      </c>
      <c r="T5" s="63">
        <v>9</v>
      </c>
      <c r="U5" s="63">
        <v>10</v>
      </c>
      <c r="V5" s="63">
        <v>11</v>
      </c>
      <c r="W5" s="63">
        <v>12</v>
      </c>
      <c r="X5" s="63">
        <v>13</v>
      </c>
      <c r="Y5" s="63">
        <v>14</v>
      </c>
      <c r="Z5" s="63">
        <v>15</v>
      </c>
      <c r="AA5" s="63">
        <v>16</v>
      </c>
      <c r="AB5" s="63">
        <v>17</v>
      </c>
      <c r="AC5" s="63">
        <v>18</v>
      </c>
      <c r="AD5" s="63">
        <v>19</v>
      </c>
      <c r="AE5" s="63">
        <v>20</v>
      </c>
      <c r="AF5" s="63">
        <v>21</v>
      </c>
      <c r="AG5" s="63">
        <v>22</v>
      </c>
      <c r="AH5" s="63">
        <v>23</v>
      </c>
      <c r="AI5" s="63">
        <v>24</v>
      </c>
      <c r="AJ5" s="63">
        <v>25</v>
      </c>
      <c r="AK5" s="63">
        <v>26</v>
      </c>
      <c r="AL5" s="63">
        <v>27</v>
      </c>
      <c r="AM5" s="63">
        <v>28</v>
      </c>
      <c r="AN5" s="63">
        <v>29</v>
      </c>
      <c r="AO5" s="63">
        <v>30</v>
      </c>
      <c r="AP5" s="63">
        <v>31</v>
      </c>
      <c r="AQ5" s="63">
        <v>32</v>
      </c>
      <c r="AR5" s="63">
        <v>33</v>
      </c>
      <c r="AS5" s="63">
        <v>34</v>
      </c>
      <c r="AT5" s="63">
        <v>35</v>
      </c>
      <c r="AU5" s="63">
        <v>36</v>
      </c>
      <c r="AV5" s="63">
        <v>37</v>
      </c>
      <c r="AW5" s="63">
        <v>38</v>
      </c>
      <c r="AX5" s="63">
        <v>39</v>
      </c>
      <c r="AY5" s="63">
        <v>40</v>
      </c>
      <c r="AZ5" s="63">
        <v>41</v>
      </c>
      <c r="BA5" s="63">
        <v>42</v>
      </c>
      <c r="BB5" s="63">
        <v>43</v>
      </c>
      <c r="BC5" s="63">
        <v>44</v>
      </c>
      <c r="BD5" s="63">
        <v>45</v>
      </c>
      <c r="BE5" s="63">
        <v>46</v>
      </c>
      <c r="BF5" s="63">
        <v>47</v>
      </c>
      <c r="BG5" s="63">
        <v>48</v>
      </c>
      <c r="BH5" s="63">
        <v>49</v>
      </c>
      <c r="BI5" s="63">
        <v>50</v>
      </c>
      <c r="BJ5" s="63">
        <v>51</v>
      </c>
      <c r="BK5" s="63">
        <v>52</v>
      </c>
      <c r="BL5" s="63">
        <v>53</v>
      </c>
      <c r="BM5" s="63">
        <v>54</v>
      </c>
      <c r="BN5" s="63">
        <v>55</v>
      </c>
      <c r="BO5" s="63">
        <v>56</v>
      </c>
      <c r="BP5" s="63">
        <v>57</v>
      </c>
      <c r="BQ5" s="63">
        <v>58</v>
      </c>
      <c r="BR5" s="63">
        <v>59</v>
      </c>
      <c r="BS5" s="63">
        <v>60</v>
      </c>
      <c r="BT5" s="63">
        <v>61</v>
      </c>
      <c r="BU5" s="63">
        <v>62</v>
      </c>
      <c r="BV5" s="63">
        <v>63</v>
      </c>
      <c r="BW5" s="63">
        <v>64</v>
      </c>
      <c r="BX5" s="63">
        <v>65</v>
      </c>
      <c r="BY5" s="63">
        <v>66</v>
      </c>
      <c r="BZ5" s="63">
        <v>67</v>
      </c>
      <c r="CA5" s="63">
        <v>68</v>
      </c>
      <c r="CB5" s="63">
        <v>69</v>
      </c>
      <c r="CC5" s="63">
        <v>70</v>
      </c>
      <c r="CD5" s="63">
        <v>71</v>
      </c>
      <c r="CE5" s="63">
        <v>72</v>
      </c>
      <c r="CF5" s="63">
        <v>73</v>
      </c>
      <c r="CG5" s="63">
        <v>74</v>
      </c>
      <c r="CH5" s="63">
        <v>75</v>
      </c>
      <c r="CI5" s="63">
        <v>76</v>
      </c>
      <c r="CJ5" s="63">
        <v>77</v>
      </c>
      <c r="CK5" s="63">
        <v>78</v>
      </c>
      <c r="CL5" s="63">
        <v>79</v>
      </c>
      <c r="CM5" s="63">
        <v>80</v>
      </c>
      <c r="CN5" s="63">
        <v>81</v>
      </c>
      <c r="CO5" s="63">
        <v>82</v>
      </c>
      <c r="CP5" s="63">
        <v>83</v>
      </c>
      <c r="CQ5" s="63">
        <v>84</v>
      </c>
      <c r="CR5" s="63">
        <v>85</v>
      </c>
      <c r="CS5" s="63">
        <v>86</v>
      </c>
      <c r="CT5" s="63">
        <v>87</v>
      </c>
      <c r="CU5" s="63">
        <v>88</v>
      </c>
      <c r="CV5" s="63">
        <v>89</v>
      </c>
      <c r="CW5" s="63">
        <v>90</v>
      </c>
      <c r="CX5" s="63">
        <v>91</v>
      </c>
      <c r="CY5" s="63">
        <v>92</v>
      </c>
      <c r="CZ5" s="63">
        <v>93</v>
      </c>
      <c r="DA5" s="63">
        <v>94</v>
      </c>
      <c r="DB5" s="63">
        <v>95</v>
      </c>
      <c r="DC5" s="63">
        <v>96</v>
      </c>
      <c r="DD5" s="63">
        <v>97</v>
      </c>
      <c r="DE5" s="63">
        <v>98</v>
      </c>
      <c r="DF5" s="63">
        <v>99</v>
      </c>
      <c r="DG5" s="63">
        <v>100</v>
      </c>
      <c r="DH5" s="63">
        <v>101</v>
      </c>
      <c r="DI5" s="63">
        <v>102</v>
      </c>
      <c r="DJ5" s="63">
        <v>103</v>
      </c>
      <c r="DK5" s="63">
        <v>104</v>
      </c>
      <c r="DL5" s="63">
        <v>105</v>
      </c>
      <c r="DM5" s="63">
        <v>106</v>
      </c>
      <c r="DN5" s="63">
        <v>107</v>
      </c>
      <c r="DO5" s="63">
        <v>108</v>
      </c>
      <c r="DP5" s="63">
        <v>109</v>
      </c>
      <c r="DQ5" s="63">
        <v>110</v>
      </c>
      <c r="DR5" s="63">
        <v>111</v>
      </c>
      <c r="DS5" s="63">
        <v>112</v>
      </c>
      <c r="DT5" s="63">
        <v>113</v>
      </c>
      <c r="DU5" s="63">
        <v>114</v>
      </c>
      <c r="DV5" s="63">
        <v>115</v>
      </c>
      <c r="DW5" s="63">
        <v>116</v>
      </c>
      <c r="DX5" s="63">
        <v>117</v>
      </c>
      <c r="DY5" s="63">
        <v>118</v>
      </c>
      <c r="DZ5" s="63">
        <v>119</v>
      </c>
      <c r="EA5" s="63">
        <v>120</v>
      </c>
      <c r="EB5" s="63">
        <v>121</v>
      </c>
      <c r="EC5" s="63">
        <v>122</v>
      </c>
      <c r="ED5" s="63">
        <v>123</v>
      </c>
      <c r="EE5" s="63">
        <v>124</v>
      </c>
      <c r="EF5" s="63">
        <v>125</v>
      </c>
      <c r="EG5" s="63">
        <v>126</v>
      </c>
      <c r="EH5" s="63">
        <v>127</v>
      </c>
      <c r="EI5" s="63">
        <v>128</v>
      </c>
      <c r="EJ5" s="63">
        <v>129</v>
      </c>
      <c r="EK5" s="63">
        <v>130</v>
      </c>
      <c r="EL5" s="63">
        <v>131</v>
      </c>
      <c r="EM5" s="63">
        <v>132</v>
      </c>
      <c r="EN5" s="63">
        <v>133</v>
      </c>
      <c r="EO5" s="63">
        <v>134</v>
      </c>
      <c r="EP5" s="63">
        <v>135</v>
      </c>
      <c r="EQ5" s="63">
        <v>136</v>
      </c>
      <c r="ER5" s="63">
        <v>137</v>
      </c>
      <c r="ES5" s="63">
        <v>138</v>
      </c>
      <c r="ET5" s="63">
        <v>139</v>
      </c>
      <c r="EU5" s="63">
        <v>140</v>
      </c>
      <c r="EV5" s="63">
        <v>141</v>
      </c>
      <c r="EW5" s="63">
        <v>142</v>
      </c>
      <c r="EX5" s="63">
        <v>143</v>
      </c>
      <c r="EY5" s="63">
        <v>144</v>
      </c>
      <c r="EZ5" s="63">
        <v>145</v>
      </c>
      <c r="FA5" s="63">
        <v>146</v>
      </c>
      <c r="FB5" s="63">
        <v>147</v>
      </c>
      <c r="FC5" s="63">
        <v>148</v>
      </c>
      <c r="FD5" s="63">
        <v>149</v>
      </c>
      <c r="FE5" s="63">
        <v>150</v>
      </c>
      <c r="FF5" s="63">
        <v>151</v>
      </c>
      <c r="FG5" s="63">
        <v>152</v>
      </c>
      <c r="FH5" s="63">
        <v>153</v>
      </c>
      <c r="FI5" s="63">
        <v>154</v>
      </c>
      <c r="FJ5" s="63">
        <v>155</v>
      </c>
      <c r="FK5" s="63">
        <v>156</v>
      </c>
      <c r="FL5" s="63">
        <v>157</v>
      </c>
      <c r="FM5" s="63">
        <v>158</v>
      </c>
      <c r="FN5" s="63">
        <v>159</v>
      </c>
      <c r="FO5" s="63">
        <v>160</v>
      </c>
      <c r="FP5" s="63">
        <v>161</v>
      </c>
      <c r="FQ5" s="63">
        <v>162</v>
      </c>
      <c r="FR5" s="63">
        <v>163</v>
      </c>
      <c r="FS5" s="63">
        <v>164</v>
      </c>
      <c r="FT5" s="63">
        <v>165</v>
      </c>
      <c r="FU5" s="63">
        <v>166</v>
      </c>
      <c r="FV5" s="63">
        <v>167</v>
      </c>
      <c r="FW5" s="63">
        <v>168</v>
      </c>
      <c r="FX5" s="63">
        <v>169</v>
      </c>
      <c r="FY5" s="63">
        <v>170</v>
      </c>
      <c r="FZ5" s="63">
        <v>171</v>
      </c>
      <c r="GA5" s="63">
        <v>172</v>
      </c>
      <c r="GB5" s="63">
        <v>173</v>
      </c>
      <c r="GC5" s="63">
        <v>174</v>
      </c>
      <c r="GD5" s="63">
        <v>175</v>
      </c>
      <c r="GE5" s="63">
        <v>176</v>
      </c>
      <c r="GF5" s="63">
        <v>177</v>
      </c>
      <c r="GG5" s="63">
        <v>178</v>
      </c>
      <c r="GH5" s="63">
        <v>179</v>
      </c>
      <c r="GI5" s="63">
        <v>180</v>
      </c>
      <c r="GJ5" s="63">
        <v>181</v>
      </c>
      <c r="GK5" s="63">
        <v>182</v>
      </c>
      <c r="GL5" s="63">
        <v>183</v>
      </c>
      <c r="GM5" s="63">
        <v>184</v>
      </c>
      <c r="GN5" s="63">
        <v>185</v>
      </c>
      <c r="GO5" s="63">
        <v>186</v>
      </c>
      <c r="GP5" s="63">
        <v>187</v>
      </c>
      <c r="GQ5" s="63">
        <v>188</v>
      </c>
      <c r="GR5" s="63">
        <v>189</v>
      </c>
      <c r="GS5" s="63">
        <v>190</v>
      </c>
      <c r="GT5" s="63">
        <v>191</v>
      </c>
      <c r="GU5" s="63">
        <v>192</v>
      </c>
      <c r="GV5" s="63">
        <v>193</v>
      </c>
      <c r="GW5" s="63">
        <v>194</v>
      </c>
      <c r="GX5" s="63">
        <v>195</v>
      </c>
      <c r="GY5" s="63">
        <v>196</v>
      </c>
      <c r="GZ5" s="63">
        <v>197</v>
      </c>
      <c r="HA5" s="63">
        <v>198</v>
      </c>
      <c r="HB5" s="63">
        <v>199</v>
      </c>
      <c r="HC5" s="63">
        <v>200</v>
      </c>
      <c r="HD5" s="63">
        <v>201</v>
      </c>
      <c r="HE5" s="63">
        <v>202</v>
      </c>
      <c r="HF5" s="63">
        <v>203</v>
      </c>
      <c r="HG5" s="63">
        <v>204</v>
      </c>
      <c r="HH5" s="63">
        <v>205</v>
      </c>
      <c r="HI5" s="63">
        <v>206</v>
      </c>
      <c r="HJ5" s="63">
        <v>207</v>
      </c>
      <c r="HK5" s="63">
        <v>208</v>
      </c>
      <c r="HL5" s="63">
        <v>209</v>
      </c>
      <c r="HM5" s="63">
        <v>210</v>
      </c>
      <c r="HN5" s="63">
        <v>211</v>
      </c>
      <c r="HO5" s="63">
        <v>212</v>
      </c>
      <c r="HP5" s="63">
        <v>213</v>
      </c>
      <c r="HQ5" s="63">
        <v>214</v>
      </c>
      <c r="HR5" s="63">
        <v>215</v>
      </c>
      <c r="HS5" s="63">
        <v>216</v>
      </c>
      <c r="HT5" s="63">
        <v>217</v>
      </c>
      <c r="HU5" s="63">
        <v>218</v>
      </c>
      <c r="HV5" s="63">
        <v>219</v>
      </c>
      <c r="HW5" s="63">
        <v>220</v>
      </c>
      <c r="HX5" s="63">
        <v>221</v>
      </c>
      <c r="HY5" s="63">
        <v>222</v>
      </c>
      <c r="HZ5" s="63">
        <v>223</v>
      </c>
      <c r="IA5" s="63">
        <v>224</v>
      </c>
      <c r="IB5" s="63">
        <v>225</v>
      </c>
      <c r="IC5" s="63">
        <v>226</v>
      </c>
      <c r="ID5" s="63">
        <v>227</v>
      </c>
      <c r="IE5" s="63">
        <v>228</v>
      </c>
      <c r="IF5" s="63">
        <v>229</v>
      </c>
      <c r="IG5" s="63">
        <v>230</v>
      </c>
      <c r="IH5" s="63">
        <v>231</v>
      </c>
      <c r="II5" s="63">
        <v>232</v>
      </c>
      <c r="IJ5" s="63">
        <v>233</v>
      </c>
      <c r="IK5" s="63">
        <v>234</v>
      </c>
      <c r="IL5" s="63">
        <v>235</v>
      </c>
      <c r="IM5" s="63">
        <v>236</v>
      </c>
      <c r="IN5" s="63">
        <v>237</v>
      </c>
      <c r="IO5" s="63">
        <v>238</v>
      </c>
      <c r="IP5" s="63">
        <v>239</v>
      </c>
      <c r="IQ5" s="63">
        <v>240</v>
      </c>
      <c r="IR5" s="63">
        <v>241</v>
      </c>
      <c r="IS5" s="63">
        <v>242</v>
      </c>
      <c r="IT5" s="63">
        <v>243</v>
      </c>
      <c r="IU5" s="63">
        <v>244</v>
      </c>
      <c r="IV5" s="63">
        <v>245</v>
      </c>
      <c r="IW5" s="63">
        <v>246</v>
      </c>
      <c r="IX5" s="63">
        <v>247</v>
      </c>
      <c r="IY5" s="63">
        <v>248</v>
      </c>
      <c r="IZ5" s="63">
        <v>249</v>
      </c>
      <c r="JA5" s="63">
        <v>250</v>
      </c>
      <c r="JB5" s="63">
        <v>251</v>
      </c>
      <c r="JC5" s="63">
        <v>252</v>
      </c>
      <c r="JD5" s="63">
        <v>253</v>
      </c>
      <c r="JE5" s="63">
        <v>254</v>
      </c>
      <c r="JF5" s="63">
        <v>255</v>
      </c>
      <c r="JG5" s="63">
        <v>256</v>
      </c>
      <c r="JH5" s="63">
        <v>257</v>
      </c>
      <c r="JI5" s="63">
        <v>258</v>
      </c>
      <c r="JJ5" s="63">
        <v>259</v>
      </c>
      <c r="JK5" s="63">
        <v>260</v>
      </c>
      <c r="JL5" s="63">
        <v>261</v>
      </c>
      <c r="JM5" s="63">
        <v>262</v>
      </c>
      <c r="JN5" s="63">
        <v>263</v>
      </c>
      <c r="JO5" s="63">
        <v>264</v>
      </c>
      <c r="JP5" s="63">
        <v>265</v>
      </c>
      <c r="JQ5" s="63">
        <v>266</v>
      </c>
      <c r="JR5" s="63">
        <v>267</v>
      </c>
      <c r="JS5" s="63">
        <v>268</v>
      </c>
      <c r="JT5" s="63">
        <v>269</v>
      </c>
      <c r="JU5" s="63">
        <v>270</v>
      </c>
      <c r="JV5" s="63">
        <v>271</v>
      </c>
      <c r="JW5" s="63">
        <v>272</v>
      </c>
      <c r="JX5" s="63">
        <v>273</v>
      </c>
      <c r="JY5" s="63">
        <v>274</v>
      </c>
      <c r="JZ5" s="63">
        <v>275</v>
      </c>
      <c r="KA5" s="63">
        <v>276</v>
      </c>
      <c r="KB5" s="63">
        <v>277</v>
      </c>
      <c r="KC5" s="64"/>
    </row>
    <row r="6" spans="2:299" ht="26.25" customHeight="1" x14ac:dyDescent="0.3">
      <c r="B6" s="65" t="s">
        <v>37</v>
      </c>
      <c r="C6" s="51">
        <f>C7</f>
        <v>1</v>
      </c>
      <c r="D6" s="51">
        <f>(C11+D11)-C7+1</f>
        <v>9.4</v>
      </c>
      <c r="E6" s="41"/>
      <c r="F6" s="41"/>
      <c r="G6" s="73"/>
      <c r="H6" s="73"/>
      <c r="I6" s="73"/>
      <c r="J6" s="73"/>
      <c r="K6" s="42">
        <v>0</v>
      </c>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3"/>
      <c r="IT6" s="43"/>
      <c r="IU6" s="43"/>
      <c r="IV6" s="43"/>
      <c r="IW6" s="43"/>
      <c r="IX6" s="43"/>
      <c r="IY6" s="43"/>
      <c r="IZ6" s="43"/>
      <c r="JA6" s="43"/>
      <c r="JB6" s="43"/>
      <c r="JC6" s="43"/>
      <c r="JD6" s="43"/>
      <c r="JE6" s="43"/>
      <c r="JF6" s="43"/>
      <c r="JG6" s="43"/>
      <c r="JH6" s="43"/>
      <c r="JI6" s="43"/>
      <c r="JJ6" s="43"/>
      <c r="JK6" s="43"/>
      <c r="JL6" s="43"/>
      <c r="JM6" s="43"/>
      <c r="JN6" s="43"/>
      <c r="JO6" s="43"/>
      <c r="JP6" s="43"/>
      <c r="JQ6" s="43"/>
      <c r="JR6" s="43"/>
      <c r="JS6" s="43"/>
      <c r="JT6" s="43"/>
      <c r="JU6" s="43"/>
      <c r="JV6" s="43"/>
      <c r="JW6" s="43"/>
      <c r="JX6" s="43"/>
      <c r="JY6" s="43"/>
      <c r="JZ6" s="43"/>
      <c r="KA6" s="43"/>
      <c r="KB6" s="43"/>
    </row>
    <row r="7" spans="2:299" ht="54" customHeight="1" outlineLevel="1" x14ac:dyDescent="0.3">
      <c r="B7" s="66" t="s">
        <v>300</v>
      </c>
      <c r="C7" s="52">
        <v>1</v>
      </c>
      <c r="D7" s="53">
        <v>10</v>
      </c>
      <c r="E7" s="44"/>
      <c r="F7" s="44"/>
      <c r="G7" s="58" t="s">
        <v>40</v>
      </c>
      <c r="H7" s="58" t="s">
        <v>47</v>
      </c>
      <c r="I7" s="58"/>
      <c r="J7" s="58"/>
      <c r="K7" s="45">
        <v>0.2</v>
      </c>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c r="IU7" s="43"/>
      <c r="IV7" s="43"/>
      <c r="IW7" s="43"/>
      <c r="IX7" s="43"/>
      <c r="IY7" s="43"/>
      <c r="IZ7" s="43"/>
      <c r="JA7" s="43"/>
      <c r="JB7" s="43"/>
      <c r="JC7" s="43"/>
      <c r="JD7" s="43"/>
      <c r="JE7" s="43"/>
      <c r="JF7" s="43"/>
      <c r="JG7" s="43"/>
      <c r="JH7" s="43"/>
      <c r="JI7" s="43"/>
      <c r="JJ7" s="43"/>
      <c r="JK7" s="43"/>
      <c r="JL7" s="43"/>
      <c r="JM7" s="43"/>
      <c r="JN7" s="43"/>
      <c r="JO7" s="43"/>
      <c r="JP7" s="43"/>
      <c r="JQ7" s="43"/>
      <c r="JR7" s="43"/>
      <c r="JS7" s="43"/>
      <c r="JT7" s="43"/>
      <c r="JU7" s="43"/>
      <c r="JV7" s="43"/>
      <c r="JW7" s="43"/>
      <c r="JX7" s="43"/>
      <c r="JY7" s="43"/>
      <c r="JZ7" s="43"/>
      <c r="KA7" s="43"/>
      <c r="KB7" s="43"/>
    </row>
    <row r="8" spans="2:299" ht="53.25" customHeight="1" outlineLevel="1" x14ac:dyDescent="0.3">
      <c r="B8" s="66" t="s">
        <v>36</v>
      </c>
      <c r="C8" s="53">
        <v>3</v>
      </c>
      <c r="D8" s="53">
        <v>4</v>
      </c>
      <c r="E8" s="44">
        <v>1</v>
      </c>
      <c r="F8" s="44">
        <v>5</v>
      </c>
      <c r="G8" s="58" t="s">
        <v>18</v>
      </c>
      <c r="H8" s="58" t="s">
        <v>47</v>
      </c>
      <c r="I8" s="58"/>
      <c r="J8" s="58"/>
      <c r="K8" s="45">
        <v>0.2</v>
      </c>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c r="IW8" s="43"/>
      <c r="IX8" s="43"/>
      <c r="IY8" s="43"/>
      <c r="IZ8" s="43"/>
      <c r="JA8" s="43"/>
      <c r="JB8" s="43"/>
      <c r="JC8" s="43"/>
      <c r="JD8" s="43"/>
      <c r="JE8" s="43"/>
      <c r="JF8" s="43"/>
      <c r="JG8" s="43"/>
      <c r="JH8" s="43"/>
      <c r="JI8" s="43"/>
      <c r="JJ8" s="43"/>
      <c r="JK8" s="43"/>
      <c r="JL8" s="43"/>
      <c r="JM8" s="43"/>
      <c r="JN8" s="43"/>
      <c r="JO8" s="43"/>
      <c r="JP8" s="43"/>
      <c r="JQ8" s="43"/>
      <c r="JR8" s="43"/>
      <c r="JS8" s="43"/>
      <c r="JT8" s="43"/>
      <c r="JU8" s="43"/>
      <c r="JV8" s="43"/>
      <c r="JW8" s="43"/>
      <c r="JX8" s="43"/>
      <c r="JY8" s="43"/>
      <c r="JZ8" s="43"/>
      <c r="KA8" s="43"/>
      <c r="KB8" s="43"/>
    </row>
    <row r="9" spans="2:299" ht="48" customHeight="1" outlineLevel="1" x14ac:dyDescent="0.3">
      <c r="B9" s="66" t="s">
        <v>38</v>
      </c>
      <c r="C9" s="53">
        <f>C8+D8</f>
        <v>7</v>
      </c>
      <c r="D9" s="53">
        <v>0.4</v>
      </c>
      <c r="E9" s="44"/>
      <c r="F9" s="44"/>
      <c r="G9" s="58" t="s">
        <v>41</v>
      </c>
      <c r="H9" s="58" t="s">
        <v>47</v>
      </c>
      <c r="I9" s="58"/>
      <c r="J9" s="58"/>
      <c r="K9" s="45">
        <v>0</v>
      </c>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c r="IW9" s="43"/>
      <c r="IX9" s="43"/>
      <c r="IY9" s="43"/>
      <c r="IZ9" s="43"/>
      <c r="JA9" s="43"/>
      <c r="JB9" s="43"/>
      <c r="JC9" s="43"/>
      <c r="JD9" s="43"/>
      <c r="JE9" s="43"/>
      <c r="JF9" s="43"/>
      <c r="JG9" s="43"/>
      <c r="JH9" s="43"/>
      <c r="JI9" s="43"/>
      <c r="JJ9" s="43"/>
      <c r="JK9" s="43"/>
      <c r="JL9" s="43"/>
      <c r="JM9" s="43"/>
      <c r="JN9" s="43"/>
      <c r="JO9" s="43"/>
      <c r="JP9" s="43"/>
      <c r="JQ9" s="43"/>
      <c r="JR9" s="43"/>
      <c r="JS9" s="43"/>
      <c r="JT9" s="43"/>
      <c r="JU9" s="43"/>
      <c r="JV9" s="43"/>
      <c r="JW9" s="43"/>
      <c r="JX9" s="43"/>
      <c r="JY9" s="43"/>
      <c r="JZ9" s="43"/>
      <c r="KA9" s="43"/>
      <c r="KB9" s="43"/>
    </row>
    <row r="10" spans="2:299" ht="22.5" customHeight="1" outlineLevel="1" x14ac:dyDescent="0.3">
      <c r="B10" s="66" t="s">
        <v>366</v>
      </c>
      <c r="C10" s="53">
        <f>C9+D9</f>
        <v>7.4</v>
      </c>
      <c r="D10" s="53">
        <f>VLOOKUP(B10,'Estimaciones variables'!A:B,2,FALSE)</f>
        <v>0</v>
      </c>
      <c r="E10" s="44"/>
      <c r="F10" s="44"/>
      <c r="G10" s="58" t="s">
        <v>367</v>
      </c>
      <c r="H10" s="58"/>
      <c r="I10" s="58" t="s">
        <v>368</v>
      </c>
      <c r="K10" s="45"/>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row>
    <row r="11" spans="2:299" ht="26.25" customHeight="1" outlineLevel="1" x14ac:dyDescent="0.3">
      <c r="B11" s="66" t="s">
        <v>39</v>
      </c>
      <c r="C11" s="53">
        <f>C10+D10</f>
        <v>7.4</v>
      </c>
      <c r="D11" s="53">
        <v>2</v>
      </c>
      <c r="E11" s="44"/>
      <c r="F11" s="44"/>
      <c r="G11" s="58" t="s">
        <v>19</v>
      </c>
      <c r="H11" s="58" t="s">
        <v>301</v>
      </c>
      <c r="I11" s="58"/>
      <c r="J11" s="58"/>
      <c r="K11" s="45">
        <v>0</v>
      </c>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row>
    <row r="12" spans="2:299" ht="26.25" customHeight="1" x14ac:dyDescent="0.3">
      <c r="B12" s="65" t="s">
        <v>60</v>
      </c>
      <c r="C12" s="51">
        <f>C14</f>
        <v>10.4</v>
      </c>
      <c r="D12" s="51">
        <f>(C27+D27)-C14</f>
        <v>0</v>
      </c>
      <c r="E12" s="41"/>
      <c r="F12" s="41"/>
      <c r="G12" s="73"/>
      <c r="H12" s="73"/>
      <c r="I12" s="73"/>
      <c r="J12" s="73"/>
      <c r="K12" s="42">
        <v>0</v>
      </c>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row>
    <row r="13" spans="2:299" ht="26.25" customHeight="1" outlineLevel="1" x14ac:dyDescent="0.3">
      <c r="B13" s="67" t="s">
        <v>64</v>
      </c>
      <c r="C13" s="54">
        <f>C14</f>
        <v>10.4</v>
      </c>
      <c r="D13" s="54">
        <f>(C19+D19)-C14</f>
        <v>0</v>
      </c>
      <c r="E13" s="46"/>
      <c r="F13" s="46"/>
      <c r="G13" s="75"/>
      <c r="H13" s="75"/>
      <c r="I13" s="75"/>
      <c r="J13" s="75"/>
      <c r="K13" s="47">
        <v>0</v>
      </c>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c r="IX13" s="43"/>
      <c r="IY13" s="43"/>
      <c r="IZ13" s="43"/>
      <c r="JA13" s="43"/>
      <c r="JB13" s="43"/>
      <c r="JC13" s="43"/>
      <c r="JD13" s="43"/>
      <c r="JE13" s="43"/>
      <c r="JF13" s="43"/>
      <c r="JG13" s="43"/>
      <c r="JH13" s="43"/>
      <c r="JI13" s="43"/>
      <c r="JJ13" s="43"/>
      <c r="JK13" s="43"/>
      <c r="JL13" s="43"/>
      <c r="JM13" s="43"/>
      <c r="JN13" s="43"/>
      <c r="JO13" s="43"/>
      <c r="JP13" s="43"/>
      <c r="JQ13" s="43"/>
      <c r="JR13" s="43"/>
      <c r="JS13" s="43"/>
      <c r="JT13" s="43"/>
      <c r="JU13" s="43"/>
      <c r="JV13" s="43"/>
      <c r="JW13" s="43"/>
      <c r="JX13" s="43"/>
      <c r="JY13" s="43"/>
      <c r="JZ13" s="43"/>
      <c r="KA13" s="43"/>
      <c r="KB13" s="43"/>
    </row>
    <row r="14" spans="2:299" ht="26.25" customHeight="1" outlineLevel="2" x14ac:dyDescent="0.3">
      <c r="B14" s="66" t="s">
        <v>52</v>
      </c>
      <c r="C14" s="53">
        <f>D6+C6</f>
        <v>10.4</v>
      </c>
      <c r="D14" s="53">
        <f>VLOOKUP(B14,'Estimaciones variables'!A:B,2,FALSE)</f>
        <v>0</v>
      </c>
      <c r="E14" s="44"/>
      <c r="F14" s="44"/>
      <c r="G14" s="58" t="s">
        <v>302</v>
      </c>
      <c r="H14" s="58" t="s">
        <v>301</v>
      </c>
      <c r="I14" s="58" t="s">
        <v>303</v>
      </c>
      <c r="J14" s="58"/>
      <c r="K14" s="45">
        <v>0</v>
      </c>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row>
    <row r="15" spans="2:299" ht="26.25" customHeight="1" outlineLevel="2" x14ac:dyDescent="0.3">
      <c r="B15" s="66" t="s">
        <v>53</v>
      </c>
      <c r="C15" s="53">
        <f>C14+D14</f>
        <v>10.4</v>
      </c>
      <c r="D15" s="53">
        <f>VLOOKUP(B15,'Estimaciones variables'!A:B,2,FALSE)</f>
        <v>0</v>
      </c>
      <c r="E15" s="44"/>
      <c r="F15" s="44"/>
      <c r="G15" s="58" t="s">
        <v>302</v>
      </c>
      <c r="H15" s="58" t="s">
        <v>301</v>
      </c>
      <c r="I15" s="58" t="s">
        <v>303</v>
      </c>
      <c r="J15" s="58"/>
      <c r="K15" s="45">
        <v>0</v>
      </c>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row>
    <row r="16" spans="2:299" ht="26.25" customHeight="1" outlineLevel="2" x14ac:dyDescent="0.3">
      <c r="B16" s="66" t="s">
        <v>54</v>
      </c>
      <c r="C16" s="53">
        <f>C15+D15</f>
        <v>10.4</v>
      </c>
      <c r="D16" s="53">
        <f>VLOOKUP(B16,'Estimaciones variables'!A:B,2,FALSE)</f>
        <v>0</v>
      </c>
      <c r="E16" s="44"/>
      <c r="F16" s="44"/>
      <c r="G16" s="58" t="s">
        <v>302</v>
      </c>
      <c r="H16" s="58" t="s">
        <v>301</v>
      </c>
      <c r="I16" s="58" t="s">
        <v>303</v>
      </c>
      <c r="J16" s="58"/>
      <c r="K16" s="45">
        <v>0</v>
      </c>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c r="IX16" s="43"/>
      <c r="IY16" s="43"/>
      <c r="IZ16" s="43"/>
      <c r="JA16" s="43"/>
      <c r="JB16" s="43"/>
      <c r="JC16" s="43"/>
      <c r="JD16" s="43"/>
      <c r="JE16" s="43"/>
      <c r="JF16" s="43"/>
      <c r="JG16" s="43"/>
      <c r="JH16" s="43"/>
      <c r="JI16" s="43"/>
      <c r="JJ16" s="43"/>
      <c r="JK16" s="43"/>
      <c r="JL16" s="43"/>
      <c r="JM16" s="43"/>
      <c r="JN16" s="43"/>
      <c r="JO16" s="43"/>
      <c r="JP16" s="43"/>
      <c r="JQ16" s="43"/>
      <c r="JR16" s="43"/>
      <c r="JS16" s="43"/>
      <c r="JT16" s="43"/>
      <c r="JU16" s="43"/>
      <c r="JV16" s="43"/>
      <c r="JW16" s="43"/>
      <c r="JX16" s="43"/>
      <c r="JY16" s="43"/>
      <c r="JZ16" s="43"/>
      <c r="KA16" s="43"/>
      <c r="KB16" s="43"/>
    </row>
    <row r="17" spans="2:288" ht="33" customHeight="1" outlineLevel="2" x14ac:dyDescent="0.3">
      <c r="B17" s="66" t="s">
        <v>61</v>
      </c>
      <c r="C17" s="53">
        <f>C16+D16</f>
        <v>10.4</v>
      </c>
      <c r="D17" s="53">
        <f>VLOOKUP(B17,'Estimaciones variables'!A:B,2,FALSE)</f>
        <v>0</v>
      </c>
      <c r="E17" s="44"/>
      <c r="F17" s="44"/>
      <c r="G17" s="58" t="s">
        <v>302</v>
      </c>
      <c r="H17" s="58" t="s">
        <v>301</v>
      </c>
      <c r="I17" s="58"/>
      <c r="J17" s="58" t="s">
        <v>51</v>
      </c>
      <c r="K17" s="45">
        <v>0</v>
      </c>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c r="IX17" s="43"/>
      <c r="IY17" s="43"/>
      <c r="IZ17" s="43"/>
      <c r="JA17" s="43"/>
      <c r="JB17" s="43"/>
      <c r="JC17" s="43"/>
      <c r="JD17" s="43"/>
      <c r="JE17" s="43"/>
      <c r="JF17" s="43"/>
      <c r="JG17" s="43"/>
      <c r="JH17" s="43"/>
      <c r="JI17" s="43"/>
      <c r="JJ17" s="43"/>
      <c r="JK17" s="43"/>
      <c r="JL17" s="43"/>
      <c r="JM17" s="43"/>
      <c r="JN17" s="43"/>
      <c r="JO17" s="43"/>
      <c r="JP17" s="43"/>
      <c r="JQ17" s="43"/>
      <c r="JR17" s="43"/>
      <c r="JS17" s="43"/>
      <c r="JT17" s="43"/>
      <c r="JU17" s="43"/>
      <c r="JV17" s="43"/>
      <c r="JW17" s="43"/>
      <c r="JX17" s="43"/>
      <c r="JY17" s="43"/>
      <c r="JZ17" s="43"/>
      <c r="KA17" s="43"/>
      <c r="KB17" s="43"/>
    </row>
    <row r="18" spans="2:288" ht="31.5" customHeight="1" outlineLevel="2" x14ac:dyDescent="0.3">
      <c r="B18" s="66" t="s">
        <v>55</v>
      </c>
      <c r="C18" s="53">
        <f>C17+D17</f>
        <v>10.4</v>
      </c>
      <c r="D18" s="53">
        <f>VLOOKUP(B18,'Estimaciones variables'!A:B,2,FALSE)</f>
        <v>0</v>
      </c>
      <c r="E18" s="44"/>
      <c r="F18" s="44"/>
      <c r="G18" s="58" t="s">
        <v>20</v>
      </c>
      <c r="H18" s="58" t="s">
        <v>384</v>
      </c>
      <c r="I18" s="58" t="s">
        <v>301</v>
      </c>
      <c r="J18" s="58" t="s">
        <v>301</v>
      </c>
      <c r="K18" s="45">
        <v>0</v>
      </c>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c r="IX18" s="43"/>
      <c r="IY18" s="43"/>
      <c r="IZ18" s="43"/>
      <c r="JA18" s="43"/>
      <c r="JB18" s="43"/>
      <c r="JC18" s="43"/>
      <c r="JD18" s="43"/>
      <c r="JE18" s="43"/>
      <c r="JF18" s="43"/>
      <c r="JG18" s="43"/>
      <c r="JH18" s="43"/>
      <c r="JI18" s="43"/>
      <c r="JJ18" s="43"/>
      <c r="JK18" s="43"/>
      <c r="JL18" s="43"/>
      <c r="JM18" s="43"/>
      <c r="JN18" s="43"/>
      <c r="JO18" s="43"/>
      <c r="JP18" s="43"/>
      <c r="JQ18" s="43"/>
      <c r="JR18" s="43"/>
      <c r="JS18" s="43"/>
      <c r="JT18" s="43"/>
      <c r="JU18" s="43"/>
      <c r="JV18" s="43"/>
      <c r="JW18" s="43"/>
      <c r="JX18" s="43"/>
      <c r="JY18" s="43"/>
      <c r="JZ18" s="43"/>
      <c r="KA18" s="43"/>
      <c r="KB18" s="43"/>
    </row>
    <row r="19" spans="2:288" ht="26.25" customHeight="1" outlineLevel="2" x14ac:dyDescent="0.3">
      <c r="B19" s="66" t="s">
        <v>62</v>
      </c>
      <c r="C19" s="53">
        <f>C18+D18</f>
        <v>10.4</v>
      </c>
      <c r="D19" s="53">
        <f>VLOOKUP(B19,'Estimaciones variables'!A:B,2,FALSE)</f>
        <v>0</v>
      </c>
      <c r="E19" s="44"/>
      <c r="F19" s="44"/>
      <c r="G19" s="58" t="s">
        <v>302</v>
      </c>
      <c r="H19" s="58" t="s">
        <v>301</v>
      </c>
      <c r="I19" s="58" t="s">
        <v>303</v>
      </c>
      <c r="J19" s="58"/>
      <c r="K19" s="45">
        <v>0</v>
      </c>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c r="IX19" s="43"/>
      <c r="IY19" s="43"/>
      <c r="IZ19" s="43"/>
      <c r="JA19" s="43"/>
      <c r="JB19" s="43"/>
      <c r="JC19" s="43"/>
      <c r="JD19" s="43"/>
      <c r="JE19" s="43"/>
      <c r="JF19" s="43"/>
      <c r="JG19" s="43"/>
      <c r="JH19" s="43"/>
      <c r="JI19" s="43"/>
      <c r="JJ19" s="43"/>
      <c r="JK19" s="43"/>
      <c r="JL19" s="43"/>
      <c r="JM19" s="43"/>
      <c r="JN19" s="43"/>
      <c r="JO19" s="43"/>
      <c r="JP19" s="43"/>
      <c r="JQ19" s="43"/>
      <c r="JR19" s="43"/>
      <c r="JS19" s="43"/>
      <c r="JT19" s="43"/>
      <c r="JU19" s="43"/>
      <c r="JV19" s="43"/>
      <c r="JW19" s="43"/>
      <c r="JX19" s="43"/>
      <c r="JY19" s="43"/>
      <c r="JZ19" s="43"/>
      <c r="KA19" s="43"/>
      <c r="KB19" s="43"/>
    </row>
    <row r="20" spans="2:288" ht="38.25" customHeight="1" outlineLevel="2" x14ac:dyDescent="0.3">
      <c r="B20" s="66" t="s">
        <v>56</v>
      </c>
      <c r="C20" s="53">
        <f>C14</f>
        <v>10.4</v>
      </c>
      <c r="D20" s="53">
        <f>VLOOKUP(B20,'Estimaciones variables'!A:B,2,FALSE)</f>
        <v>0</v>
      </c>
      <c r="E20" s="44"/>
      <c r="F20" s="44"/>
      <c r="G20" s="58" t="s">
        <v>20</v>
      </c>
      <c r="H20" s="58" t="s">
        <v>301</v>
      </c>
      <c r="I20" s="58" t="s">
        <v>314</v>
      </c>
      <c r="J20" s="58"/>
      <c r="K20" s="45">
        <v>0</v>
      </c>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c r="IX20" s="43"/>
      <c r="IY20" s="43"/>
      <c r="IZ20" s="43"/>
      <c r="JA20" s="43"/>
      <c r="JB20" s="43"/>
      <c r="JC20" s="43"/>
      <c r="JD20" s="43"/>
      <c r="JE20" s="43"/>
      <c r="JF20" s="43"/>
      <c r="JG20" s="43"/>
      <c r="JH20" s="43"/>
      <c r="JI20" s="43"/>
      <c r="JJ20" s="43"/>
      <c r="JK20" s="43"/>
      <c r="JL20" s="43"/>
      <c r="JM20" s="43"/>
      <c r="JN20" s="43"/>
      <c r="JO20" s="43"/>
      <c r="JP20" s="43"/>
      <c r="JQ20" s="43"/>
      <c r="JR20" s="43"/>
      <c r="JS20" s="43"/>
      <c r="JT20" s="43"/>
      <c r="JU20" s="43"/>
      <c r="JV20" s="43"/>
      <c r="JW20" s="43"/>
      <c r="JX20" s="43"/>
      <c r="JY20" s="43"/>
      <c r="JZ20" s="43"/>
      <c r="KA20" s="43"/>
      <c r="KB20" s="43"/>
    </row>
    <row r="21" spans="2:288" ht="26.25" customHeight="1" outlineLevel="1" x14ac:dyDescent="0.3">
      <c r="B21" s="67" t="s">
        <v>63</v>
      </c>
      <c r="C21" s="54">
        <f>C23</f>
        <v>10.4</v>
      </c>
      <c r="D21" s="54">
        <f>(C27+D27)-C22</f>
        <v>0</v>
      </c>
      <c r="E21" s="46"/>
      <c r="F21" s="46"/>
      <c r="G21" s="75"/>
      <c r="H21" s="75"/>
      <c r="I21" s="75"/>
      <c r="J21" s="75"/>
      <c r="K21" s="47">
        <v>0</v>
      </c>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c r="IW21" s="43"/>
      <c r="IX21" s="43"/>
      <c r="IY21" s="43"/>
      <c r="IZ21" s="43"/>
      <c r="JA21" s="43"/>
      <c r="JB21" s="43"/>
      <c r="JC21" s="43"/>
      <c r="JD21" s="43"/>
      <c r="JE21" s="43"/>
      <c r="JF21" s="43"/>
      <c r="JG21" s="43"/>
      <c r="JH21" s="43"/>
      <c r="JI21" s="43"/>
      <c r="JJ21" s="43"/>
      <c r="JK21" s="43"/>
      <c r="JL21" s="43"/>
      <c r="JM21" s="43"/>
      <c r="JN21" s="43"/>
      <c r="JO21" s="43"/>
      <c r="JP21" s="43"/>
      <c r="JQ21" s="43"/>
      <c r="JR21" s="43"/>
      <c r="JS21" s="43"/>
      <c r="JT21" s="43"/>
      <c r="JU21" s="43"/>
      <c r="JV21" s="43"/>
      <c r="JW21" s="43"/>
      <c r="JX21" s="43"/>
      <c r="JY21" s="43"/>
      <c r="JZ21" s="43"/>
      <c r="KA21" s="43"/>
      <c r="KB21" s="43"/>
    </row>
    <row r="22" spans="2:288" ht="26.25" customHeight="1" outlineLevel="2" x14ac:dyDescent="0.3">
      <c r="B22" s="66" t="s">
        <v>65</v>
      </c>
      <c r="C22" s="53">
        <f>C13+D13</f>
        <v>10.4</v>
      </c>
      <c r="D22" s="53">
        <f>VLOOKUP(B22,'Estimaciones variables'!A:B,2,FALSE)</f>
        <v>0</v>
      </c>
      <c r="E22" s="44"/>
      <c r="F22" s="44"/>
      <c r="G22" s="58" t="s">
        <v>302</v>
      </c>
      <c r="H22" s="58" t="s">
        <v>301</v>
      </c>
      <c r="I22" s="58" t="s">
        <v>303</v>
      </c>
      <c r="J22" s="58"/>
      <c r="K22" s="45">
        <v>0</v>
      </c>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c r="IU22" s="43"/>
      <c r="IV22" s="43"/>
      <c r="IW22" s="43"/>
      <c r="IX22" s="43"/>
      <c r="IY22" s="43"/>
      <c r="IZ22" s="43"/>
      <c r="JA22" s="43"/>
      <c r="JB22" s="43"/>
      <c r="JC22" s="43"/>
      <c r="JD22" s="43"/>
      <c r="JE22" s="43"/>
      <c r="JF22" s="43"/>
      <c r="JG22" s="43"/>
      <c r="JH22" s="43"/>
      <c r="JI22" s="43"/>
      <c r="JJ22" s="43"/>
      <c r="JK22" s="43"/>
      <c r="JL22" s="43"/>
      <c r="JM22" s="43"/>
      <c r="JN22" s="43"/>
      <c r="JO22" s="43"/>
      <c r="JP22" s="43"/>
      <c r="JQ22" s="43"/>
      <c r="JR22" s="43"/>
      <c r="JS22" s="43"/>
      <c r="JT22" s="43"/>
      <c r="JU22" s="43"/>
      <c r="JV22" s="43"/>
      <c r="JW22" s="43"/>
      <c r="JX22" s="43"/>
      <c r="JY22" s="43"/>
      <c r="JZ22" s="43"/>
      <c r="KA22" s="43"/>
      <c r="KB22" s="43"/>
    </row>
    <row r="23" spans="2:288" ht="38.25" customHeight="1" outlineLevel="2" x14ac:dyDescent="0.3">
      <c r="B23" s="66" t="s">
        <v>57</v>
      </c>
      <c r="C23" s="53">
        <f>C22+D22</f>
        <v>10.4</v>
      </c>
      <c r="D23" s="53">
        <f>VLOOKUP(B23,'Estimaciones variables'!A:B,2,FALSE)</f>
        <v>0</v>
      </c>
      <c r="E23" s="44"/>
      <c r="F23" s="44"/>
      <c r="G23" s="58" t="s">
        <v>315</v>
      </c>
      <c r="H23" s="58" t="s">
        <v>301</v>
      </c>
      <c r="I23" s="58" t="s">
        <v>19</v>
      </c>
      <c r="J23" s="58"/>
      <c r="K23" s="45">
        <v>0</v>
      </c>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c r="IU23" s="43"/>
      <c r="IV23" s="43"/>
      <c r="IW23" s="43"/>
      <c r="IX23" s="43"/>
      <c r="IY23" s="43"/>
      <c r="IZ23" s="43"/>
      <c r="JA23" s="43"/>
      <c r="JB23" s="43"/>
      <c r="JC23" s="43"/>
      <c r="JD23" s="43"/>
      <c r="JE23" s="43"/>
      <c r="JF23" s="43"/>
      <c r="JG23" s="43"/>
      <c r="JH23" s="43"/>
      <c r="JI23" s="43"/>
      <c r="JJ23" s="43"/>
      <c r="JK23" s="43"/>
      <c r="JL23" s="43"/>
      <c r="JM23" s="43"/>
      <c r="JN23" s="43"/>
      <c r="JO23" s="43"/>
      <c r="JP23" s="43"/>
      <c r="JQ23" s="43"/>
      <c r="JR23" s="43"/>
      <c r="JS23" s="43"/>
      <c r="JT23" s="43"/>
      <c r="JU23" s="43"/>
      <c r="JV23" s="43"/>
      <c r="JW23" s="43"/>
      <c r="JX23" s="43"/>
      <c r="JY23" s="43"/>
      <c r="JZ23" s="43"/>
      <c r="KA23" s="43"/>
      <c r="KB23" s="43"/>
    </row>
    <row r="24" spans="2:288" ht="36" customHeight="1" outlineLevel="2" x14ac:dyDescent="0.3">
      <c r="B24" s="66" t="s">
        <v>58</v>
      </c>
      <c r="C24" s="53">
        <f>C23+D23</f>
        <v>10.4</v>
      </c>
      <c r="D24" s="53">
        <f>VLOOKUP(B24,'Estimaciones variables'!A:B,2,FALSE)</f>
        <v>0</v>
      </c>
      <c r="E24" s="44"/>
      <c r="F24" s="44"/>
      <c r="G24" s="58" t="s">
        <v>316</v>
      </c>
      <c r="H24" s="58" t="s">
        <v>301</v>
      </c>
      <c r="I24" s="58" t="s">
        <v>19</v>
      </c>
      <c r="J24" s="58"/>
      <c r="K24" s="45">
        <v>0</v>
      </c>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c r="IU24" s="43"/>
      <c r="IV24" s="43"/>
      <c r="IW24" s="43"/>
      <c r="IX24" s="43"/>
      <c r="IY24" s="43"/>
      <c r="IZ24" s="43"/>
      <c r="JA24" s="43"/>
      <c r="JB24" s="43"/>
      <c r="JC24" s="43"/>
      <c r="JD24" s="43"/>
      <c r="JE24" s="43"/>
      <c r="JF24" s="43"/>
      <c r="JG24" s="43"/>
      <c r="JH24" s="43"/>
      <c r="JI24" s="43"/>
      <c r="JJ24" s="43"/>
      <c r="JK24" s="43"/>
      <c r="JL24" s="43"/>
      <c r="JM24" s="43"/>
      <c r="JN24" s="43"/>
      <c r="JO24" s="43"/>
      <c r="JP24" s="43"/>
      <c r="JQ24" s="43"/>
      <c r="JR24" s="43"/>
      <c r="JS24" s="43"/>
      <c r="JT24" s="43"/>
      <c r="JU24" s="43"/>
      <c r="JV24" s="43"/>
      <c r="JW24" s="43"/>
      <c r="JX24" s="43"/>
      <c r="JY24" s="43"/>
      <c r="JZ24" s="43"/>
      <c r="KA24" s="43"/>
      <c r="KB24" s="43"/>
    </row>
    <row r="25" spans="2:288" ht="27" customHeight="1" outlineLevel="2" x14ac:dyDescent="0.3">
      <c r="B25" s="66" t="s">
        <v>66</v>
      </c>
      <c r="C25" s="53">
        <f>C24+D24</f>
        <v>10.4</v>
      </c>
      <c r="D25" s="53">
        <f>VLOOKUP(B25,'Estimaciones variables'!A:B,2,FALSE)</f>
        <v>0</v>
      </c>
      <c r="E25" s="44"/>
      <c r="F25" s="44"/>
      <c r="G25" s="58" t="s">
        <v>317</v>
      </c>
      <c r="H25" s="58" t="s">
        <v>301</v>
      </c>
      <c r="I25" s="58"/>
      <c r="J25" s="58"/>
      <c r="K25" s="45">
        <v>0</v>
      </c>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c r="IW25" s="43"/>
      <c r="IX25" s="43"/>
      <c r="IY25" s="43"/>
      <c r="IZ25" s="43"/>
      <c r="JA25" s="43"/>
      <c r="JB25" s="43"/>
      <c r="JC25" s="43"/>
      <c r="JD25" s="43"/>
      <c r="JE25" s="43"/>
      <c r="JF25" s="43"/>
      <c r="JG25" s="43"/>
      <c r="JH25" s="43"/>
      <c r="JI25" s="43"/>
      <c r="JJ25" s="43"/>
      <c r="JK25" s="43"/>
      <c r="JL25" s="43"/>
      <c r="JM25" s="43"/>
      <c r="JN25" s="43"/>
      <c r="JO25" s="43"/>
      <c r="JP25" s="43"/>
      <c r="JQ25" s="43"/>
      <c r="JR25" s="43"/>
      <c r="JS25" s="43"/>
      <c r="JT25" s="43"/>
      <c r="JU25" s="43"/>
      <c r="JV25" s="43"/>
      <c r="JW25" s="43"/>
      <c r="JX25" s="43"/>
      <c r="JY25" s="43"/>
      <c r="JZ25" s="43"/>
      <c r="KA25" s="43"/>
      <c r="KB25" s="43"/>
    </row>
    <row r="26" spans="2:288" ht="33" customHeight="1" outlineLevel="2" x14ac:dyDescent="0.3">
      <c r="B26" s="66" t="s">
        <v>59</v>
      </c>
      <c r="C26" s="53">
        <f>C25+D25</f>
        <v>10.4</v>
      </c>
      <c r="D26" s="53">
        <f>VLOOKUP(B26,'Estimaciones variables'!A:B,2,FALSE)</f>
        <v>0</v>
      </c>
      <c r="E26" s="44"/>
      <c r="F26" s="44"/>
      <c r="G26" s="58" t="s">
        <v>318</v>
      </c>
      <c r="H26" s="58" t="s">
        <v>301</v>
      </c>
      <c r="I26" s="58" t="s">
        <v>19</v>
      </c>
      <c r="J26" s="58"/>
      <c r="K26" s="45">
        <v>0</v>
      </c>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c r="IW26" s="43"/>
      <c r="IX26" s="43"/>
      <c r="IY26" s="43"/>
      <c r="IZ26" s="43"/>
      <c r="JA26" s="43"/>
      <c r="JB26" s="43"/>
      <c r="JC26" s="43"/>
      <c r="JD26" s="43"/>
      <c r="JE26" s="43"/>
      <c r="JF26" s="43"/>
      <c r="JG26" s="43"/>
      <c r="JH26" s="43"/>
      <c r="JI26" s="43"/>
      <c r="JJ26" s="43"/>
      <c r="JK26" s="43"/>
      <c r="JL26" s="43"/>
      <c r="JM26" s="43"/>
      <c r="JN26" s="43"/>
      <c r="JO26" s="43"/>
      <c r="JP26" s="43"/>
      <c r="JQ26" s="43"/>
      <c r="JR26" s="43"/>
      <c r="JS26" s="43"/>
      <c r="JT26" s="43"/>
      <c r="JU26" s="43"/>
      <c r="JV26" s="43"/>
      <c r="JW26" s="43"/>
      <c r="JX26" s="43"/>
      <c r="JY26" s="43"/>
      <c r="JZ26" s="43"/>
      <c r="KA26" s="43"/>
      <c r="KB26" s="43"/>
    </row>
    <row r="27" spans="2:288" ht="36.75" customHeight="1" outlineLevel="2" x14ac:dyDescent="0.3">
      <c r="B27" s="66" t="s">
        <v>67</v>
      </c>
      <c r="C27" s="53">
        <f>C26+D26</f>
        <v>10.4</v>
      </c>
      <c r="D27" s="53">
        <f>VLOOKUP(B27,'Estimaciones variables'!A:B,2,FALSE)</f>
        <v>0</v>
      </c>
      <c r="E27" s="44"/>
      <c r="F27" s="44"/>
      <c r="G27" s="58" t="s">
        <v>318</v>
      </c>
      <c r="H27" s="58" t="s">
        <v>301</v>
      </c>
      <c r="I27" s="58" t="s">
        <v>303</v>
      </c>
      <c r="J27" s="58"/>
      <c r="K27" s="45">
        <v>0</v>
      </c>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c r="IU27" s="43"/>
      <c r="IV27" s="43"/>
      <c r="IW27" s="43"/>
      <c r="IX27" s="43"/>
      <c r="IY27" s="43"/>
      <c r="IZ27" s="43"/>
      <c r="JA27" s="43"/>
      <c r="JB27" s="43"/>
      <c r="JC27" s="43"/>
      <c r="JD27" s="43"/>
      <c r="JE27" s="43"/>
      <c r="JF27" s="43"/>
      <c r="JG27" s="43"/>
      <c r="JH27" s="43"/>
      <c r="JI27" s="43"/>
      <c r="JJ27" s="43"/>
      <c r="JK27" s="43"/>
      <c r="JL27" s="43"/>
      <c r="JM27" s="43"/>
      <c r="JN27" s="43"/>
      <c r="JO27" s="43"/>
      <c r="JP27" s="43"/>
      <c r="JQ27" s="43"/>
      <c r="JR27" s="43"/>
      <c r="JS27" s="43"/>
      <c r="JT27" s="43"/>
      <c r="JU27" s="43"/>
      <c r="JV27" s="43"/>
      <c r="JW27" s="43"/>
      <c r="JX27" s="43"/>
      <c r="JY27" s="43"/>
      <c r="JZ27" s="43"/>
      <c r="KA27" s="43"/>
      <c r="KB27" s="43"/>
    </row>
    <row r="28" spans="2:288" ht="26.25" customHeight="1" x14ac:dyDescent="0.3">
      <c r="B28" s="65" t="s">
        <v>68</v>
      </c>
      <c r="C28" s="51">
        <f>C29</f>
        <v>10.4</v>
      </c>
      <c r="D28" s="51">
        <f>(C32+D32)-C29</f>
        <v>0.5</v>
      </c>
      <c r="E28" s="41"/>
      <c r="F28" s="41"/>
      <c r="G28" s="73"/>
      <c r="H28" s="73"/>
      <c r="I28" s="73"/>
      <c r="J28" s="73"/>
      <c r="K28" s="42">
        <v>0</v>
      </c>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c r="IW28" s="43"/>
      <c r="IX28" s="43"/>
      <c r="IY28" s="43"/>
      <c r="IZ28" s="43"/>
      <c r="JA28" s="43"/>
      <c r="JB28" s="43"/>
      <c r="JC28" s="43"/>
      <c r="JD28" s="43"/>
      <c r="JE28" s="43"/>
      <c r="JF28" s="43"/>
      <c r="JG28" s="43"/>
      <c r="JH28" s="43"/>
      <c r="JI28" s="43"/>
      <c r="JJ28" s="43"/>
      <c r="JK28" s="43"/>
      <c r="JL28" s="43"/>
      <c r="JM28" s="43"/>
      <c r="JN28" s="43"/>
      <c r="JO28" s="43"/>
      <c r="JP28" s="43"/>
      <c r="JQ28" s="43"/>
      <c r="JR28" s="43"/>
      <c r="JS28" s="43"/>
      <c r="JT28" s="43"/>
      <c r="JU28" s="43"/>
      <c r="JV28" s="43"/>
      <c r="JW28" s="43"/>
      <c r="JX28" s="43"/>
      <c r="JY28" s="43"/>
      <c r="JZ28" s="43"/>
      <c r="KA28" s="43"/>
      <c r="KB28" s="43"/>
    </row>
    <row r="29" spans="2:288" ht="26.25" customHeight="1" outlineLevel="1" x14ac:dyDescent="0.3">
      <c r="B29" s="66" t="s">
        <v>69</v>
      </c>
      <c r="C29" s="53">
        <f>C27+D12</f>
        <v>10.4</v>
      </c>
      <c r="D29" s="53">
        <v>1.5</v>
      </c>
      <c r="E29" s="44"/>
      <c r="F29" s="44"/>
      <c r="G29" s="74" t="s">
        <v>5</v>
      </c>
      <c r="H29" s="58" t="s">
        <v>301</v>
      </c>
      <c r="I29" s="58"/>
      <c r="J29" s="58"/>
      <c r="K29" s="45">
        <v>0</v>
      </c>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c r="IU29" s="43"/>
      <c r="IV29" s="43"/>
      <c r="IW29" s="43"/>
      <c r="IX29" s="43"/>
      <c r="IY29" s="43"/>
      <c r="IZ29" s="43"/>
      <c r="JA29" s="43"/>
      <c r="JB29" s="43"/>
      <c r="JC29" s="43"/>
      <c r="JD29" s="43"/>
      <c r="JE29" s="43"/>
      <c r="JF29" s="43"/>
      <c r="JG29" s="43"/>
      <c r="JH29" s="43"/>
      <c r="JI29" s="43"/>
      <c r="JJ29" s="43"/>
      <c r="JK29" s="43"/>
      <c r="JL29" s="43"/>
      <c r="JM29" s="43"/>
      <c r="JN29" s="43"/>
      <c r="JO29" s="43"/>
      <c r="JP29" s="43"/>
      <c r="JQ29" s="43"/>
      <c r="JR29" s="43"/>
      <c r="JS29" s="43"/>
      <c r="JT29" s="43"/>
      <c r="JU29" s="43"/>
      <c r="JV29" s="43"/>
      <c r="JW29" s="43"/>
      <c r="JX29" s="43"/>
      <c r="JY29" s="43"/>
      <c r="JZ29" s="43"/>
      <c r="KA29" s="43"/>
      <c r="KB29" s="43"/>
    </row>
    <row r="30" spans="2:288" ht="26.25" customHeight="1" outlineLevel="1" x14ac:dyDescent="0.3">
      <c r="B30" s="66" t="s">
        <v>70</v>
      </c>
      <c r="C30" s="53">
        <f>C29</f>
        <v>10.4</v>
      </c>
      <c r="D30" s="53">
        <f>VLOOKUP(B30,'Estimaciones variables'!A:B,2,FALSE)</f>
        <v>1</v>
      </c>
      <c r="E30" s="44"/>
      <c r="F30" s="44"/>
      <c r="G30" s="58" t="s">
        <v>7</v>
      </c>
      <c r="H30" s="58" t="s">
        <v>301</v>
      </c>
      <c r="I30" s="58" t="s">
        <v>19</v>
      </c>
      <c r="J30" s="58"/>
      <c r="K30" s="45">
        <v>0</v>
      </c>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c r="IU30" s="43"/>
      <c r="IV30" s="43"/>
      <c r="IW30" s="43"/>
      <c r="IX30" s="43"/>
      <c r="IY30" s="43"/>
      <c r="IZ30" s="43"/>
      <c r="JA30" s="43"/>
      <c r="JB30" s="43"/>
      <c r="JC30" s="43"/>
      <c r="JD30" s="43"/>
      <c r="JE30" s="43"/>
      <c r="JF30" s="43"/>
      <c r="JG30" s="43"/>
      <c r="JH30" s="43"/>
      <c r="JI30" s="43"/>
      <c r="JJ30" s="43"/>
      <c r="JK30" s="43"/>
      <c r="JL30" s="43"/>
      <c r="JM30" s="43"/>
      <c r="JN30" s="43"/>
      <c r="JO30" s="43"/>
      <c r="JP30" s="43"/>
      <c r="JQ30" s="43"/>
      <c r="JR30" s="43"/>
      <c r="JS30" s="43"/>
      <c r="JT30" s="43"/>
      <c r="JU30" s="43"/>
      <c r="JV30" s="43"/>
      <c r="JW30" s="43"/>
      <c r="JX30" s="43"/>
      <c r="JY30" s="43"/>
      <c r="JZ30" s="43"/>
      <c r="KA30" s="43"/>
      <c r="KB30" s="43"/>
    </row>
    <row r="31" spans="2:288" ht="26.25" customHeight="1" outlineLevel="1" x14ac:dyDescent="0.3">
      <c r="B31" s="66" t="s">
        <v>71</v>
      </c>
      <c r="C31" s="53">
        <f>C30</f>
        <v>10.4</v>
      </c>
      <c r="D31" s="53">
        <f>VLOOKUP(B31,'Estimaciones variables'!A:B,2,FALSE)</f>
        <v>1</v>
      </c>
      <c r="E31" s="44"/>
      <c r="F31" s="44"/>
      <c r="G31" s="58" t="s">
        <v>7</v>
      </c>
      <c r="H31" s="58" t="s">
        <v>301</v>
      </c>
      <c r="I31" s="58" t="s">
        <v>19</v>
      </c>
      <c r="J31" s="58"/>
      <c r="K31" s="45">
        <v>0</v>
      </c>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c r="IU31" s="43"/>
      <c r="IV31" s="43"/>
      <c r="IW31" s="43"/>
      <c r="IX31" s="43"/>
      <c r="IY31" s="43"/>
      <c r="IZ31" s="43"/>
      <c r="JA31" s="43"/>
      <c r="JB31" s="43"/>
      <c r="JC31" s="43"/>
      <c r="JD31" s="43"/>
      <c r="JE31" s="43"/>
      <c r="JF31" s="43"/>
      <c r="JG31" s="43"/>
      <c r="JH31" s="43"/>
      <c r="JI31" s="43"/>
      <c r="JJ31" s="43"/>
      <c r="JK31" s="43"/>
      <c r="JL31" s="43"/>
      <c r="JM31" s="43"/>
      <c r="JN31" s="43"/>
      <c r="JO31" s="43"/>
      <c r="JP31" s="43"/>
      <c r="JQ31" s="43"/>
      <c r="JR31" s="43"/>
      <c r="JS31" s="43"/>
      <c r="JT31" s="43"/>
      <c r="JU31" s="43"/>
      <c r="JV31" s="43"/>
      <c r="JW31" s="43"/>
      <c r="JX31" s="43"/>
      <c r="JY31" s="43"/>
      <c r="JZ31" s="43"/>
      <c r="KA31" s="43"/>
      <c r="KB31" s="43"/>
    </row>
    <row r="32" spans="2:288" ht="26.25" customHeight="1" outlineLevel="1" x14ac:dyDescent="0.3">
      <c r="B32" s="66" t="s">
        <v>72</v>
      </c>
      <c r="C32" s="53">
        <f>C31</f>
        <v>10.4</v>
      </c>
      <c r="D32" s="53">
        <v>0.5</v>
      </c>
      <c r="E32" s="44"/>
      <c r="F32" s="44"/>
      <c r="G32" s="58" t="s">
        <v>7</v>
      </c>
      <c r="H32" s="58" t="s">
        <v>301</v>
      </c>
      <c r="I32" s="58"/>
      <c r="J32" s="58"/>
      <c r="K32" s="45">
        <v>0</v>
      </c>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c r="IU32" s="43"/>
      <c r="IV32" s="43"/>
      <c r="IW32" s="43"/>
      <c r="IX32" s="43"/>
      <c r="IY32" s="43"/>
      <c r="IZ32" s="43"/>
      <c r="JA32" s="43"/>
      <c r="JB32" s="43"/>
      <c r="JC32" s="43"/>
      <c r="JD32" s="43"/>
      <c r="JE32" s="43"/>
      <c r="JF32" s="43"/>
      <c r="JG32" s="43"/>
      <c r="JH32" s="43"/>
      <c r="JI32" s="43"/>
      <c r="JJ32" s="43"/>
      <c r="JK32" s="43"/>
      <c r="JL32" s="43"/>
      <c r="JM32" s="43"/>
      <c r="JN32" s="43"/>
      <c r="JO32" s="43"/>
      <c r="JP32" s="43"/>
      <c r="JQ32" s="43"/>
      <c r="JR32" s="43"/>
      <c r="JS32" s="43"/>
      <c r="JT32" s="43"/>
      <c r="JU32" s="43"/>
      <c r="JV32" s="43"/>
      <c r="JW32" s="43"/>
      <c r="JX32" s="43"/>
      <c r="JY32" s="43"/>
      <c r="JZ32" s="43"/>
      <c r="KA32" s="43"/>
      <c r="KB32" s="43"/>
    </row>
    <row r="33" spans="2:288" ht="39.75" customHeight="1" x14ac:dyDescent="0.3">
      <c r="B33" s="65" t="s">
        <v>97</v>
      </c>
      <c r="C33" s="57">
        <f>C34</f>
        <v>10.9</v>
      </c>
      <c r="D33" s="51">
        <f>(C35+D35)-C34</f>
        <v>9.1</v>
      </c>
      <c r="E33" s="41"/>
      <c r="F33" s="41"/>
      <c r="G33" s="73"/>
      <c r="H33" s="73"/>
      <c r="I33" s="73"/>
      <c r="J33" s="73"/>
      <c r="K33" s="42">
        <v>0</v>
      </c>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c r="IX33" s="43"/>
      <c r="IY33" s="43"/>
      <c r="IZ33" s="43"/>
      <c r="JA33" s="43"/>
      <c r="JB33" s="43"/>
      <c r="JC33" s="43"/>
      <c r="JD33" s="43"/>
      <c r="JE33" s="43"/>
      <c r="JF33" s="43"/>
      <c r="JG33" s="43"/>
      <c r="JH33" s="43"/>
      <c r="JI33" s="43"/>
      <c r="JJ33" s="43"/>
      <c r="JK33" s="43"/>
      <c r="JL33" s="43"/>
      <c r="JM33" s="43"/>
      <c r="JN33" s="43"/>
      <c r="JO33" s="43"/>
      <c r="JP33" s="43"/>
      <c r="JQ33" s="43"/>
      <c r="JR33" s="43"/>
      <c r="JS33" s="43"/>
      <c r="JT33" s="43"/>
      <c r="JU33" s="43"/>
      <c r="JV33" s="43"/>
      <c r="JW33" s="43"/>
      <c r="JX33" s="43"/>
      <c r="JY33" s="43"/>
      <c r="JZ33" s="43"/>
      <c r="KA33" s="43"/>
      <c r="KB33" s="43"/>
    </row>
    <row r="34" spans="2:288" ht="30" customHeight="1" outlineLevel="1" x14ac:dyDescent="0.3">
      <c r="B34" s="66" t="s">
        <v>96</v>
      </c>
      <c r="C34" s="53">
        <f>C32+D32</f>
        <v>10.9</v>
      </c>
      <c r="D34" s="53">
        <f>(6+18)/8</f>
        <v>3</v>
      </c>
      <c r="E34" s="44"/>
      <c r="F34" s="44"/>
      <c r="G34" s="58" t="s">
        <v>51</v>
      </c>
      <c r="H34" s="58" t="s">
        <v>301</v>
      </c>
      <c r="I34" s="58"/>
      <c r="J34" s="58"/>
      <c r="K34" s="45">
        <v>0</v>
      </c>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c r="IW34" s="43"/>
      <c r="IX34" s="43"/>
      <c r="IY34" s="43"/>
      <c r="IZ34" s="43"/>
      <c r="JA34" s="43"/>
      <c r="JB34" s="43"/>
      <c r="JC34" s="43"/>
      <c r="JD34" s="43"/>
      <c r="JE34" s="43"/>
      <c r="JF34" s="43"/>
      <c r="JG34" s="43"/>
      <c r="JH34" s="43"/>
      <c r="JI34" s="43"/>
      <c r="JJ34" s="43"/>
      <c r="JK34" s="43"/>
      <c r="JL34" s="43"/>
      <c r="JM34" s="43"/>
      <c r="JN34" s="43"/>
      <c r="JO34" s="43"/>
      <c r="JP34" s="43"/>
      <c r="JQ34" s="43"/>
      <c r="JR34" s="43"/>
      <c r="JS34" s="43"/>
      <c r="JT34" s="43"/>
      <c r="JU34" s="43"/>
      <c r="JV34" s="43"/>
      <c r="JW34" s="43"/>
      <c r="JX34" s="43"/>
      <c r="JY34" s="43"/>
      <c r="JZ34" s="43"/>
      <c r="KA34" s="43"/>
      <c r="KB34" s="43"/>
    </row>
    <row r="35" spans="2:288" ht="30" customHeight="1" outlineLevel="1" x14ac:dyDescent="0.3">
      <c r="B35" s="66" t="s">
        <v>77</v>
      </c>
      <c r="C35" s="53">
        <v>19</v>
      </c>
      <c r="D35" s="53">
        <f>VLOOKUP(B35,'Estimaciones variables'!A:B,2,FALSE)</f>
        <v>1</v>
      </c>
      <c r="E35" s="44"/>
      <c r="F35" s="44"/>
      <c r="G35" s="74" t="s">
        <v>5</v>
      </c>
      <c r="H35" s="58" t="s">
        <v>323</v>
      </c>
      <c r="I35" s="58"/>
      <c r="J35" s="58"/>
      <c r="K35" s="45">
        <v>0</v>
      </c>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c r="IU35" s="43"/>
      <c r="IV35" s="43"/>
      <c r="IW35" s="43"/>
      <c r="IX35" s="43"/>
      <c r="IY35" s="43"/>
      <c r="IZ35" s="43"/>
      <c r="JA35" s="43"/>
      <c r="JB35" s="43"/>
      <c r="JC35" s="43"/>
      <c r="JD35" s="43"/>
      <c r="JE35" s="43"/>
      <c r="JF35" s="43"/>
      <c r="JG35" s="43"/>
      <c r="JH35" s="43"/>
      <c r="JI35" s="43"/>
      <c r="JJ35" s="43"/>
      <c r="JK35" s="43"/>
      <c r="JL35" s="43"/>
      <c r="JM35" s="43"/>
      <c r="JN35" s="43"/>
      <c r="JO35" s="43"/>
      <c r="JP35" s="43"/>
      <c r="JQ35" s="43"/>
      <c r="JR35" s="43"/>
      <c r="JS35" s="43"/>
      <c r="JT35" s="43"/>
      <c r="JU35" s="43"/>
      <c r="JV35" s="43"/>
      <c r="JW35" s="43"/>
      <c r="JX35" s="43"/>
      <c r="JY35" s="43"/>
      <c r="JZ35" s="43"/>
      <c r="KA35" s="43"/>
      <c r="KB35" s="43"/>
    </row>
    <row r="36" spans="2:288" ht="26.25" customHeight="1" x14ac:dyDescent="0.3">
      <c r="B36" s="65" t="s">
        <v>92</v>
      </c>
      <c r="C36" s="57">
        <f>C37</f>
        <v>29.1</v>
      </c>
      <c r="D36" s="108">
        <f>(C39+D39)-C37</f>
        <v>0.875</v>
      </c>
      <c r="E36" s="41"/>
      <c r="F36" s="41"/>
      <c r="G36" s="73"/>
      <c r="H36" s="73"/>
      <c r="I36" s="73"/>
      <c r="J36" s="73"/>
      <c r="K36" s="42">
        <v>0</v>
      </c>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c r="IW36" s="43"/>
      <c r="IX36" s="43"/>
      <c r="IY36" s="43"/>
      <c r="IZ36" s="43"/>
      <c r="JA36" s="43"/>
      <c r="JB36" s="43"/>
      <c r="JC36" s="43"/>
      <c r="JD36" s="43"/>
      <c r="JE36" s="43"/>
      <c r="JF36" s="43"/>
      <c r="JG36" s="43"/>
      <c r="JH36" s="43"/>
      <c r="JI36" s="43"/>
      <c r="JJ36" s="43"/>
      <c r="JK36" s="43"/>
      <c r="JL36" s="43"/>
      <c r="JM36" s="43"/>
      <c r="JN36" s="43"/>
      <c r="JO36" s="43"/>
      <c r="JP36" s="43"/>
      <c r="JQ36" s="43"/>
      <c r="JR36" s="43"/>
      <c r="JS36" s="43"/>
      <c r="JT36" s="43"/>
      <c r="JU36" s="43"/>
      <c r="JV36" s="43"/>
      <c r="JW36" s="43"/>
      <c r="JX36" s="43"/>
      <c r="JY36" s="43"/>
      <c r="JZ36" s="43"/>
      <c r="KA36" s="43"/>
      <c r="KB36" s="43"/>
    </row>
    <row r="37" spans="2:288" ht="19.5" customHeight="1" outlineLevel="1" x14ac:dyDescent="0.3">
      <c r="B37" s="66" t="s">
        <v>83</v>
      </c>
      <c r="C37" s="53">
        <f>C35+D33+1</f>
        <v>29.1</v>
      </c>
      <c r="D37" s="98">
        <f>(26+16)/8</f>
        <v>5.25</v>
      </c>
      <c r="E37" s="44"/>
      <c r="F37" s="44"/>
      <c r="G37" s="58" t="s">
        <v>7</v>
      </c>
      <c r="H37" s="58" t="s">
        <v>301</v>
      </c>
      <c r="I37" s="58" t="s">
        <v>19</v>
      </c>
      <c r="J37" s="58" t="s">
        <v>2</v>
      </c>
      <c r="K37" s="45">
        <v>0</v>
      </c>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c r="IW37" s="43"/>
      <c r="IX37" s="43"/>
      <c r="IY37" s="43"/>
      <c r="IZ37" s="43"/>
      <c r="JA37" s="43"/>
      <c r="JB37" s="43"/>
      <c r="JC37" s="43"/>
      <c r="JD37" s="43"/>
      <c r="JE37" s="43"/>
      <c r="JF37" s="43"/>
      <c r="JG37" s="43"/>
      <c r="JH37" s="43"/>
      <c r="JI37" s="43"/>
      <c r="JJ37" s="43"/>
      <c r="JK37" s="43"/>
      <c r="JL37" s="43"/>
      <c r="JM37" s="43"/>
      <c r="JN37" s="43"/>
      <c r="JO37" s="43"/>
      <c r="JP37" s="43"/>
      <c r="JQ37" s="43"/>
      <c r="JR37" s="43"/>
      <c r="JS37" s="43"/>
      <c r="JT37" s="43"/>
      <c r="JU37" s="43"/>
      <c r="JV37" s="43"/>
      <c r="JW37" s="43"/>
      <c r="JX37" s="43"/>
      <c r="JY37" s="43"/>
      <c r="JZ37" s="43"/>
      <c r="KA37" s="43"/>
      <c r="KB37" s="43"/>
    </row>
    <row r="38" spans="2:288" ht="19.5" customHeight="1" outlineLevel="1" x14ac:dyDescent="0.3">
      <c r="B38" s="66" t="s">
        <v>180</v>
      </c>
      <c r="C38" s="53">
        <f>C39</f>
        <v>29.1</v>
      </c>
      <c r="D38" s="98">
        <f>(4+6)/8</f>
        <v>1.25</v>
      </c>
      <c r="E38" s="44"/>
      <c r="F38" s="44"/>
      <c r="G38" s="74" t="s">
        <v>5</v>
      </c>
      <c r="H38" s="58" t="s">
        <v>301</v>
      </c>
      <c r="I38" s="58" t="s">
        <v>51</v>
      </c>
      <c r="J38" s="58" t="s">
        <v>311</v>
      </c>
      <c r="K38" s="45">
        <v>0</v>
      </c>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c r="IW38" s="43"/>
      <c r="IX38" s="43"/>
      <c r="IY38" s="43"/>
      <c r="IZ38" s="43"/>
      <c r="JA38" s="43"/>
      <c r="JB38" s="43"/>
      <c r="JC38" s="43"/>
      <c r="JD38" s="43"/>
      <c r="JE38" s="43"/>
      <c r="JF38" s="43"/>
      <c r="JG38" s="43"/>
      <c r="JH38" s="43"/>
      <c r="JI38" s="43"/>
      <c r="JJ38" s="43"/>
      <c r="JK38" s="43"/>
      <c r="JL38" s="43"/>
      <c r="JM38" s="43"/>
      <c r="JN38" s="43"/>
      <c r="JO38" s="43"/>
      <c r="JP38" s="43"/>
      <c r="JQ38" s="43"/>
      <c r="JR38" s="43"/>
      <c r="JS38" s="43"/>
      <c r="JT38" s="43"/>
      <c r="JU38" s="43"/>
      <c r="JV38" s="43"/>
      <c r="JW38" s="43"/>
      <c r="JX38" s="43"/>
      <c r="JY38" s="43"/>
      <c r="JZ38" s="43"/>
      <c r="KA38" s="43"/>
      <c r="KB38" s="43"/>
    </row>
    <row r="39" spans="2:288" ht="30" customHeight="1" outlineLevel="1" x14ac:dyDescent="0.3">
      <c r="B39" s="66" t="s">
        <v>86</v>
      </c>
      <c r="C39" s="53">
        <f>C37</f>
        <v>29.1</v>
      </c>
      <c r="D39" s="98">
        <f>(1+6)/8</f>
        <v>0.875</v>
      </c>
      <c r="E39" s="44"/>
      <c r="F39" s="44"/>
      <c r="G39" s="74" t="s">
        <v>51</v>
      </c>
      <c r="H39" s="58" t="s">
        <v>303</v>
      </c>
      <c r="I39" s="58" t="s">
        <v>19</v>
      </c>
      <c r="J39" s="58"/>
      <c r="K39" s="45">
        <v>0</v>
      </c>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c r="IU39" s="43"/>
      <c r="IV39" s="43"/>
      <c r="IW39" s="43"/>
      <c r="IX39" s="43"/>
      <c r="IY39" s="43"/>
      <c r="IZ39" s="43"/>
      <c r="JA39" s="43"/>
      <c r="JB39" s="43"/>
      <c r="JC39" s="43"/>
      <c r="JD39" s="43"/>
      <c r="JE39" s="43"/>
      <c r="JF39" s="43"/>
      <c r="JG39" s="43"/>
      <c r="JH39" s="43"/>
      <c r="JI39" s="43"/>
      <c r="JJ39" s="43"/>
      <c r="JK39" s="43"/>
      <c r="JL39" s="43"/>
      <c r="JM39" s="43"/>
      <c r="JN39" s="43"/>
      <c r="JO39" s="43"/>
      <c r="JP39" s="43"/>
      <c r="JQ39" s="43"/>
      <c r="JR39" s="43"/>
      <c r="JS39" s="43"/>
      <c r="JT39" s="43"/>
      <c r="JU39" s="43"/>
      <c r="JV39" s="43"/>
      <c r="JW39" s="43"/>
      <c r="JX39" s="43"/>
      <c r="JY39" s="43"/>
      <c r="JZ39" s="43"/>
      <c r="KA39" s="43"/>
      <c r="KB39" s="43"/>
    </row>
    <row r="40" spans="2:288" ht="26.25" customHeight="1" x14ac:dyDescent="0.3">
      <c r="B40" s="65" t="s">
        <v>93</v>
      </c>
      <c r="C40" s="57">
        <f>C41</f>
        <v>30.975000000000001</v>
      </c>
      <c r="D40" s="113">
        <f>MAX(D41:D51)</f>
        <v>3.25</v>
      </c>
      <c r="E40" s="41"/>
      <c r="F40" s="41"/>
      <c r="G40" s="73"/>
      <c r="H40" s="73"/>
      <c r="I40" s="73"/>
      <c r="J40" s="73"/>
      <c r="K40" s="42">
        <v>0</v>
      </c>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c r="IU40" s="43"/>
      <c r="IV40" s="43"/>
      <c r="IW40" s="43"/>
      <c r="IX40" s="43"/>
      <c r="IY40" s="43"/>
      <c r="IZ40" s="43"/>
      <c r="JA40" s="43"/>
      <c r="JB40" s="43"/>
      <c r="JC40" s="43"/>
      <c r="JD40" s="43"/>
      <c r="JE40" s="43"/>
      <c r="JF40" s="43"/>
      <c r="JG40" s="43"/>
      <c r="JH40" s="43"/>
      <c r="JI40" s="43"/>
      <c r="JJ40" s="43"/>
      <c r="JK40" s="43"/>
      <c r="JL40" s="43"/>
      <c r="JM40" s="43"/>
      <c r="JN40" s="43"/>
      <c r="JO40" s="43"/>
      <c r="JP40" s="43"/>
      <c r="JQ40" s="43"/>
      <c r="JR40" s="43"/>
      <c r="JS40" s="43"/>
      <c r="JT40" s="43"/>
      <c r="JU40" s="43"/>
      <c r="JV40" s="43"/>
      <c r="JW40" s="43"/>
      <c r="JX40" s="43"/>
      <c r="JY40" s="43"/>
      <c r="JZ40" s="43"/>
      <c r="KA40" s="43"/>
      <c r="KB40" s="43"/>
    </row>
    <row r="41" spans="2:288" ht="26.25" customHeight="1" outlineLevel="1" x14ac:dyDescent="0.3">
      <c r="B41" s="67" t="s">
        <v>78</v>
      </c>
      <c r="C41" s="54">
        <f>C42</f>
        <v>30.975000000000001</v>
      </c>
      <c r="D41" s="107">
        <f>(C45+D45)-C42</f>
        <v>0.625</v>
      </c>
      <c r="E41" s="46"/>
      <c r="F41" s="46"/>
      <c r="G41" s="75"/>
      <c r="H41" s="75"/>
      <c r="I41" s="75"/>
      <c r="J41" s="75"/>
      <c r="K41" s="47">
        <v>0</v>
      </c>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c r="IU41" s="43"/>
      <c r="IV41" s="43"/>
      <c r="IW41" s="43"/>
      <c r="IX41" s="43"/>
      <c r="IY41" s="43"/>
      <c r="IZ41" s="43"/>
      <c r="JA41" s="43"/>
      <c r="JB41" s="43"/>
      <c r="JC41" s="43"/>
      <c r="JD41" s="43"/>
      <c r="JE41" s="43"/>
      <c r="JF41" s="43"/>
      <c r="JG41" s="43"/>
      <c r="JH41" s="43"/>
      <c r="JI41" s="43"/>
      <c r="JJ41" s="43"/>
      <c r="JK41" s="43"/>
      <c r="JL41" s="43"/>
      <c r="JM41" s="43"/>
      <c r="JN41" s="43"/>
      <c r="JO41" s="43"/>
      <c r="JP41" s="43"/>
      <c r="JQ41" s="43"/>
      <c r="JR41" s="43"/>
      <c r="JS41" s="43"/>
      <c r="JT41" s="43"/>
      <c r="JU41" s="43"/>
      <c r="JV41" s="43"/>
      <c r="JW41" s="43"/>
      <c r="JX41" s="43"/>
      <c r="JY41" s="43"/>
      <c r="JZ41" s="43"/>
      <c r="KA41" s="43"/>
      <c r="KB41" s="43"/>
    </row>
    <row r="42" spans="2:288" ht="26.25" customHeight="1" outlineLevel="2" x14ac:dyDescent="0.3">
      <c r="B42" s="66" t="s">
        <v>234</v>
      </c>
      <c r="C42" s="98">
        <f>C39+D36+1</f>
        <v>30.975000000000001</v>
      </c>
      <c r="D42" s="98">
        <f>(27+9)/8*0.5</f>
        <v>2.25</v>
      </c>
      <c r="E42" s="44"/>
      <c r="F42" s="44"/>
      <c r="G42" s="58" t="s">
        <v>4</v>
      </c>
      <c r="H42" s="58" t="s">
        <v>301</v>
      </c>
      <c r="I42" s="58" t="s">
        <v>7</v>
      </c>
      <c r="J42" s="58"/>
      <c r="K42" s="45">
        <v>0</v>
      </c>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c r="IV42" s="43"/>
      <c r="IW42" s="43"/>
      <c r="IX42" s="43"/>
      <c r="IY42" s="43"/>
      <c r="IZ42" s="43"/>
      <c r="JA42" s="43"/>
      <c r="JB42" s="43"/>
      <c r="JC42" s="43"/>
      <c r="JD42" s="43"/>
      <c r="JE42" s="43"/>
      <c r="JF42" s="43"/>
      <c r="JG42" s="43"/>
      <c r="JH42" s="43"/>
      <c r="JI42" s="43"/>
      <c r="JJ42" s="43"/>
      <c r="JK42" s="43"/>
      <c r="JL42" s="43"/>
      <c r="JM42" s="43"/>
      <c r="JN42" s="43"/>
      <c r="JO42" s="43"/>
      <c r="JP42" s="43"/>
      <c r="JQ42" s="43"/>
      <c r="JR42" s="43"/>
      <c r="JS42" s="43"/>
      <c r="JT42" s="43"/>
      <c r="JU42" s="43"/>
      <c r="JV42" s="43"/>
      <c r="JW42" s="43"/>
      <c r="JX42" s="43"/>
      <c r="JY42" s="43"/>
      <c r="JZ42" s="43"/>
      <c r="KA42" s="43"/>
      <c r="KB42" s="43"/>
    </row>
    <row r="43" spans="2:288" ht="30" customHeight="1" outlineLevel="2" x14ac:dyDescent="0.3">
      <c r="B43" s="66" t="s">
        <v>85</v>
      </c>
      <c r="C43" s="53">
        <f>C42</f>
        <v>30.975000000000001</v>
      </c>
      <c r="D43" s="53">
        <f>(10+16)/8</f>
        <v>3.25</v>
      </c>
      <c r="E43" s="44"/>
      <c r="F43" s="44"/>
      <c r="G43" s="58" t="s">
        <v>7</v>
      </c>
      <c r="H43" s="58" t="s">
        <v>301</v>
      </c>
      <c r="I43" s="58" t="s">
        <v>19</v>
      </c>
      <c r="J43" s="58" t="s">
        <v>2</v>
      </c>
      <c r="K43" s="45">
        <v>0</v>
      </c>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c r="IU43" s="43"/>
      <c r="IV43" s="43"/>
      <c r="IW43" s="43"/>
      <c r="IX43" s="43"/>
      <c r="IY43" s="43"/>
      <c r="IZ43" s="43"/>
      <c r="JA43" s="43"/>
      <c r="JB43" s="43"/>
      <c r="JC43" s="43"/>
      <c r="JD43" s="43"/>
      <c r="JE43" s="43"/>
      <c r="JF43" s="43"/>
      <c r="JG43" s="43"/>
      <c r="JH43" s="43"/>
      <c r="JI43" s="43"/>
      <c r="JJ43" s="43"/>
      <c r="JK43" s="43"/>
      <c r="JL43" s="43"/>
      <c r="JM43" s="43"/>
      <c r="JN43" s="43"/>
      <c r="JO43" s="43"/>
      <c r="JP43" s="43"/>
      <c r="JQ43" s="43"/>
      <c r="JR43" s="43"/>
      <c r="JS43" s="43"/>
      <c r="JT43" s="43"/>
      <c r="JU43" s="43"/>
      <c r="JV43" s="43"/>
      <c r="JW43" s="43"/>
      <c r="JX43" s="43"/>
      <c r="JY43" s="43"/>
      <c r="JZ43" s="43"/>
      <c r="KA43" s="43"/>
      <c r="KB43" s="43"/>
    </row>
    <row r="44" spans="2:288" ht="38.25" customHeight="1" outlineLevel="2" x14ac:dyDescent="0.3">
      <c r="B44" s="66" t="s">
        <v>179</v>
      </c>
      <c r="C44" s="53">
        <f>C43</f>
        <v>30.975000000000001</v>
      </c>
      <c r="D44" s="53">
        <f>(3+1)/8</f>
        <v>0.5</v>
      </c>
      <c r="E44" s="44"/>
      <c r="F44" s="44"/>
      <c r="G44" s="74" t="s">
        <v>5</v>
      </c>
      <c r="H44" s="58" t="s">
        <v>301</v>
      </c>
      <c r="I44" s="58" t="s">
        <v>51</v>
      </c>
      <c r="J44" s="58" t="s">
        <v>311</v>
      </c>
      <c r="K44" s="45">
        <v>0</v>
      </c>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c r="IU44" s="43"/>
      <c r="IV44" s="43"/>
      <c r="IW44" s="43"/>
      <c r="IX44" s="43"/>
      <c r="IY44" s="43"/>
      <c r="IZ44" s="43"/>
      <c r="JA44" s="43"/>
      <c r="JB44" s="43"/>
      <c r="JC44" s="43"/>
      <c r="JD44" s="43"/>
      <c r="JE44" s="43"/>
      <c r="JF44" s="43"/>
      <c r="JG44" s="43"/>
      <c r="JH44" s="43"/>
      <c r="JI44" s="43"/>
      <c r="JJ44" s="43"/>
      <c r="JK44" s="43"/>
      <c r="JL44" s="43"/>
      <c r="JM44" s="43"/>
      <c r="JN44" s="43"/>
      <c r="JO44" s="43"/>
      <c r="JP44" s="43"/>
      <c r="JQ44" s="43"/>
      <c r="JR44" s="43"/>
      <c r="JS44" s="43"/>
      <c r="JT44" s="43"/>
      <c r="JU44" s="43"/>
      <c r="JV44" s="43"/>
      <c r="JW44" s="43"/>
      <c r="JX44" s="43"/>
      <c r="JY44" s="43"/>
      <c r="JZ44" s="43"/>
      <c r="KA44" s="43"/>
      <c r="KB44" s="43"/>
    </row>
    <row r="45" spans="2:288" ht="26.25" customHeight="1" outlineLevel="2" x14ac:dyDescent="0.3">
      <c r="B45" s="66" t="s">
        <v>90</v>
      </c>
      <c r="C45" s="53">
        <f>C44</f>
        <v>30.975000000000001</v>
      </c>
      <c r="D45" s="98">
        <f>(3+2)/8</f>
        <v>0.625</v>
      </c>
      <c r="E45" s="44"/>
      <c r="F45" s="44"/>
      <c r="G45" s="74" t="s">
        <v>51</v>
      </c>
      <c r="H45" s="58" t="s">
        <v>303</v>
      </c>
      <c r="I45" s="58" t="s">
        <v>19</v>
      </c>
      <c r="J45" s="58"/>
      <c r="K45" s="45">
        <v>0</v>
      </c>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c r="IU45" s="43"/>
      <c r="IV45" s="43"/>
      <c r="IW45" s="43"/>
      <c r="IX45" s="43"/>
      <c r="IY45" s="43"/>
      <c r="IZ45" s="43"/>
      <c r="JA45" s="43"/>
      <c r="JB45" s="43"/>
      <c r="JC45" s="43"/>
      <c r="JD45" s="43"/>
      <c r="JE45" s="43"/>
      <c r="JF45" s="43"/>
      <c r="JG45" s="43"/>
      <c r="JH45" s="43"/>
      <c r="JI45" s="43"/>
      <c r="JJ45" s="43"/>
      <c r="JK45" s="43"/>
      <c r="JL45" s="43"/>
      <c r="JM45" s="43"/>
      <c r="JN45" s="43"/>
      <c r="JO45" s="43"/>
      <c r="JP45" s="43"/>
      <c r="JQ45" s="43"/>
      <c r="JR45" s="43"/>
      <c r="JS45" s="43"/>
      <c r="JT45" s="43"/>
      <c r="JU45" s="43"/>
      <c r="JV45" s="43"/>
      <c r="JW45" s="43"/>
      <c r="JX45" s="43"/>
      <c r="JY45" s="43"/>
      <c r="JZ45" s="43"/>
      <c r="KA45" s="43"/>
      <c r="KB45" s="43"/>
    </row>
    <row r="46" spans="2:288" ht="26.25" customHeight="1" outlineLevel="1" x14ac:dyDescent="0.3">
      <c r="B46" s="67" t="s">
        <v>324</v>
      </c>
      <c r="C46" s="56">
        <f>C47</f>
        <v>30.975000000000001</v>
      </c>
      <c r="D46" s="107">
        <f>(C51+D51)-C47</f>
        <v>0</v>
      </c>
      <c r="E46" s="46"/>
      <c r="F46" s="46"/>
      <c r="G46" s="75"/>
      <c r="H46" s="75"/>
      <c r="I46" s="75"/>
      <c r="J46" s="75"/>
      <c r="K46" s="47">
        <v>0</v>
      </c>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c r="IU46" s="43"/>
      <c r="IV46" s="43"/>
      <c r="IW46" s="43"/>
      <c r="IX46" s="43"/>
      <c r="IY46" s="43"/>
      <c r="IZ46" s="43"/>
      <c r="JA46" s="43"/>
      <c r="JB46" s="43"/>
      <c r="JC46" s="43"/>
      <c r="JD46" s="43"/>
      <c r="JE46" s="43"/>
      <c r="JF46" s="43"/>
      <c r="JG46" s="43"/>
      <c r="JH46" s="43"/>
      <c r="JI46" s="43"/>
      <c r="JJ46" s="43"/>
      <c r="JK46" s="43"/>
      <c r="JL46" s="43"/>
      <c r="JM46" s="43"/>
      <c r="JN46" s="43"/>
      <c r="JO46" s="43"/>
      <c r="JP46" s="43"/>
      <c r="JQ46" s="43"/>
      <c r="JR46" s="43"/>
      <c r="JS46" s="43"/>
      <c r="JT46" s="43"/>
      <c r="JU46" s="43"/>
      <c r="JV46" s="43"/>
      <c r="JW46" s="43"/>
      <c r="JX46" s="43"/>
      <c r="JY46" s="43"/>
      <c r="JZ46" s="43"/>
      <c r="KA46" s="43"/>
      <c r="KB46" s="43"/>
    </row>
    <row r="47" spans="2:288" ht="26.25" customHeight="1" outlineLevel="2" x14ac:dyDescent="0.3">
      <c r="B47" s="66" t="s">
        <v>73</v>
      </c>
      <c r="C47" s="53">
        <f>C45</f>
        <v>30.975000000000001</v>
      </c>
      <c r="D47" s="53">
        <f>VLOOKUP(B47,'Estimaciones variables'!A:B,2,FALSE)</f>
        <v>0</v>
      </c>
      <c r="E47" s="44"/>
      <c r="F47" s="44"/>
      <c r="G47" s="58" t="s">
        <v>302</v>
      </c>
      <c r="H47" s="58" t="s">
        <v>301</v>
      </c>
      <c r="I47" s="58"/>
      <c r="J47" s="58"/>
      <c r="K47" s="45">
        <v>0</v>
      </c>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c r="IU47" s="43"/>
      <c r="IV47" s="43"/>
      <c r="IW47" s="43"/>
      <c r="IX47" s="43"/>
      <c r="IY47" s="43"/>
      <c r="IZ47" s="43"/>
      <c r="JA47" s="43"/>
      <c r="JB47" s="43"/>
      <c r="JC47" s="43"/>
      <c r="JD47" s="43"/>
      <c r="JE47" s="43"/>
      <c r="JF47" s="43"/>
      <c r="JG47" s="43"/>
      <c r="JH47" s="43"/>
      <c r="JI47" s="43"/>
      <c r="JJ47" s="43"/>
      <c r="JK47" s="43"/>
      <c r="JL47" s="43"/>
      <c r="JM47" s="43"/>
      <c r="JN47" s="43"/>
      <c r="JO47" s="43"/>
      <c r="JP47" s="43"/>
      <c r="JQ47" s="43"/>
      <c r="JR47" s="43"/>
      <c r="JS47" s="43"/>
      <c r="JT47" s="43"/>
      <c r="JU47" s="43"/>
      <c r="JV47" s="43"/>
      <c r="JW47" s="43"/>
      <c r="JX47" s="43"/>
      <c r="JY47" s="43"/>
      <c r="JZ47" s="43"/>
      <c r="KA47" s="43"/>
      <c r="KB47" s="43"/>
    </row>
    <row r="48" spans="2:288" ht="26.25" customHeight="1" outlineLevel="2" x14ac:dyDescent="0.3">
      <c r="B48" s="77" t="s">
        <v>84</v>
      </c>
      <c r="C48" s="53">
        <f>C47+D47</f>
        <v>30.975000000000001</v>
      </c>
      <c r="D48" s="98">
        <f>VLOOKUP(B48,'Estimaciones variables'!A:B,2,FALSE)</f>
        <v>0</v>
      </c>
      <c r="E48" s="44"/>
      <c r="F48" s="44"/>
      <c r="G48" s="58" t="s">
        <v>4</v>
      </c>
      <c r="H48" s="58" t="s">
        <v>301</v>
      </c>
      <c r="I48" s="58"/>
      <c r="J48" s="58"/>
      <c r="K48" s="45">
        <v>0</v>
      </c>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c r="IU48" s="43"/>
      <c r="IV48" s="43"/>
      <c r="IW48" s="43"/>
      <c r="IX48" s="43"/>
      <c r="IY48" s="43"/>
      <c r="IZ48" s="43"/>
      <c r="JA48" s="43"/>
      <c r="JB48" s="43"/>
      <c r="JC48" s="43"/>
      <c r="JD48" s="43"/>
      <c r="JE48" s="43"/>
      <c r="JF48" s="43"/>
      <c r="JG48" s="43"/>
      <c r="JH48" s="43"/>
      <c r="JI48" s="43"/>
      <c r="JJ48" s="43"/>
      <c r="JK48" s="43"/>
      <c r="JL48" s="43"/>
      <c r="JM48" s="43"/>
      <c r="JN48" s="43"/>
      <c r="JO48" s="43"/>
      <c r="JP48" s="43"/>
      <c r="JQ48" s="43"/>
      <c r="JR48" s="43"/>
      <c r="JS48" s="43"/>
      <c r="JT48" s="43"/>
      <c r="JU48" s="43"/>
      <c r="JV48" s="43"/>
      <c r="JW48" s="43"/>
      <c r="JX48" s="43"/>
      <c r="JY48" s="43"/>
      <c r="JZ48" s="43"/>
      <c r="KA48" s="43"/>
      <c r="KB48" s="43"/>
    </row>
    <row r="49" spans="2:288" ht="26.25" customHeight="1" outlineLevel="2" x14ac:dyDescent="0.3">
      <c r="B49" s="66" t="s">
        <v>74</v>
      </c>
      <c r="C49" s="98">
        <f>C48+D48</f>
        <v>30.975000000000001</v>
      </c>
      <c r="D49" s="53">
        <f>VLOOKUP(B49,'Estimaciones variables'!A:B,2,FALSE)</f>
        <v>0</v>
      </c>
      <c r="E49" s="44"/>
      <c r="F49" s="44"/>
      <c r="G49" s="58" t="s">
        <v>7</v>
      </c>
      <c r="H49" s="58" t="s">
        <v>301</v>
      </c>
      <c r="I49" s="58"/>
      <c r="J49" s="58" t="s">
        <v>19</v>
      </c>
      <c r="K49" s="45">
        <v>0</v>
      </c>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c r="IU49" s="43"/>
      <c r="IV49" s="43"/>
      <c r="IW49" s="43"/>
      <c r="IX49" s="43"/>
      <c r="IY49" s="43"/>
      <c r="IZ49" s="43"/>
      <c r="JA49" s="43"/>
      <c r="JB49" s="43"/>
      <c r="JC49" s="43"/>
      <c r="JD49" s="43"/>
      <c r="JE49" s="43"/>
      <c r="JF49" s="43"/>
      <c r="JG49" s="43"/>
      <c r="JH49" s="43"/>
      <c r="JI49" s="43"/>
      <c r="JJ49" s="43"/>
      <c r="JK49" s="43"/>
      <c r="JL49" s="43"/>
      <c r="JM49" s="43"/>
      <c r="JN49" s="43"/>
      <c r="JO49" s="43"/>
      <c r="JP49" s="43"/>
      <c r="JQ49" s="43"/>
      <c r="JR49" s="43"/>
      <c r="JS49" s="43"/>
      <c r="JT49" s="43"/>
      <c r="JU49" s="43"/>
      <c r="JV49" s="43"/>
      <c r="JW49" s="43"/>
      <c r="JX49" s="43"/>
      <c r="JY49" s="43"/>
      <c r="JZ49" s="43"/>
      <c r="KA49" s="43"/>
      <c r="KB49" s="43"/>
    </row>
    <row r="50" spans="2:288" ht="26.25" customHeight="1" outlineLevel="2" x14ac:dyDescent="0.3">
      <c r="B50" s="66" t="s">
        <v>75</v>
      </c>
      <c r="C50" s="98">
        <f>C49+D49</f>
        <v>30.975000000000001</v>
      </c>
      <c r="D50" s="53">
        <f>VLOOKUP(B50,'Estimaciones variables'!A:B,2,FALSE)</f>
        <v>0</v>
      </c>
      <c r="E50" s="44"/>
      <c r="F50" s="44"/>
      <c r="G50" s="58" t="s">
        <v>302</v>
      </c>
      <c r="H50" s="58" t="s">
        <v>301</v>
      </c>
      <c r="I50" s="58"/>
      <c r="J50" s="58"/>
      <c r="K50" s="45">
        <v>0</v>
      </c>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c r="IU50" s="43"/>
      <c r="IV50" s="43"/>
      <c r="IW50" s="43"/>
      <c r="IX50" s="43"/>
      <c r="IY50" s="43"/>
      <c r="IZ50" s="43"/>
      <c r="JA50" s="43"/>
      <c r="JB50" s="43"/>
      <c r="JC50" s="43"/>
      <c r="JD50" s="43"/>
      <c r="JE50" s="43"/>
      <c r="JF50" s="43"/>
      <c r="JG50" s="43"/>
      <c r="JH50" s="43"/>
      <c r="JI50" s="43"/>
      <c r="JJ50" s="43"/>
      <c r="JK50" s="43"/>
      <c r="JL50" s="43"/>
      <c r="JM50" s="43"/>
      <c r="JN50" s="43"/>
      <c r="JO50" s="43"/>
      <c r="JP50" s="43"/>
      <c r="JQ50" s="43"/>
      <c r="JR50" s="43"/>
      <c r="JS50" s="43"/>
      <c r="JT50" s="43"/>
      <c r="JU50" s="43"/>
      <c r="JV50" s="43"/>
      <c r="JW50" s="43"/>
      <c r="JX50" s="43"/>
      <c r="JY50" s="43"/>
      <c r="JZ50" s="43"/>
      <c r="KA50" s="43"/>
      <c r="KB50" s="43"/>
    </row>
    <row r="51" spans="2:288" ht="32.25" customHeight="1" outlineLevel="2" x14ac:dyDescent="0.3">
      <c r="B51" s="66" t="s">
        <v>76</v>
      </c>
      <c r="C51" s="98">
        <f>C50+D50</f>
        <v>30.975000000000001</v>
      </c>
      <c r="D51" s="98">
        <f>VLOOKUP(B51,'Estimaciones variables'!A:B,2,FALSE)</f>
        <v>0</v>
      </c>
      <c r="E51" s="44"/>
      <c r="F51" s="44"/>
      <c r="G51" s="58" t="s">
        <v>319</v>
      </c>
      <c r="H51" s="58" t="s">
        <v>301</v>
      </c>
      <c r="I51" s="58"/>
      <c r="J51" s="58"/>
      <c r="K51" s="45">
        <v>0</v>
      </c>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c r="IU51" s="43"/>
      <c r="IV51" s="43"/>
      <c r="IW51" s="43"/>
      <c r="IX51" s="43"/>
      <c r="IY51" s="43"/>
      <c r="IZ51" s="43"/>
      <c r="JA51" s="43"/>
      <c r="JB51" s="43"/>
      <c r="JC51" s="43"/>
      <c r="JD51" s="43"/>
      <c r="JE51" s="43"/>
      <c r="JF51" s="43"/>
      <c r="JG51" s="43"/>
      <c r="JH51" s="43"/>
      <c r="JI51" s="43"/>
      <c r="JJ51" s="43"/>
      <c r="JK51" s="43"/>
      <c r="JL51" s="43"/>
      <c r="JM51" s="43"/>
      <c r="JN51" s="43"/>
      <c r="JO51" s="43"/>
      <c r="JP51" s="43"/>
      <c r="JQ51" s="43"/>
      <c r="JR51" s="43"/>
      <c r="JS51" s="43"/>
      <c r="JT51" s="43"/>
      <c r="JU51" s="43"/>
      <c r="JV51" s="43"/>
      <c r="JW51" s="43"/>
      <c r="JX51" s="43"/>
      <c r="JY51" s="43"/>
      <c r="JZ51" s="43"/>
      <c r="KA51" s="43"/>
      <c r="KB51" s="43"/>
    </row>
    <row r="52" spans="2:288" ht="26.25" customHeight="1" x14ac:dyDescent="0.3">
      <c r="B52" s="65" t="s">
        <v>94</v>
      </c>
      <c r="C52" s="57">
        <f>C53</f>
        <v>35</v>
      </c>
      <c r="D52" s="73">
        <f>MAX(D53:D63)</f>
        <v>5</v>
      </c>
      <c r="E52" s="41"/>
      <c r="F52" s="41"/>
      <c r="G52" s="73"/>
      <c r="H52" s="73"/>
      <c r="I52" s="73"/>
      <c r="J52" s="73"/>
      <c r="K52" s="42">
        <v>0</v>
      </c>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c r="IT52" s="43"/>
      <c r="IU52" s="43"/>
      <c r="IV52" s="43"/>
      <c r="IW52" s="43"/>
      <c r="IX52" s="43"/>
      <c r="IY52" s="43"/>
      <c r="IZ52" s="43"/>
      <c r="JA52" s="43"/>
      <c r="JB52" s="43"/>
      <c r="JC52" s="43"/>
      <c r="JD52" s="43"/>
      <c r="JE52" s="43"/>
      <c r="JF52" s="43"/>
      <c r="JG52" s="43"/>
      <c r="JH52" s="43"/>
      <c r="JI52" s="43"/>
      <c r="JJ52" s="43"/>
      <c r="JK52" s="43"/>
      <c r="JL52" s="43"/>
      <c r="JM52" s="43"/>
      <c r="JN52" s="43"/>
      <c r="JO52" s="43"/>
      <c r="JP52" s="43"/>
      <c r="JQ52" s="43"/>
      <c r="JR52" s="43"/>
      <c r="JS52" s="43"/>
      <c r="JT52" s="43"/>
      <c r="JU52" s="43"/>
      <c r="JV52" s="43"/>
      <c r="JW52" s="43"/>
      <c r="JX52" s="43"/>
      <c r="JY52" s="43"/>
      <c r="JZ52" s="43"/>
      <c r="KA52" s="43"/>
      <c r="KB52" s="43"/>
    </row>
    <row r="53" spans="2:288" ht="26.25" customHeight="1" outlineLevel="1" x14ac:dyDescent="0.3">
      <c r="B53" s="67" t="s">
        <v>79</v>
      </c>
      <c r="C53" s="54">
        <f>C54</f>
        <v>35</v>
      </c>
      <c r="D53" s="107">
        <f>MAX(D54:D59)</f>
        <v>5</v>
      </c>
      <c r="E53" s="46"/>
      <c r="F53" s="46"/>
      <c r="G53" s="75"/>
      <c r="H53" s="75"/>
      <c r="I53" s="75"/>
      <c r="J53" s="75"/>
      <c r="K53" s="47">
        <v>0</v>
      </c>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c r="IT53" s="43"/>
      <c r="IU53" s="43"/>
      <c r="IV53" s="43"/>
      <c r="IW53" s="43"/>
      <c r="IX53" s="43"/>
      <c r="IY53" s="43"/>
      <c r="IZ53" s="43"/>
      <c r="JA53" s="43"/>
      <c r="JB53" s="43"/>
      <c r="JC53" s="43"/>
      <c r="JD53" s="43"/>
      <c r="JE53" s="43"/>
      <c r="JF53" s="43"/>
      <c r="JG53" s="43"/>
      <c r="JH53" s="43"/>
      <c r="JI53" s="43"/>
      <c r="JJ53" s="43"/>
      <c r="JK53" s="43"/>
      <c r="JL53" s="43"/>
      <c r="JM53" s="43"/>
      <c r="JN53" s="43"/>
      <c r="JO53" s="43"/>
      <c r="JP53" s="43"/>
      <c r="JQ53" s="43"/>
      <c r="JR53" s="43"/>
      <c r="JS53" s="43"/>
      <c r="JT53" s="43"/>
      <c r="JU53" s="43"/>
      <c r="JV53" s="43"/>
      <c r="JW53" s="43"/>
      <c r="JX53" s="43"/>
      <c r="JY53" s="43"/>
      <c r="JZ53" s="43"/>
      <c r="KA53" s="43"/>
      <c r="KB53" s="43"/>
    </row>
    <row r="54" spans="2:288" ht="29.25" customHeight="1" outlineLevel="2" x14ac:dyDescent="0.3">
      <c r="B54" s="66" t="s">
        <v>100</v>
      </c>
      <c r="C54" s="98">
        <f>ROUNDDOWN(C51+D40+1,0)</f>
        <v>35</v>
      </c>
      <c r="D54" s="98">
        <f>VLOOKUP(B54,'Estimaciones variables'!A:B,2,FALSE)</f>
        <v>2.25</v>
      </c>
      <c r="E54" s="44"/>
      <c r="F54" s="44"/>
      <c r="G54" s="58" t="s">
        <v>4</v>
      </c>
      <c r="H54" s="58" t="s">
        <v>301</v>
      </c>
      <c r="I54" s="58"/>
      <c r="J54" s="58"/>
      <c r="K54" s="45">
        <v>0</v>
      </c>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c r="IT54" s="43"/>
      <c r="IU54" s="43"/>
      <c r="IV54" s="43"/>
      <c r="IW54" s="43"/>
      <c r="IX54" s="43"/>
      <c r="IY54" s="43"/>
      <c r="IZ54" s="43"/>
      <c r="JA54" s="43"/>
      <c r="JB54" s="43"/>
      <c r="JC54" s="43"/>
      <c r="JD54" s="43"/>
      <c r="JE54" s="43"/>
      <c r="JF54" s="43"/>
      <c r="JG54" s="43"/>
      <c r="JH54" s="43"/>
      <c r="JI54" s="43"/>
      <c r="JJ54" s="43"/>
      <c r="JK54" s="43"/>
      <c r="JL54" s="43"/>
      <c r="JM54" s="43"/>
      <c r="JN54" s="43"/>
      <c r="JO54" s="43"/>
      <c r="JP54" s="43"/>
      <c r="JQ54" s="43"/>
      <c r="JR54" s="43"/>
      <c r="JS54" s="43"/>
      <c r="JT54" s="43"/>
      <c r="JU54" s="43"/>
      <c r="JV54" s="43"/>
      <c r="JW54" s="43"/>
      <c r="JX54" s="43"/>
      <c r="JY54" s="43"/>
      <c r="JZ54" s="43"/>
      <c r="KA54" s="43"/>
      <c r="KB54" s="43"/>
    </row>
    <row r="55" spans="2:288" ht="26.25" customHeight="1" outlineLevel="2" x14ac:dyDescent="0.3">
      <c r="B55" s="66" t="s">
        <v>242</v>
      </c>
      <c r="C55" s="53">
        <f>C54</f>
        <v>35</v>
      </c>
      <c r="D55" s="98">
        <f>(27+9)/8*0.25</f>
        <v>1.125</v>
      </c>
      <c r="E55" s="44"/>
      <c r="F55" s="44"/>
      <c r="G55" s="58" t="s">
        <v>4</v>
      </c>
      <c r="H55" s="58" t="s">
        <v>301</v>
      </c>
      <c r="I55" s="58" t="s">
        <v>7</v>
      </c>
      <c r="J55" s="58"/>
      <c r="K55" s="45">
        <v>0</v>
      </c>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c r="IU55" s="43"/>
      <c r="IV55" s="43"/>
      <c r="IW55" s="43"/>
      <c r="IX55" s="43"/>
      <c r="IY55" s="43"/>
      <c r="IZ55" s="43"/>
      <c r="JA55" s="43"/>
      <c r="JB55" s="43"/>
      <c r="JC55" s="43"/>
      <c r="JD55" s="43"/>
      <c r="JE55" s="43"/>
      <c r="JF55" s="43"/>
      <c r="JG55" s="43"/>
      <c r="JH55" s="43"/>
      <c r="JI55" s="43"/>
      <c r="JJ55" s="43"/>
      <c r="JK55" s="43"/>
      <c r="JL55" s="43"/>
      <c r="JM55" s="43"/>
      <c r="JN55" s="43"/>
      <c r="JO55" s="43"/>
      <c r="JP55" s="43"/>
      <c r="JQ55" s="43"/>
      <c r="JR55" s="43"/>
      <c r="JS55" s="43"/>
      <c r="JT55" s="43"/>
      <c r="JU55" s="43"/>
      <c r="JV55" s="43"/>
      <c r="JW55" s="43"/>
      <c r="JX55" s="43"/>
      <c r="JY55" s="43"/>
      <c r="JZ55" s="43"/>
      <c r="KA55" s="43"/>
      <c r="KB55" s="43"/>
    </row>
    <row r="56" spans="2:288" ht="26.25" customHeight="1" outlineLevel="2" x14ac:dyDescent="0.3">
      <c r="B56" s="66" t="s">
        <v>235</v>
      </c>
      <c r="C56" s="53">
        <f>C55</f>
        <v>35</v>
      </c>
      <c r="D56" s="98">
        <f>(4+6)/8*0.5</f>
        <v>0.625</v>
      </c>
      <c r="E56" s="44"/>
      <c r="F56" s="44"/>
      <c r="G56" s="58" t="s">
        <v>4</v>
      </c>
      <c r="H56" s="58" t="s">
        <v>301</v>
      </c>
      <c r="I56" s="58" t="s">
        <v>7</v>
      </c>
      <c r="J56" s="58"/>
      <c r="K56" s="45">
        <v>0</v>
      </c>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c r="IU56" s="43"/>
      <c r="IV56" s="43"/>
      <c r="IW56" s="43"/>
      <c r="IX56" s="43"/>
      <c r="IY56" s="43"/>
      <c r="IZ56" s="43"/>
      <c r="JA56" s="43"/>
      <c r="JB56" s="43"/>
      <c r="JC56" s="43"/>
      <c r="JD56" s="43"/>
      <c r="JE56" s="43"/>
      <c r="JF56" s="43"/>
      <c r="JG56" s="43"/>
      <c r="JH56" s="43"/>
      <c r="JI56" s="43"/>
      <c r="JJ56" s="43"/>
      <c r="JK56" s="43"/>
      <c r="JL56" s="43"/>
      <c r="JM56" s="43"/>
      <c r="JN56" s="43"/>
      <c r="JO56" s="43"/>
      <c r="JP56" s="43"/>
      <c r="JQ56" s="43"/>
      <c r="JR56" s="43"/>
      <c r="JS56" s="43"/>
      <c r="JT56" s="43"/>
      <c r="JU56" s="43"/>
      <c r="JV56" s="43"/>
      <c r="JW56" s="43"/>
      <c r="JX56" s="43"/>
      <c r="JY56" s="43"/>
      <c r="JZ56" s="43"/>
      <c r="KA56" s="43"/>
      <c r="KB56" s="43"/>
    </row>
    <row r="57" spans="2:288" ht="38.25" customHeight="1" outlineLevel="2" x14ac:dyDescent="0.3">
      <c r="B57" s="66" t="s">
        <v>89</v>
      </c>
      <c r="C57" s="53">
        <f>C56</f>
        <v>35</v>
      </c>
      <c r="D57" s="53">
        <f>(24+16)/8</f>
        <v>5</v>
      </c>
      <c r="E57" s="44"/>
      <c r="F57" s="44"/>
      <c r="G57" s="58" t="s">
        <v>7</v>
      </c>
      <c r="H57" s="58" t="s">
        <v>301</v>
      </c>
      <c r="I57" s="58" t="s">
        <v>19</v>
      </c>
      <c r="J57" s="58" t="s">
        <v>2</v>
      </c>
      <c r="K57" s="45">
        <v>0</v>
      </c>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c r="IU57" s="43"/>
      <c r="IV57" s="43"/>
      <c r="IW57" s="43"/>
      <c r="IX57" s="43"/>
      <c r="IY57" s="43"/>
      <c r="IZ57" s="43"/>
      <c r="JA57" s="43"/>
      <c r="JB57" s="43"/>
      <c r="JC57" s="43"/>
      <c r="JD57" s="43"/>
      <c r="JE57" s="43"/>
      <c r="JF57" s="43"/>
      <c r="JG57" s="43"/>
      <c r="JH57" s="43"/>
      <c r="JI57" s="43"/>
      <c r="JJ57" s="43"/>
      <c r="JK57" s="43"/>
      <c r="JL57" s="43"/>
      <c r="JM57" s="43"/>
      <c r="JN57" s="43"/>
      <c r="JO57" s="43"/>
      <c r="JP57" s="43"/>
      <c r="JQ57" s="43"/>
      <c r="JR57" s="43"/>
      <c r="JS57" s="43"/>
      <c r="JT57" s="43"/>
      <c r="JU57" s="43"/>
      <c r="JV57" s="43"/>
      <c r="JW57" s="43"/>
      <c r="JX57" s="43"/>
      <c r="JY57" s="43"/>
      <c r="JZ57" s="43"/>
      <c r="KA57" s="43"/>
      <c r="KB57" s="43"/>
    </row>
    <row r="58" spans="2:288" ht="38.25" customHeight="1" outlineLevel="2" x14ac:dyDescent="0.3">
      <c r="B58" s="66" t="s">
        <v>178</v>
      </c>
      <c r="C58" s="53">
        <f>C57</f>
        <v>35</v>
      </c>
      <c r="D58" s="53">
        <f>4/8</f>
        <v>0.5</v>
      </c>
      <c r="E58" s="44"/>
      <c r="F58" s="44"/>
      <c r="G58" s="74" t="s">
        <v>5</v>
      </c>
      <c r="H58" s="58" t="s">
        <v>323</v>
      </c>
      <c r="I58" s="58" t="s">
        <v>51</v>
      </c>
      <c r="J58" s="58" t="s">
        <v>311</v>
      </c>
      <c r="K58" s="45">
        <v>0</v>
      </c>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c r="IR58" s="43"/>
      <c r="IS58" s="43"/>
      <c r="IT58" s="43"/>
      <c r="IU58" s="43"/>
      <c r="IV58" s="43"/>
      <c r="IW58" s="43"/>
      <c r="IX58" s="43"/>
      <c r="IY58" s="43"/>
      <c r="IZ58" s="43"/>
      <c r="JA58" s="43"/>
      <c r="JB58" s="43"/>
      <c r="JC58" s="43"/>
      <c r="JD58" s="43"/>
      <c r="JE58" s="43"/>
      <c r="JF58" s="43"/>
      <c r="JG58" s="43"/>
      <c r="JH58" s="43"/>
      <c r="JI58" s="43"/>
      <c r="JJ58" s="43"/>
      <c r="JK58" s="43"/>
      <c r="JL58" s="43"/>
      <c r="JM58" s="43"/>
      <c r="JN58" s="43"/>
      <c r="JO58" s="43"/>
      <c r="JP58" s="43"/>
      <c r="JQ58" s="43"/>
      <c r="JR58" s="43"/>
      <c r="JS58" s="43"/>
      <c r="JT58" s="43"/>
      <c r="JU58" s="43"/>
      <c r="JV58" s="43"/>
      <c r="JW58" s="43"/>
      <c r="JX58" s="43"/>
      <c r="JY58" s="43"/>
      <c r="JZ58" s="43"/>
      <c r="KA58" s="43"/>
      <c r="KB58" s="43"/>
    </row>
    <row r="59" spans="2:288" ht="34.5" customHeight="1" outlineLevel="2" x14ac:dyDescent="0.3">
      <c r="B59" s="66" t="s">
        <v>98</v>
      </c>
      <c r="C59" s="53">
        <f>C58</f>
        <v>35</v>
      </c>
      <c r="D59" s="53">
        <f>(24+2)/8</f>
        <v>3.25</v>
      </c>
      <c r="E59" s="44"/>
      <c r="F59" s="44"/>
      <c r="G59" s="74" t="s">
        <v>51</v>
      </c>
      <c r="H59" s="58" t="s">
        <v>303</v>
      </c>
      <c r="I59" s="58" t="s">
        <v>19</v>
      </c>
      <c r="J59" s="58"/>
      <c r="K59" s="45">
        <v>0</v>
      </c>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c r="IT59" s="43"/>
      <c r="IU59" s="43"/>
      <c r="IV59" s="43"/>
      <c r="IW59" s="43"/>
      <c r="IX59" s="43"/>
      <c r="IY59" s="43"/>
      <c r="IZ59" s="43"/>
      <c r="JA59" s="43"/>
      <c r="JB59" s="43"/>
      <c r="JC59" s="43"/>
      <c r="JD59" s="43"/>
      <c r="JE59" s="43"/>
      <c r="JF59" s="43"/>
      <c r="JG59" s="43"/>
      <c r="JH59" s="43"/>
      <c r="JI59" s="43"/>
      <c r="JJ59" s="43"/>
      <c r="JK59" s="43"/>
      <c r="JL59" s="43"/>
      <c r="JM59" s="43"/>
      <c r="JN59" s="43"/>
      <c r="JO59" s="43"/>
      <c r="JP59" s="43"/>
      <c r="JQ59" s="43"/>
      <c r="JR59" s="43"/>
      <c r="JS59" s="43"/>
      <c r="JT59" s="43"/>
      <c r="JU59" s="43"/>
      <c r="JV59" s="43"/>
      <c r="JW59" s="43"/>
      <c r="JX59" s="43"/>
      <c r="JY59" s="43"/>
      <c r="JZ59" s="43"/>
      <c r="KA59" s="43"/>
      <c r="KB59" s="43"/>
    </row>
    <row r="60" spans="2:288" ht="26.25" customHeight="1" outlineLevel="1" x14ac:dyDescent="0.3">
      <c r="B60" s="67" t="s">
        <v>80</v>
      </c>
      <c r="C60" s="56">
        <f>C62</f>
        <v>35</v>
      </c>
      <c r="D60" s="107">
        <f>MAX(D61:D63)</f>
        <v>4.375</v>
      </c>
      <c r="E60" s="46"/>
      <c r="F60" s="46"/>
      <c r="G60" s="75"/>
      <c r="H60" s="75"/>
      <c r="I60" s="75"/>
      <c r="J60" s="75"/>
      <c r="K60" s="47">
        <v>0</v>
      </c>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c r="IU60" s="43"/>
      <c r="IV60" s="43"/>
      <c r="IW60" s="43"/>
      <c r="IX60" s="43"/>
      <c r="IY60" s="43"/>
      <c r="IZ60" s="43"/>
      <c r="JA60" s="43"/>
      <c r="JB60" s="43"/>
      <c r="JC60" s="43"/>
      <c r="JD60" s="43"/>
      <c r="JE60" s="43"/>
      <c r="JF60" s="43"/>
      <c r="JG60" s="43"/>
      <c r="JH60" s="43"/>
      <c r="JI60" s="43"/>
      <c r="JJ60" s="43"/>
      <c r="JK60" s="43"/>
      <c r="JL60" s="43"/>
      <c r="JM60" s="43"/>
      <c r="JN60" s="43"/>
      <c r="JO60" s="43"/>
      <c r="JP60" s="43"/>
      <c r="JQ60" s="43"/>
      <c r="JR60" s="43"/>
      <c r="JS60" s="43"/>
      <c r="JT60" s="43"/>
      <c r="JU60" s="43"/>
      <c r="JV60" s="43"/>
      <c r="JW60" s="43"/>
      <c r="JX60" s="43"/>
      <c r="JY60" s="43"/>
      <c r="JZ60" s="43"/>
      <c r="KA60" s="43"/>
      <c r="KB60" s="43"/>
    </row>
    <row r="61" spans="2:288" ht="26.25" customHeight="1" outlineLevel="1" x14ac:dyDescent="0.3">
      <c r="B61" s="66" t="s">
        <v>361</v>
      </c>
      <c r="C61" s="98">
        <f>C54</f>
        <v>35</v>
      </c>
      <c r="D61" s="53">
        <v>0.6</v>
      </c>
      <c r="E61" s="44"/>
      <c r="F61" s="44"/>
      <c r="G61" s="58" t="s">
        <v>304</v>
      </c>
      <c r="H61" s="58"/>
      <c r="I61" s="58"/>
      <c r="J61" s="58"/>
      <c r="K61" s="47"/>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c r="IU61" s="43"/>
      <c r="IV61" s="43"/>
      <c r="IW61" s="43"/>
      <c r="IX61" s="43"/>
      <c r="IY61" s="43"/>
      <c r="IZ61" s="43"/>
      <c r="JA61" s="43"/>
      <c r="JB61" s="43"/>
      <c r="JC61" s="43"/>
      <c r="JD61" s="43"/>
      <c r="JE61" s="43"/>
      <c r="JF61" s="43"/>
      <c r="JG61" s="43"/>
      <c r="JH61" s="43"/>
      <c r="JI61" s="43"/>
      <c r="JJ61" s="43"/>
      <c r="JK61" s="43"/>
      <c r="JL61" s="43"/>
      <c r="JM61" s="43"/>
      <c r="JN61" s="43"/>
      <c r="JO61" s="43"/>
      <c r="JP61" s="43"/>
      <c r="JQ61" s="43"/>
      <c r="JR61" s="43"/>
      <c r="JS61" s="43"/>
      <c r="JT61" s="43"/>
      <c r="JU61" s="43"/>
      <c r="JV61" s="43"/>
      <c r="JW61" s="43"/>
      <c r="JX61" s="43"/>
      <c r="JY61" s="43"/>
      <c r="JZ61" s="43"/>
      <c r="KA61" s="43"/>
      <c r="KB61" s="43"/>
    </row>
    <row r="62" spans="2:288" ht="39" customHeight="1" outlineLevel="2" x14ac:dyDescent="0.3">
      <c r="B62" s="66" t="s">
        <v>87</v>
      </c>
      <c r="C62" s="53">
        <f>C59</f>
        <v>35</v>
      </c>
      <c r="D62" s="53">
        <v>1</v>
      </c>
      <c r="E62" s="44"/>
      <c r="F62" s="44"/>
      <c r="G62" s="58" t="s">
        <v>320</v>
      </c>
      <c r="H62" s="58" t="s">
        <v>304</v>
      </c>
      <c r="I62" s="58" t="s">
        <v>3</v>
      </c>
      <c r="J62" s="58"/>
      <c r="K62" s="45">
        <v>0</v>
      </c>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c r="IU62" s="43"/>
      <c r="IV62" s="43"/>
      <c r="IW62" s="43"/>
      <c r="IX62" s="43"/>
      <c r="IY62" s="43"/>
      <c r="IZ62" s="43"/>
      <c r="JA62" s="43"/>
      <c r="JB62" s="43"/>
      <c r="JC62" s="43"/>
      <c r="JD62" s="43"/>
      <c r="JE62" s="43"/>
      <c r="JF62" s="43"/>
      <c r="JG62" s="43"/>
      <c r="JH62" s="43"/>
      <c r="JI62" s="43"/>
      <c r="JJ62" s="43"/>
      <c r="JK62" s="43"/>
      <c r="JL62" s="43"/>
      <c r="JM62" s="43"/>
      <c r="JN62" s="43"/>
      <c r="JO62" s="43"/>
      <c r="JP62" s="43"/>
      <c r="JQ62" s="43"/>
      <c r="JR62" s="43"/>
      <c r="JS62" s="43"/>
      <c r="JT62" s="43"/>
      <c r="JU62" s="43"/>
      <c r="JV62" s="43"/>
      <c r="JW62" s="43"/>
      <c r="JX62" s="43"/>
      <c r="JY62" s="43"/>
      <c r="JZ62" s="43"/>
      <c r="KA62" s="43"/>
      <c r="KB62" s="43"/>
    </row>
    <row r="63" spans="2:288" ht="33.75" customHeight="1" outlineLevel="2" x14ac:dyDescent="0.3">
      <c r="B63" s="66" t="s">
        <v>88</v>
      </c>
      <c r="C63" s="53">
        <f>C62</f>
        <v>35</v>
      </c>
      <c r="D63" s="97">
        <f>27/8+1</f>
        <v>4.375</v>
      </c>
      <c r="E63" s="44"/>
      <c r="F63" s="44"/>
      <c r="G63" s="58" t="s">
        <v>308</v>
      </c>
      <c r="H63" s="58" t="s">
        <v>304</v>
      </c>
      <c r="I63" s="58" t="s">
        <v>309</v>
      </c>
      <c r="J63" s="58"/>
      <c r="K63" s="45">
        <v>0</v>
      </c>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c r="IU63" s="43"/>
      <c r="IV63" s="43"/>
      <c r="IW63" s="43"/>
      <c r="IX63" s="43"/>
      <c r="IY63" s="43"/>
      <c r="IZ63" s="43"/>
      <c r="JA63" s="43"/>
      <c r="JB63" s="43"/>
      <c r="JC63" s="43"/>
      <c r="JD63" s="43"/>
      <c r="JE63" s="43"/>
      <c r="JF63" s="43"/>
      <c r="JG63" s="43"/>
      <c r="JH63" s="43"/>
      <c r="JI63" s="43"/>
      <c r="JJ63" s="43"/>
      <c r="JK63" s="43"/>
      <c r="JL63" s="43"/>
      <c r="JM63" s="43"/>
      <c r="JN63" s="43"/>
      <c r="JO63" s="43"/>
      <c r="JP63" s="43"/>
      <c r="JQ63" s="43"/>
      <c r="JR63" s="43"/>
      <c r="JS63" s="43"/>
      <c r="JT63" s="43"/>
      <c r="JU63" s="43"/>
      <c r="JV63" s="43"/>
      <c r="JW63" s="43"/>
      <c r="JX63" s="43"/>
      <c r="JY63" s="43"/>
      <c r="JZ63" s="43"/>
      <c r="KA63" s="43"/>
      <c r="KB63" s="43"/>
    </row>
    <row r="64" spans="2:288" ht="26.25" customHeight="1" x14ac:dyDescent="0.3">
      <c r="B64" s="65" t="s">
        <v>95</v>
      </c>
      <c r="C64" s="57">
        <f>C65</f>
        <v>41</v>
      </c>
      <c r="D64" s="73">
        <f>MAX(D65:D76)</f>
        <v>5</v>
      </c>
      <c r="E64" s="41"/>
      <c r="F64" s="41"/>
      <c r="G64" s="73"/>
      <c r="H64" s="73"/>
      <c r="I64" s="73"/>
      <c r="J64" s="73"/>
      <c r="K64" s="42">
        <v>0</v>
      </c>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c r="IR64" s="43"/>
      <c r="IS64" s="43"/>
      <c r="IT64" s="43"/>
      <c r="IU64" s="43"/>
      <c r="IV64" s="43"/>
      <c r="IW64" s="43"/>
      <c r="IX64" s="43"/>
      <c r="IY64" s="43"/>
      <c r="IZ64" s="43"/>
      <c r="JA64" s="43"/>
      <c r="JB64" s="43"/>
      <c r="JC64" s="43"/>
      <c r="JD64" s="43"/>
      <c r="JE64" s="43"/>
      <c r="JF64" s="43"/>
      <c r="JG64" s="43"/>
      <c r="JH64" s="43"/>
      <c r="JI64" s="43"/>
      <c r="JJ64" s="43"/>
      <c r="JK64" s="43"/>
      <c r="JL64" s="43"/>
      <c r="JM64" s="43"/>
      <c r="JN64" s="43"/>
      <c r="JO64" s="43"/>
      <c r="JP64" s="43"/>
      <c r="JQ64" s="43"/>
      <c r="JR64" s="43"/>
      <c r="JS64" s="43"/>
      <c r="JT64" s="43"/>
      <c r="JU64" s="43"/>
      <c r="JV64" s="43"/>
      <c r="JW64" s="43"/>
      <c r="JX64" s="43"/>
      <c r="JY64" s="43"/>
      <c r="JZ64" s="43"/>
      <c r="KA64" s="43"/>
      <c r="KB64" s="43"/>
    </row>
    <row r="65" spans="2:288" ht="26.25" customHeight="1" outlineLevel="1" x14ac:dyDescent="0.3">
      <c r="B65" s="67" t="s">
        <v>81</v>
      </c>
      <c r="C65" s="54">
        <f>C66</f>
        <v>41</v>
      </c>
      <c r="D65" s="107">
        <f>MAX(D66:D72)</f>
        <v>5</v>
      </c>
      <c r="E65" s="46"/>
      <c r="F65" s="46"/>
      <c r="G65" s="75"/>
      <c r="H65" s="75"/>
      <c r="I65" s="75"/>
      <c r="J65" s="75"/>
      <c r="K65" s="47">
        <v>0</v>
      </c>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c r="IR65" s="43"/>
      <c r="IS65" s="43"/>
      <c r="IT65" s="43"/>
      <c r="IU65" s="43"/>
      <c r="IV65" s="43"/>
      <c r="IW65" s="43"/>
      <c r="IX65" s="43"/>
      <c r="IY65" s="43"/>
      <c r="IZ65" s="43"/>
      <c r="JA65" s="43"/>
      <c r="JB65" s="43"/>
      <c r="JC65" s="43"/>
      <c r="JD65" s="43"/>
      <c r="JE65" s="43"/>
      <c r="JF65" s="43"/>
      <c r="JG65" s="43"/>
      <c r="JH65" s="43"/>
      <c r="JI65" s="43"/>
      <c r="JJ65" s="43"/>
      <c r="JK65" s="43"/>
      <c r="JL65" s="43"/>
      <c r="JM65" s="43"/>
      <c r="JN65" s="43"/>
      <c r="JO65" s="43"/>
      <c r="JP65" s="43"/>
      <c r="JQ65" s="43"/>
      <c r="JR65" s="43"/>
      <c r="JS65" s="43"/>
      <c r="JT65" s="43"/>
      <c r="JU65" s="43"/>
      <c r="JV65" s="43"/>
      <c r="JW65" s="43"/>
      <c r="JX65" s="43"/>
      <c r="JY65" s="43"/>
      <c r="JZ65" s="43"/>
      <c r="KA65" s="43"/>
      <c r="KB65" s="43"/>
    </row>
    <row r="66" spans="2:288" ht="32.25" customHeight="1" outlineLevel="2" x14ac:dyDescent="0.3">
      <c r="B66" s="66" t="s">
        <v>371</v>
      </c>
      <c r="C66" s="53">
        <f>ROUNDDOWN(C63+D52+1,0)</f>
        <v>41</v>
      </c>
      <c r="D66" s="53">
        <f>VLOOKUP(B66,'Estimaciones variables'!A:B,2,FALSE)</f>
        <v>0</v>
      </c>
      <c r="E66" s="44"/>
      <c r="F66" s="44"/>
      <c r="G66" s="58" t="s">
        <v>322</v>
      </c>
      <c r="H66" s="58" t="s">
        <v>321</v>
      </c>
      <c r="I66" s="58" t="s">
        <v>51</v>
      </c>
      <c r="J66" s="58"/>
      <c r="K66" s="45">
        <v>0</v>
      </c>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c r="IT66" s="43"/>
      <c r="IU66" s="43"/>
      <c r="IV66" s="43"/>
      <c r="IW66" s="43"/>
      <c r="IX66" s="43"/>
      <c r="IY66" s="43"/>
      <c r="IZ66" s="43"/>
      <c r="JA66" s="43"/>
      <c r="JB66" s="43"/>
      <c r="JC66" s="43"/>
      <c r="JD66" s="43"/>
      <c r="JE66" s="43"/>
      <c r="JF66" s="43"/>
      <c r="JG66" s="43"/>
      <c r="JH66" s="43"/>
      <c r="JI66" s="43"/>
      <c r="JJ66" s="43"/>
      <c r="JK66" s="43"/>
      <c r="JL66" s="43"/>
      <c r="JM66" s="43"/>
      <c r="JN66" s="43"/>
      <c r="JO66" s="43"/>
      <c r="JP66" s="43"/>
      <c r="JQ66" s="43"/>
      <c r="JR66" s="43"/>
      <c r="JS66" s="43"/>
      <c r="JT66" s="43"/>
      <c r="JU66" s="43"/>
      <c r="JV66" s="43"/>
      <c r="JW66" s="43"/>
      <c r="JX66" s="43"/>
      <c r="JY66" s="43"/>
      <c r="JZ66" s="43"/>
      <c r="KA66" s="43"/>
      <c r="KB66" s="43"/>
    </row>
    <row r="67" spans="2:288" ht="26.25" customHeight="1" outlineLevel="2" x14ac:dyDescent="0.3">
      <c r="B67" s="66" t="s">
        <v>101</v>
      </c>
      <c r="C67" s="53">
        <f t="shared" ref="C67:C72" si="6">C66</f>
        <v>41</v>
      </c>
      <c r="D67" s="98">
        <f>(4+6)/8*0.15</f>
        <v>0.1875</v>
      </c>
      <c r="E67" s="44"/>
      <c r="F67" s="44"/>
      <c r="G67" s="58" t="s">
        <v>4</v>
      </c>
      <c r="H67" s="58" t="s">
        <v>301</v>
      </c>
      <c r="I67" s="58"/>
      <c r="J67" s="58"/>
      <c r="K67" s="45">
        <v>0</v>
      </c>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c r="IU67" s="43"/>
      <c r="IV67" s="43"/>
      <c r="IW67" s="43"/>
      <c r="IX67" s="43"/>
      <c r="IY67" s="43"/>
      <c r="IZ67" s="43"/>
      <c r="JA67" s="43"/>
      <c r="JB67" s="43"/>
      <c r="JC67" s="43"/>
      <c r="JD67" s="43"/>
      <c r="JE67" s="43"/>
      <c r="JF67" s="43"/>
      <c r="JG67" s="43"/>
      <c r="JH67" s="43"/>
      <c r="JI67" s="43"/>
      <c r="JJ67" s="43"/>
      <c r="JK67" s="43"/>
      <c r="JL67" s="43"/>
      <c r="JM67" s="43"/>
      <c r="JN67" s="43"/>
      <c r="JO67" s="43"/>
      <c r="JP67" s="43"/>
      <c r="JQ67" s="43"/>
      <c r="JR67" s="43"/>
      <c r="JS67" s="43"/>
      <c r="JT67" s="43"/>
      <c r="JU67" s="43"/>
      <c r="JV67" s="43"/>
      <c r="JW67" s="43"/>
      <c r="JX67" s="43"/>
      <c r="JY67" s="43"/>
      <c r="JZ67" s="43"/>
      <c r="KA67" s="43"/>
      <c r="KB67" s="43"/>
    </row>
    <row r="68" spans="2:288" ht="26.25" customHeight="1" outlineLevel="2" x14ac:dyDescent="0.3">
      <c r="B68" s="66" t="s">
        <v>243</v>
      </c>
      <c r="C68" s="53">
        <f t="shared" si="6"/>
        <v>41</v>
      </c>
      <c r="D68" s="98">
        <f>(4+6)/8*0.25</f>
        <v>0.3125</v>
      </c>
      <c r="E68" s="44"/>
      <c r="F68" s="44"/>
      <c r="G68" s="58" t="s">
        <v>4</v>
      </c>
      <c r="H68" s="58" t="s">
        <v>301</v>
      </c>
      <c r="I68" s="58" t="s">
        <v>7</v>
      </c>
      <c r="J68" s="58"/>
      <c r="K68" s="45">
        <v>0</v>
      </c>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c r="IU68" s="43"/>
      <c r="IV68" s="43"/>
      <c r="IW68" s="43"/>
      <c r="IX68" s="43"/>
      <c r="IY68" s="43"/>
      <c r="IZ68" s="43"/>
      <c r="JA68" s="43"/>
      <c r="JB68" s="43"/>
      <c r="JC68" s="43"/>
      <c r="JD68" s="43"/>
      <c r="JE68" s="43"/>
      <c r="JF68" s="43"/>
      <c r="JG68" s="43"/>
      <c r="JH68" s="43"/>
      <c r="JI68" s="43"/>
      <c r="JJ68" s="43"/>
      <c r="JK68" s="43"/>
      <c r="JL68" s="43"/>
      <c r="JM68" s="43"/>
      <c r="JN68" s="43"/>
      <c r="JO68" s="43"/>
      <c r="JP68" s="43"/>
      <c r="JQ68" s="43"/>
      <c r="JR68" s="43"/>
      <c r="JS68" s="43"/>
      <c r="JT68" s="43"/>
      <c r="JU68" s="43"/>
      <c r="JV68" s="43"/>
      <c r="JW68" s="43"/>
      <c r="JX68" s="43"/>
      <c r="JY68" s="43"/>
      <c r="JZ68" s="43"/>
      <c r="KA68" s="43"/>
      <c r="KB68" s="43"/>
    </row>
    <row r="69" spans="2:288" ht="26.25" customHeight="1" outlineLevel="2" x14ac:dyDescent="0.3">
      <c r="B69" s="66" t="s">
        <v>236</v>
      </c>
      <c r="C69" s="53">
        <f t="shared" si="6"/>
        <v>41</v>
      </c>
      <c r="D69" s="98">
        <f>(12+5)/8*0.5</f>
        <v>1.0625</v>
      </c>
      <c r="E69" s="44"/>
      <c r="F69" s="44"/>
      <c r="G69" s="58" t="s">
        <v>4</v>
      </c>
      <c r="H69" s="58" t="s">
        <v>301</v>
      </c>
      <c r="I69" s="58" t="s">
        <v>7</v>
      </c>
      <c r="J69" s="58"/>
      <c r="K69" s="45">
        <v>0</v>
      </c>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c r="IT69" s="43"/>
      <c r="IU69" s="43"/>
      <c r="IV69" s="43"/>
      <c r="IW69" s="43"/>
      <c r="IX69" s="43"/>
      <c r="IY69" s="43"/>
      <c r="IZ69" s="43"/>
      <c r="JA69" s="43"/>
      <c r="JB69" s="43"/>
      <c r="JC69" s="43"/>
      <c r="JD69" s="43"/>
      <c r="JE69" s="43"/>
      <c r="JF69" s="43"/>
      <c r="JG69" s="43"/>
      <c r="JH69" s="43"/>
      <c r="JI69" s="43"/>
      <c r="JJ69" s="43"/>
      <c r="JK69" s="43"/>
      <c r="JL69" s="43"/>
      <c r="JM69" s="43"/>
      <c r="JN69" s="43"/>
      <c r="JO69" s="43"/>
      <c r="JP69" s="43"/>
      <c r="JQ69" s="43"/>
      <c r="JR69" s="43"/>
      <c r="JS69" s="43"/>
      <c r="JT69" s="43"/>
      <c r="JU69" s="43"/>
      <c r="JV69" s="43"/>
      <c r="JW69" s="43"/>
      <c r="JX69" s="43"/>
      <c r="JY69" s="43"/>
      <c r="JZ69" s="43"/>
      <c r="KA69" s="43"/>
      <c r="KB69" s="43"/>
    </row>
    <row r="70" spans="2:288" ht="38.25" customHeight="1" outlineLevel="2" x14ac:dyDescent="0.3">
      <c r="B70" s="66" t="s">
        <v>102</v>
      </c>
      <c r="C70" s="53">
        <f t="shared" si="6"/>
        <v>41</v>
      </c>
      <c r="D70" s="53">
        <f>(24+16)/8</f>
        <v>5</v>
      </c>
      <c r="E70" s="44"/>
      <c r="F70" s="44"/>
      <c r="G70" s="58" t="s">
        <v>7</v>
      </c>
      <c r="H70" s="58" t="s">
        <v>301</v>
      </c>
      <c r="I70" s="58" t="s">
        <v>19</v>
      </c>
      <c r="J70" s="58" t="s">
        <v>2</v>
      </c>
      <c r="K70" s="45">
        <v>0</v>
      </c>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c r="IT70" s="43"/>
      <c r="IU70" s="43"/>
      <c r="IV70" s="43"/>
      <c r="IW70" s="43"/>
      <c r="IX70" s="43"/>
      <c r="IY70" s="43"/>
      <c r="IZ70" s="43"/>
      <c r="JA70" s="43"/>
      <c r="JB70" s="43"/>
      <c r="JC70" s="43"/>
      <c r="JD70" s="43"/>
      <c r="JE70" s="43"/>
      <c r="JF70" s="43"/>
      <c r="JG70" s="43"/>
      <c r="JH70" s="43"/>
      <c r="JI70" s="43"/>
      <c r="JJ70" s="43"/>
      <c r="JK70" s="43"/>
      <c r="JL70" s="43"/>
      <c r="JM70" s="43"/>
      <c r="JN70" s="43"/>
      <c r="JO70" s="43"/>
      <c r="JP70" s="43"/>
      <c r="JQ70" s="43"/>
      <c r="JR70" s="43"/>
      <c r="JS70" s="43"/>
      <c r="JT70" s="43"/>
      <c r="JU70" s="43"/>
      <c r="JV70" s="43"/>
      <c r="JW70" s="43"/>
      <c r="JX70" s="43"/>
      <c r="JY70" s="43"/>
      <c r="JZ70" s="43"/>
      <c r="KA70" s="43"/>
      <c r="KB70" s="43"/>
    </row>
    <row r="71" spans="2:288" ht="38.25" customHeight="1" outlineLevel="2" x14ac:dyDescent="0.3">
      <c r="B71" s="66" t="s">
        <v>177</v>
      </c>
      <c r="C71" s="53">
        <f t="shared" si="6"/>
        <v>41</v>
      </c>
      <c r="D71" s="53">
        <f>7/8</f>
        <v>0.875</v>
      </c>
      <c r="E71" s="44"/>
      <c r="F71" s="44"/>
      <c r="G71" s="74" t="s">
        <v>5</v>
      </c>
      <c r="H71" s="58" t="s">
        <v>323</v>
      </c>
      <c r="I71" s="58" t="s">
        <v>51</v>
      </c>
      <c r="J71" s="58" t="s">
        <v>311</v>
      </c>
      <c r="K71" s="45">
        <v>0</v>
      </c>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c r="IT71" s="43"/>
      <c r="IU71" s="43"/>
      <c r="IV71" s="43"/>
      <c r="IW71" s="43"/>
      <c r="IX71" s="43"/>
      <c r="IY71" s="43"/>
      <c r="IZ71" s="43"/>
      <c r="JA71" s="43"/>
      <c r="JB71" s="43"/>
      <c r="JC71" s="43"/>
      <c r="JD71" s="43"/>
      <c r="JE71" s="43"/>
      <c r="JF71" s="43"/>
      <c r="JG71" s="43"/>
      <c r="JH71" s="43"/>
      <c r="JI71" s="43"/>
      <c r="JJ71" s="43"/>
      <c r="JK71" s="43"/>
      <c r="JL71" s="43"/>
      <c r="JM71" s="43"/>
      <c r="JN71" s="43"/>
      <c r="JO71" s="43"/>
      <c r="JP71" s="43"/>
      <c r="JQ71" s="43"/>
      <c r="JR71" s="43"/>
      <c r="JS71" s="43"/>
      <c r="JT71" s="43"/>
      <c r="JU71" s="43"/>
      <c r="JV71" s="43"/>
      <c r="JW71" s="43"/>
      <c r="JX71" s="43"/>
      <c r="JY71" s="43"/>
      <c r="JZ71" s="43"/>
      <c r="KA71" s="43"/>
      <c r="KB71" s="43"/>
    </row>
    <row r="72" spans="2:288" ht="34.5" customHeight="1" outlineLevel="2" x14ac:dyDescent="0.3">
      <c r="B72" s="66" t="s">
        <v>99</v>
      </c>
      <c r="C72" s="53">
        <f t="shared" si="6"/>
        <v>41</v>
      </c>
      <c r="D72" s="53">
        <v>5</v>
      </c>
      <c r="E72" s="44"/>
      <c r="F72" s="44"/>
      <c r="G72" s="74" t="s">
        <v>51</v>
      </c>
      <c r="H72" s="58" t="s">
        <v>303</v>
      </c>
      <c r="I72" s="58" t="s">
        <v>19</v>
      </c>
      <c r="J72" s="58"/>
      <c r="K72" s="45">
        <v>0</v>
      </c>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c r="IR72" s="43"/>
      <c r="IS72" s="43"/>
      <c r="IT72" s="43"/>
      <c r="IU72" s="43"/>
      <c r="IV72" s="43"/>
      <c r="IW72" s="43"/>
      <c r="IX72" s="43"/>
      <c r="IY72" s="43"/>
      <c r="IZ72" s="43"/>
      <c r="JA72" s="43"/>
      <c r="JB72" s="43"/>
      <c r="JC72" s="43"/>
      <c r="JD72" s="43"/>
      <c r="JE72" s="43"/>
      <c r="JF72" s="43"/>
      <c r="JG72" s="43"/>
      <c r="JH72" s="43"/>
      <c r="JI72" s="43"/>
      <c r="JJ72" s="43"/>
      <c r="JK72" s="43"/>
      <c r="JL72" s="43"/>
      <c r="JM72" s="43"/>
      <c r="JN72" s="43"/>
      <c r="JO72" s="43"/>
      <c r="JP72" s="43"/>
      <c r="JQ72" s="43"/>
      <c r="JR72" s="43"/>
      <c r="JS72" s="43"/>
      <c r="JT72" s="43"/>
      <c r="JU72" s="43"/>
      <c r="JV72" s="43"/>
      <c r="JW72" s="43"/>
      <c r="JX72" s="43"/>
      <c r="JY72" s="43"/>
      <c r="JZ72" s="43"/>
      <c r="KA72" s="43"/>
      <c r="KB72" s="43"/>
    </row>
    <row r="73" spans="2:288" ht="26.25" customHeight="1" outlineLevel="1" x14ac:dyDescent="0.3">
      <c r="B73" s="67" t="s">
        <v>82</v>
      </c>
      <c r="C73" s="56">
        <f>C74</f>
        <v>41</v>
      </c>
      <c r="D73" s="107">
        <f>MAX(D74:D76)</f>
        <v>4</v>
      </c>
      <c r="E73" s="46"/>
      <c r="F73" s="46"/>
      <c r="G73" s="75"/>
      <c r="H73" s="75"/>
      <c r="I73" s="75"/>
      <c r="J73" s="75"/>
      <c r="K73" s="47">
        <v>0</v>
      </c>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c r="IR73" s="43"/>
      <c r="IS73" s="43"/>
      <c r="IT73" s="43"/>
      <c r="IU73" s="43"/>
      <c r="IV73" s="43"/>
      <c r="IW73" s="43"/>
      <c r="IX73" s="43"/>
      <c r="IY73" s="43"/>
      <c r="IZ73" s="43"/>
      <c r="JA73" s="43"/>
      <c r="JB73" s="43"/>
      <c r="JC73" s="43"/>
      <c r="JD73" s="43"/>
      <c r="JE73" s="43"/>
      <c r="JF73" s="43"/>
      <c r="JG73" s="43"/>
      <c r="JH73" s="43"/>
      <c r="JI73" s="43"/>
      <c r="JJ73" s="43"/>
      <c r="JK73" s="43"/>
      <c r="JL73" s="43"/>
      <c r="JM73" s="43"/>
      <c r="JN73" s="43"/>
      <c r="JO73" s="43"/>
      <c r="JP73" s="43"/>
      <c r="JQ73" s="43"/>
      <c r="JR73" s="43"/>
      <c r="JS73" s="43"/>
      <c r="JT73" s="43"/>
      <c r="JU73" s="43"/>
      <c r="JV73" s="43"/>
      <c r="JW73" s="43"/>
      <c r="JX73" s="43"/>
      <c r="JY73" s="43"/>
      <c r="JZ73" s="43"/>
      <c r="KA73" s="43"/>
      <c r="KB73" s="43"/>
    </row>
    <row r="74" spans="2:288" ht="33.75" customHeight="1" outlineLevel="2" x14ac:dyDescent="0.3">
      <c r="B74" s="66" t="s">
        <v>152</v>
      </c>
      <c r="C74" s="53">
        <f>C72</f>
        <v>41</v>
      </c>
      <c r="D74" s="53">
        <v>4</v>
      </c>
      <c r="E74" s="44"/>
      <c r="F74" s="44"/>
      <c r="G74" s="58" t="s">
        <v>310</v>
      </c>
      <c r="H74" s="58" t="s">
        <v>304</v>
      </c>
      <c r="I74" s="58" t="s">
        <v>308</v>
      </c>
      <c r="J74" s="58"/>
      <c r="K74" s="45"/>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c r="IR74" s="43"/>
      <c r="IS74" s="43"/>
      <c r="IT74" s="43"/>
      <c r="IU74" s="43"/>
      <c r="IV74" s="43"/>
      <c r="IW74" s="43"/>
      <c r="IX74" s="43"/>
      <c r="IY74" s="43"/>
      <c r="IZ74" s="43"/>
      <c r="JA74" s="43"/>
      <c r="JB74" s="43"/>
      <c r="JC74" s="43"/>
      <c r="JD74" s="43"/>
      <c r="JE74" s="43"/>
      <c r="JF74" s="43"/>
      <c r="JG74" s="43"/>
      <c r="JH74" s="43"/>
      <c r="JI74" s="43"/>
      <c r="JJ74" s="43"/>
      <c r="JK74" s="43"/>
      <c r="JL74" s="43"/>
      <c r="JM74" s="43"/>
      <c r="JN74" s="43"/>
      <c r="JO74" s="43"/>
      <c r="JP74" s="43"/>
      <c r="JQ74" s="43"/>
      <c r="JR74" s="43"/>
      <c r="JS74" s="43"/>
      <c r="JT74" s="43"/>
      <c r="JU74" s="43"/>
      <c r="JV74" s="43"/>
      <c r="JW74" s="43"/>
      <c r="JX74" s="43"/>
      <c r="JY74" s="43"/>
      <c r="JZ74" s="43"/>
      <c r="KA74" s="43"/>
      <c r="KB74" s="43"/>
    </row>
    <row r="75" spans="2:288" ht="35.25" customHeight="1" outlineLevel="2" x14ac:dyDescent="0.3">
      <c r="B75" s="66" t="s">
        <v>91</v>
      </c>
      <c r="C75" s="53">
        <f>C74</f>
        <v>41</v>
      </c>
      <c r="D75" s="53">
        <v>1</v>
      </c>
      <c r="E75" s="44"/>
      <c r="F75" s="44"/>
      <c r="G75" s="58" t="s">
        <v>308</v>
      </c>
      <c r="H75" s="58" t="s">
        <v>304</v>
      </c>
      <c r="I75" s="58" t="s">
        <v>309</v>
      </c>
      <c r="J75" s="58"/>
      <c r="K75" s="45">
        <v>0</v>
      </c>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c r="IO75" s="43"/>
      <c r="IP75" s="43"/>
      <c r="IQ75" s="43"/>
      <c r="IR75" s="43"/>
      <c r="IS75" s="43"/>
      <c r="IT75" s="43"/>
      <c r="IU75" s="43"/>
      <c r="IV75" s="43"/>
      <c r="IW75" s="43"/>
      <c r="IX75" s="43"/>
      <c r="IY75" s="43"/>
      <c r="IZ75" s="43"/>
      <c r="JA75" s="43"/>
      <c r="JB75" s="43"/>
      <c r="JC75" s="43"/>
      <c r="JD75" s="43"/>
      <c r="JE75" s="43"/>
      <c r="JF75" s="43"/>
      <c r="JG75" s="43"/>
      <c r="JH75" s="43"/>
      <c r="JI75" s="43"/>
      <c r="JJ75" s="43"/>
      <c r="JK75" s="43"/>
      <c r="JL75" s="43"/>
      <c r="JM75" s="43"/>
      <c r="JN75" s="43"/>
      <c r="JO75" s="43"/>
      <c r="JP75" s="43"/>
      <c r="JQ75" s="43"/>
      <c r="JR75" s="43"/>
      <c r="JS75" s="43"/>
      <c r="JT75" s="43"/>
      <c r="JU75" s="43"/>
      <c r="JV75" s="43"/>
      <c r="JW75" s="43"/>
      <c r="JX75" s="43"/>
      <c r="JY75" s="43"/>
      <c r="JZ75" s="43"/>
      <c r="KA75" s="43"/>
      <c r="KB75" s="43"/>
    </row>
    <row r="76" spans="2:288" ht="39" customHeight="1" outlineLevel="2" x14ac:dyDescent="0.3">
      <c r="B76" s="66" t="s">
        <v>103</v>
      </c>
      <c r="C76" s="53">
        <f>C75</f>
        <v>41</v>
      </c>
      <c r="D76" s="53">
        <v>0.8</v>
      </c>
      <c r="E76" s="44"/>
      <c r="F76" s="44"/>
      <c r="G76" s="58" t="s">
        <v>320</v>
      </c>
      <c r="H76" s="58" t="s">
        <v>304</v>
      </c>
      <c r="I76" s="58" t="s">
        <v>3</v>
      </c>
      <c r="J76" s="58"/>
      <c r="K76" s="45">
        <v>0</v>
      </c>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c r="IR76" s="43"/>
      <c r="IS76" s="43"/>
      <c r="IT76" s="43"/>
      <c r="IU76" s="43"/>
      <c r="IV76" s="43"/>
      <c r="IW76" s="43"/>
      <c r="IX76" s="43"/>
      <c r="IY76" s="43"/>
      <c r="IZ76" s="43"/>
      <c r="JA76" s="43"/>
      <c r="JB76" s="43"/>
      <c r="JC76" s="43"/>
      <c r="JD76" s="43"/>
      <c r="JE76" s="43"/>
      <c r="JF76" s="43"/>
      <c r="JG76" s="43"/>
      <c r="JH76" s="43"/>
      <c r="JI76" s="43"/>
      <c r="JJ76" s="43"/>
      <c r="JK76" s="43"/>
      <c r="JL76" s="43"/>
      <c r="JM76" s="43"/>
      <c r="JN76" s="43"/>
      <c r="JO76" s="43"/>
      <c r="JP76" s="43"/>
      <c r="JQ76" s="43"/>
      <c r="JR76" s="43"/>
      <c r="JS76" s="43"/>
      <c r="JT76" s="43"/>
      <c r="JU76" s="43"/>
      <c r="JV76" s="43"/>
      <c r="JW76" s="43"/>
      <c r="JX76" s="43"/>
      <c r="JY76" s="43"/>
      <c r="JZ76" s="43"/>
      <c r="KA76" s="43"/>
      <c r="KB76" s="43"/>
    </row>
    <row r="77" spans="2:288" ht="26.25" customHeight="1" x14ac:dyDescent="0.3">
      <c r="B77" s="65" t="s">
        <v>132</v>
      </c>
      <c r="C77" s="57">
        <f>C78</f>
        <v>47</v>
      </c>
      <c r="D77" s="114">
        <f>MAX(D78:D89)</f>
        <v>4.5</v>
      </c>
      <c r="E77" s="41"/>
      <c r="F77" s="41"/>
      <c r="G77" s="73"/>
      <c r="H77" s="73"/>
      <c r="I77" s="73"/>
      <c r="J77" s="73"/>
      <c r="K77" s="42">
        <v>0</v>
      </c>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c r="IO77" s="43"/>
      <c r="IP77" s="43"/>
      <c r="IQ77" s="43"/>
      <c r="IR77" s="43"/>
      <c r="IS77" s="43"/>
      <c r="IT77" s="43"/>
      <c r="IU77" s="43"/>
      <c r="IV77" s="43"/>
      <c r="IW77" s="43"/>
      <c r="IX77" s="43"/>
      <c r="IY77" s="43"/>
      <c r="IZ77" s="43"/>
      <c r="JA77" s="43"/>
      <c r="JB77" s="43"/>
      <c r="JC77" s="43"/>
      <c r="JD77" s="43"/>
      <c r="JE77" s="43"/>
      <c r="JF77" s="43"/>
      <c r="JG77" s="43"/>
      <c r="JH77" s="43"/>
      <c r="JI77" s="43"/>
      <c r="JJ77" s="43"/>
      <c r="JK77" s="43"/>
      <c r="JL77" s="43"/>
      <c r="JM77" s="43"/>
      <c r="JN77" s="43"/>
      <c r="JO77" s="43"/>
      <c r="JP77" s="43"/>
      <c r="JQ77" s="43"/>
      <c r="JR77" s="43"/>
      <c r="JS77" s="43"/>
      <c r="JT77" s="43"/>
      <c r="JU77" s="43"/>
      <c r="JV77" s="43"/>
      <c r="JW77" s="43"/>
      <c r="JX77" s="43"/>
      <c r="JY77" s="43"/>
      <c r="JZ77" s="43"/>
      <c r="KA77" s="43"/>
      <c r="KB77" s="43"/>
    </row>
    <row r="78" spans="2:288" ht="26.25" customHeight="1" outlineLevel="1" x14ac:dyDescent="0.3">
      <c r="B78" s="67" t="s">
        <v>104</v>
      </c>
      <c r="C78" s="54">
        <f>C79</f>
        <v>47</v>
      </c>
      <c r="D78" s="107">
        <f>MAX(D79:D85)</f>
        <v>2.5</v>
      </c>
      <c r="E78" s="46"/>
      <c r="F78" s="46"/>
      <c r="G78" s="75"/>
      <c r="H78" s="75"/>
      <c r="I78" s="75"/>
      <c r="J78" s="75"/>
      <c r="K78" s="47">
        <v>0</v>
      </c>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c r="IO78" s="43"/>
      <c r="IP78" s="43"/>
      <c r="IQ78" s="43"/>
      <c r="IR78" s="43"/>
      <c r="IS78" s="43"/>
      <c r="IT78" s="43"/>
      <c r="IU78" s="43"/>
      <c r="IV78" s="43"/>
      <c r="IW78" s="43"/>
      <c r="IX78" s="43"/>
      <c r="IY78" s="43"/>
      <c r="IZ78" s="43"/>
      <c r="JA78" s="43"/>
      <c r="JB78" s="43"/>
      <c r="JC78" s="43"/>
      <c r="JD78" s="43"/>
      <c r="JE78" s="43"/>
      <c r="JF78" s="43"/>
      <c r="JG78" s="43"/>
      <c r="JH78" s="43"/>
      <c r="JI78" s="43"/>
      <c r="JJ78" s="43"/>
      <c r="JK78" s="43"/>
      <c r="JL78" s="43"/>
      <c r="JM78" s="43"/>
      <c r="JN78" s="43"/>
      <c r="JO78" s="43"/>
      <c r="JP78" s="43"/>
      <c r="JQ78" s="43"/>
      <c r="JR78" s="43"/>
      <c r="JS78" s="43"/>
      <c r="JT78" s="43"/>
      <c r="JU78" s="43"/>
      <c r="JV78" s="43"/>
      <c r="JW78" s="43"/>
      <c r="JX78" s="43"/>
      <c r="JY78" s="43"/>
      <c r="JZ78" s="43"/>
      <c r="KA78" s="43"/>
      <c r="KB78" s="43"/>
    </row>
    <row r="79" spans="2:288" ht="32.25" customHeight="1" outlineLevel="2" x14ac:dyDescent="0.3">
      <c r="B79" s="66" t="s">
        <v>372</v>
      </c>
      <c r="C79" s="53">
        <f>C76+D64+1</f>
        <v>47</v>
      </c>
      <c r="D79" s="53">
        <f>VLOOKUP(B79,'Estimaciones variables'!A:B,2,FALSE)</f>
        <v>0</v>
      </c>
      <c r="E79" s="44"/>
      <c r="F79" s="44"/>
      <c r="G79" s="58" t="s">
        <v>322</v>
      </c>
      <c r="H79" s="58" t="s">
        <v>321</v>
      </c>
      <c r="I79" s="58" t="s">
        <v>51</v>
      </c>
      <c r="J79" s="58"/>
      <c r="K79" s="45">
        <v>0</v>
      </c>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c r="IU79" s="43"/>
      <c r="IV79" s="43"/>
      <c r="IW79" s="43"/>
      <c r="IX79" s="43"/>
      <c r="IY79" s="43"/>
      <c r="IZ79" s="43"/>
      <c r="JA79" s="43"/>
      <c r="JB79" s="43"/>
      <c r="JC79" s="43"/>
      <c r="JD79" s="43"/>
      <c r="JE79" s="43"/>
      <c r="JF79" s="43"/>
      <c r="JG79" s="43"/>
      <c r="JH79" s="43"/>
      <c r="JI79" s="43"/>
      <c r="JJ79" s="43"/>
      <c r="JK79" s="43"/>
      <c r="JL79" s="43"/>
      <c r="JM79" s="43"/>
      <c r="JN79" s="43"/>
      <c r="JO79" s="43"/>
      <c r="JP79" s="43"/>
      <c r="JQ79" s="43"/>
      <c r="JR79" s="43"/>
      <c r="JS79" s="43"/>
      <c r="JT79" s="43"/>
      <c r="JU79" s="43"/>
      <c r="JV79" s="43"/>
      <c r="JW79" s="43"/>
      <c r="JX79" s="43"/>
      <c r="JY79" s="43"/>
      <c r="JZ79" s="43"/>
      <c r="KA79" s="43"/>
      <c r="KB79" s="43"/>
    </row>
    <row r="80" spans="2:288" ht="29.25" customHeight="1" outlineLevel="2" x14ac:dyDescent="0.3">
      <c r="B80" s="66" t="s">
        <v>108</v>
      </c>
      <c r="C80" s="53">
        <f t="shared" ref="C80:C85" si="7">C79</f>
        <v>47</v>
      </c>
      <c r="D80" s="98">
        <f>(12+5)/8*0.15</f>
        <v>0.31874999999999998</v>
      </c>
      <c r="E80" s="44"/>
      <c r="F80" s="44"/>
      <c r="G80" s="58" t="s">
        <v>4</v>
      </c>
      <c r="H80" s="58" t="s">
        <v>301</v>
      </c>
      <c r="I80" s="58"/>
      <c r="J80" s="58"/>
      <c r="K80" s="45">
        <v>0</v>
      </c>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c r="IO80" s="43"/>
      <c r="IP80" s="43"/>
      <c r="IQ80" s="43"/>
      <c r="IR80" s="43"/>
      <c r="IS80" s="43"/>
      <c r="IT80" s="43"/>
      <c r="IU80" s="43"/>
      <c r="IV80" s="43"/>
      <c r="IW80" s="43"/>
      <c r="IX80" s="43"/>
      <c r="IY80" s="43"/>
      <c r="IZ80" s="43"/>
      <c r="JA80" s="43"/>
      <c r="JB80" s="43"/>
      <c r="JC80" s="43"/>
      <c r="JD80" s="43"/>
      <c r="JE80" s="43"/>
      <c r="JF80" s="43"/>
      <c r="JG80" s="43"/>
      <c r="JH80" s="43"/>
      <c r="JI80" s="43"/>
      <c r="JJ80" s="43"/>
      <c r="JK80" s="43"/>
      <c r="JL80" s="43"/>
      <c r="JM80" s="43"/>
      <c r="JN80" s="43"/>
      <c r="JO80" s="43"/>
      <c r="JP80" s="43"/>
      <c r="JQ80" s="43"/>
      <c r="JR80" s="43"/>
      <c r="JS80" s="43"/>
      <c r="JT80" s="43"/>
      <c r="JU80" s="43"/>
      <c r="JV80" s="43"/>
      <c r="JW80" s="43"/>
      <c r="JX80" s="43"/>
      <c r="JY80" s="43"/>
      <c r="JZ80" s="43"/>
      <c r="KA80" s="43"/>
      <c r="KB80" s="43"/>
    </row>
    <row r="81" spans="2:288" ht="26.25" customHeight="1" outlineLevel="2" x14ac:dyDescent="0.3">
      <c r="B81" s="66" t="s">
        <v>244</v>
      </c>
      <c r="C81" s="53">
        <f t="shared" si="7"/>
        <v>47</v>
      </c>
      <c r="D81" s="98">
        <f>(12+5)/8*0.25</f>
        <v>0.53125</v>
      </c>
      <c r="E81" s="44"/>
      <c r="F81" s="44"/>
      <c r="G81" s="58" t="s">
        <v>4</v>
      </c>
      <c r="H81" s="58" t="s">
        <v>301</v>
      </c>
      <c r="I81" s="58" t="s">
        <v>7</v>
      </c>
      <c r="J81" s="58"/>
      <c r="K81" s="45">
        <v>0</v>
      </c>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c r="IT81" s="43"/>
      <c r="IU81" s="43"/>
      <c r="IV81" s="43"/>
      <c r="IW81" s="43"/>
      <c r="IX81" s="43"/>
      <c r="IY81" s="43"/>
      <c r="IZ81" s="43"/>
      <c r="JA81" s="43"/>
      <c r="JB81" s="43"/>
      <c r="JC81" s="43"/>
      <c r="JD81" s="43"/>
      <c r="JE81" s="43"/>
      <c r="JF81" s="43"/>
      <c r="JG81" s="43"/>
      <c r="JH81" s="43"/>
      <c r="JI81" s="43"/>
      <c r="JJ81" s="43"/>
      <c r="JK81" s="43"/>
      <c r="JL81" s="43"/>
      <c r="JM81" s="43"/>
      <c r="JN81" s="43"/>
      <c r="JO81" s="43"/>
      <c r="JP81" s="43"/>
      <c r="JQ81" s="43"/>
      <c r="JR81" s="43"/>
      <c r="JS81" s="43"/>
      <c r="JT81" s="43"/>
      <c r="JU81" s="43"/>
      <c r="JV81" s="43"/>
      <c r="JW81" s="43"/>
      <c r="JX81" s="43"/>
      <c r="JY81" s="43"/>
      <c r="JZ81" s="43"/>
      <c r="KA81" s="43"/>
      <c r="KB81" s="43"/>
    </row>
    <row r="82" spans="2:288" ht="26.25" customHeight="1" outlineLevel="2" x14ac:dyDescent="0.3">
      <c r="B82" s="66" t="s">
        <v>237</v>
      </c>
      <c r="C82" s="53">
        <f t="shared" si="7"/>
        <v>47</v>
      </c>
      <c r="D82" s="98">
        <f>(8*5)/8*0.5</f>
        <v>2.5</v>
      </c>
      <c r="E82" s="44"/>
      <c r="F82" s="44"/>
      <c r="G82" s="58" t="s">
        <v>4</v>
      </c>
      <c r="H82" s="58" t="s">
        <v>301</v>
      </c>
      <c r="I82" s="58" t="s">
        <v>7</v>
      </c>
      <c r="J82" s="58"/>
      <c r="K82" s="45">
        <v>0</v>
      </c>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c r="IR82" s="43"/>
      <c r="IS82" s="43"/>
      <c r="IT82" s="43"/>
      <c r="IU82" s="43"/>
      <c r="IV82" s="43"/>
      <c r="IW82" s="43"/>
      <c r="IX82" s="43"/>
      <c r="IY82" s="43"/>
      <c r="IZ82" s="43"/>
      <c r="JA82" s="43"/>
      <c r="JB82" s="43"/>
      <c r="JC82" s="43"/>
      <c r="JD82" s="43"/>
      <c r="JE82" s="43"/>
      <c r="JF82" s="43"/>
      <c r="JG82" s="43"/>
      <c r="JH82" s="43"/>
      <c r="JI82" s="43"/>
      <c r="JJ82" s="43"/>
      <c r="JK82" s="43"/>
      <c r="JL82" s="43"/>
      <c r="JM82" s="43"/>
      <c r="JN82" s="43"/>
      <c r="JO82" s="43"/>
      <c r="JP82" s="43"/>
      <c r="JQ82" s="43"/>
      <c r="JR82" s="43"/>
      <c r="JS82" s="43"/>
      <c r="JT82" s="43"/>
      <c r="JU82" s="43"/>
      <c r="JV82" s="43"/>
      <c r="JW82" s="43"/>
      <c r="JX82" s="43"/>
      <c r="JY82" s="43"/>
      <c r="JZ82" s="43"/>
      <c r="KA82" s="43"/>
      <c r="KB82" s="43"/>
    </row>
    <row r="83" spans="2:288" ht="38.25" customHeight="1" outlineLevel="2" x14ac:dyDescent="0.3">
      <c r="B83" s="66" t="s">
        <v>109</v>
      </c>
      <c r="C83" s="53">
        <f t="shared" si="7"/>
        <v>47</v>
      </c>
      <c r="D83" s="53">
        <f>VLOOKUP(B83,'Estimaciones variables'!A:B,2,FALSE)</f>
        <v>0</v>
      </c>
      <c r="E83" s="44"/>
      <c r="F83" s="44"/>
      <c r="G83" s="58" t="s">
        <v>7</v>
      </c>
      <c r="H83" s="58" t="s">
        <v>301</v>
      </c>
      <c r="I83" s="58" t="s">
        <v>19</v>
      </c>
      <c r="J83" s="58" t="s">
        <v>2</v>
      </c>
      <c r="K83" s="45">
        <v>0</v>
      </c>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c r="IR83" s="43"/>
      <c r="IS83" s="43"/>
      <c r="IT83" s="43"/>
      <c r="IU83" s="43"/>
      <c r="IV83" s="43"/>
      <c r="IW83" s="43"/>
      <c r="IX83" s="43"/>
      <c r="IY83" s="43"/>
      <c r="IZ83" s="43"/>
      <c r="JA83" s="43"/>
      <c r="JB83" s="43"/>
      <c r="JC83" s="43"/>
      <c r="JD83" s="43"/>
      <c r="JE83" s="43"/>
      <c r="JF83" s="43"/>
      <c r="JG83" s="43"/>
      <c r="JH83" s="43"/>
      <c r="JI83" s="43"/>
      <c r="JJ83" s="43"/>
      <c r="JK83" s="43"/>
      <c r="JL83" s="43"/>
      <c r="JM83" s="43"/>
      <c r="JN83" s="43"/>
      <c r="JO83" s="43"/>
      <c r="JP83" s="43"/>
      <c r="JQ83" s="43"/>
      <c r="JR83" s="43"/>
      <c r="JS83" s="43"/>
      <c r="JT83" s="43"/>
      <c r="JU83" s="43"/>
      <c r="JV83" s="43"/>
      <c r="JW83" s="43"/>
      <c r="JX83" s="43"/>
      <c r="JY83" s="43"/>
      <c r="JZ83" s="43"/>
      <c r="KA83" s="43"/>
      <c r="KB83" s="43"/>
    </row>
    <row r="84" spans="2:288" ht="38.25" customHeight="1" outlineLevel="2" x14ac:dyDescent="0.3">
      <c r="B84" s="66" t="s">
        <v>181</v>
      </c>
      <c r="C84" s="53">
        <f t="shared" si="7"/>
        <v>47</v>
      </c>
      <c r="D84" s="53">
        <f>VLOOKUP(B84,'Estimaciones variables'!A:B,2,FALSE)</f>
        <v>0</v>
      </c>
      <c r="E84" s="44"/>
      <c r="F84" s="44"/>
      <c r="G84" s="74" t="s">
        <v>5</v>
      </c>
      <c r="H84" s="58" t="s">
        <v>323</v>
      </c>
      <c r="I84" s="58" t="s">
        <v>51</v>
      </c>
      <c r="J84" s="58" t="s">
        <v>311</v>
      </c>
      <c r="K84" s="45">
        <v>0</v>
      </c>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c r="IR84" s="43"/>
      <c r="IS84" s="43"/>
      <c r="IT84" s="43"/>
      <c r="IU84" s="43"/>
      <c r="IV84" s="43"/>
      <c r="IW84" s="43"/>
      <c r="IX84" s="43"/>
      <c r="IY84" s="43"/>
      <c r="IZ84" s="43"/>
      <c r="JA84" s="43"/>
      <c r="JB84" s="43"/>
      <c r="JC84" s="43"/>
      <c r="JD84" s="43"/>
      <c r="JE84" s="43"/>
      <c r="JF84" s="43"/>
      <c r="JG84" s="43"/>
      <c r="JH84" s="43"/>
      <c r="JI84" s="43"/>
      <c r="JJ84" s="43"/>
      <c r="JK84" s="43"/>
      <c r="JL84" s="43"/>
      <c r="JM84" s="43"/>
      <c r="JN84" s="43"/>
      <c r="JO84" s="43"/>
      <c r="JP84" s="43"/>
      <c r="JQ84" s="43"/>
      <c r="JR84" s="43"/>
      <c r="JS84" s="43"/>
      <c r="JT84" s="43"/>
      <c r="JU84" s="43"/>
      <c r="JV84" s="43"/>
      <c r="JW84" s="43"/>
      <c r="JX84" s="43"/>
      <c r="JY84" s="43"/>
      <c r="JZ84" s="43"/>
      <c r="KA84" s="43"/>
      <c r="KB84" s="43"/>
    </row>
    <row r="85" spans="2:288" ht="34.5" customHeight="1" outlineLevel="2" x14ac:dyDescent="0.3">
      <c r="B85" s="66" t="s">
        <v>110</v>
      </c>
      <c r="C85" s="53">
        <f t="shared" si="7"/>
        <v>47</v>
      </c>
      <c r="D85" s="53">
        <f>VLOOKUP(B85,'Estimaciones variables'!A:B,2,FALSE)</f>
        <v>0</v>
      </c>
      <c r="E85" s="44"/>
      <c r="F85" s="44"/>
      <c r="G85" s="74" t="s">
        <v>51</v>
      </c>
      <c r="H85" s="58" t="s">
        <v>303</v>
      </c>
      <c r="I85" s="58" t="s">
        <v>19</v>
      </c>
      <c r="J85" s="58"/>
      <c r="K85" s="45">
        <v>0</v>
      </c>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c r="IR85" s="43"/>
      <c r="IS85" s="43"/>
      <c r="IT85" s="43"/>
      <c r="IU85" s="43"/>
      <c r="IV85" s="43"/>
      <c r="IW85" s="43"/>
      <c r="IX85" s="43"/>
      <c r="IY85" s="43"/>
      <c r="IZ85" s="43"/>
      <c r="JA85" s="43"/>
      <c r="JB85" s="43"/>
      <c r="JC85" s="43"/>
      <c r="JD85" s="43"/>
      <c r="JE85" s="43"/>
      <c r="JF85" s="43"/>
      <c r="JG85" s="43"/>
      <c r="JH85" s="43"/>
      <c r="JI85" s="43"/>
      <c r="JJ85" s="43"/>
      <c r="JK85" s="43"/>
      <c r="JL85" s="43"/>
      <c r="JM85" s="43"/>
      <c r="JN85" s="43"/>
      <c r="JO85" s="43"/>
      <c r="JP85" s="43"/>
      <c r="JQ85" s="43"/>
      <c r="JR85" s="43"/>
      <c r="JS85" s="43"/>
      <c r="JT85" s="43"/>
      <c r="JU85" s="43"/>
      <c r="JV85" s="43"/>
      <c r="JW85" s="43"/>
      <c r="JX85" s="43"/>
      <c r="JY85" s="43"/>
      <c r="JZ85" s="43"/>
      <c r="KA85" s="43"/>
      <c r="KB85" s="43"/>
    </row>
    <row r="86" spans="2:288" ht="26.25" customHeight="1" outlineLevel="1" x14ac:dyDescent="0.3">
      <c r="B86" s="67" t="s">
        <v>105</v>
      </c>
      <c r="C86" s="56">
        <f>C87</f>
        <v>47</v>
      </c>
      <c r="D86" s="107">
        <f>MAX(D87:D89)</f>
        <v>4.5</v>
      </c>
      <c r="E86" s="46"/>
      <c r="F86" s="46"/>
      <c r="G86" s="75"/>
      <c r="H86" s="75"/>
      <c r="I86" s="75"/>
      <c r="J86" s="75"/>
      <c r="K86" s="47">
        <v>0</v>
      </c>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c r="IT86" s="43"/>
      <c r="IU86" s="43"/>
      <c r="IV86" s="43"/>
      <c r="IW86" s="43"/>
      <c r="IX86" s="43"/>
      <c r="IY86" s="43"/>
      <c r="IZ86" s="43"/>
      <c r="JA86" s="43"/>
      <c r="JB86" s="43"/>
      <c r="JC86" s="43"/>
      <c r="JD86" s="43"/>
      <c r="JE86" s="43"/>
      <c r="JF86" s="43"/>
      <c r="JG86" s="43"/>
      <c r="JH86" s="43"/>
      <c r="JI86" s="43"/>
      <c r="JJ86" s="43"/>
      <c r="JK86" s="43"/>
      <c r="JL86" s="43"/>
      <c r="JM86" s="43"/>
      <c r="JN86" s="43"/>
      <c r="JO86" s="43"/>
      <c r="JP86" s="43"/>
      <c r="JQ86" s="43"/>
      <c r="JR86" s="43"/>
      <c r="JS86" s="43"/>
      <c r="JT86" s="43"/>
      <c r="JU86" s="43"/>
      <c r="JV86" s="43"/>
      <c r="JW86" s="43"/>
      <c r="JX86" s="43"/>
      <c r="JY86" s="43"/>
      <c r="JZ86" s="43"/>
      <c r="KA86" s="43"/>
      <c r="KB86" s="43"/>
    </row>
    <row r="87" spans="2:288" ht="33.75" customHeight="1" outlineLevel="2" x14ac:dyDescent="0.3">
      <c r="B87" s="66" t="s">
        <v>153</v>
      </c>
      <c r="C87" s="53">
        <f>C85</f>
        <v>47</v>
      </c>
      <c r="D87" s="53">
        <v>2</v>
      </c>
      <c r="E87" s="44"/>
      <c r="F87" s="44"/>
      <c r="G87" s="58" t="s">
        <v>310</v>
      </c>
      <c r="H87" s="58" t="s">
        <v>304</v>
      </c>
      <c r="I87" s="58" t="s">
        <v>308</v>
      </c>
      <c r="J87" s="58"/>
      <c r="K87" s="45">
        <v>0</v>
      </c>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row>
    <row r="88" spans="2:288" ht="33.75" customHeight="1" outlineLevel="2" x14ac:dyDescent="0.3">
      <c r="B88" s="66" t="s">
        <v>112</v>
      </c>
      <c r="C88" s="53">
        <f>C86</f>
        <v>47</v>
      </c>
      <c r="D88" s="53">
        <f>36/8</f>
        <v>4.5</v>
      </c>
      <c r="E88" s="44"/>
      <c r="F88" s="44"/>
      <c r="G88" s="58" t="s">
        <v>308</v>
      </c>
      <c r="H88" s="58" t="s">
        <v>304</v>
      </c>
      <c r="I88" s="58" t="s">
        <v>309</v>
      </c>
      <c r="J88" s="58"/>
      <c r="K88" s="45">
        <v>0</v>
      </c>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c r="IM88" s="43"/>
      <c r="IN88" s="43"/>
      <c r="IO88" s="43"/>
      <c r="IP88" s="43"/>
      <c r="IQ88" s="43"/>
      <c r="IR88" s="43"/>
      <c r="IS88" s="43"/>
      <c r="IT88" s="43"/>
      <c r="IU88" s="43"/>
      <c r="IV88" s="43"/>
      <c r="IW88" s="43"/>
      <c r="IX88" s="43"/>
      <c r="IY88" s="43"/>
      <c r="IZ88" s="43"/>
      <c r="JA88" s="43"/>
      <c r="JB88" s="43"/>
      <c r="JC88" s="43"/>
      <c r="JD88" s="43"/>
      <c r="JE88" s="43"/>
      <c r="JF88" s="43"/>
      <c r="JG88" s="43"/>
      <c r="JH88" s="43"/>
      <c r="JI88" s="43"/>
      <c r="JJ88" s="43"/>
      <c r="JK88" s="43"/>
      <c r="JL88" s="43"/>
      <c r="JM88" s="43"/>
      <c r="JN88" s="43"/>
      <c r="JO88" s="43"/>
      <c r="JP88" s="43"/>
      <c r="JQ88" s="43"/>
      <c r="JR88" s="43"/>
      <c r="JS88" s="43"/>
      <c r="JT88" s="43"/>
      <c r="JU88" s="43"/>
      <c r="JV88" s="43"/>
      <c r="JW88" s="43"/>
      <c r="JX88" s="43"/>
      <c r="JY88" s="43"/>
      <c r="JZ88" s="43"/>
      <c r="KA88" s="43"/>
      <c r="KB88" s="43"/>
    </row>
    <row r="89" spans="2:288" ht="39" customHeight="1" outlineLevel="2" x14ac:dyDescent="0.3">
      <c r="B89" s="66" t="s">
        <v>111</v>
      </c>
      <c r="C89" s="53">
        <f>C87</f>
        <v>47</v>
      </c>
      <c r="D89" s="53">
        <v>1</v>
      </c>
      <c r="E89" s="44"/>
      <c r="F89" s="44"/>
      <c r="G89" s="58" t="s">
        <v>320</v>
      </c>
      <c r="H89" s="58" t="s">
        <v>304</v>
      </c>
      <c r="I89" s="58" t="s">
        <v>3</v>
      </c>
      <c r="J89" s="58"/>
      <c r="K89" s="45">
        <v>0</v>
      </c>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c r="IM89" s="43"/>
      <c r="IN89" s="43"/>
      <c r="IO89" s="43"/>
      <c r="IP89" s="43"/>
      <c r="IQ89" s="43"/>
      <c r="IR89" s="43"/>
      <c r="IS89" s="43"/>
      <c r="IT89" s="43"/>
      <c r="IU89" s="43"/>
      <c r="IV89" s="43"/>
      <c r="IW89" s="43"/>
      <c r="IX89" s="43"/>
      <c r="IY89" s="43"/>
      <c r="IZ89" s="43"/>
      <c r="JA89" s="43"/>
      <c r="JB89" s="43"/>
      <c r="JC89" s="43"/>
      <c r="JD89" s="43"/>
      <c r="JE89" s="43"/>
      <c r="JF89" s="43"/>
      <c r="JG89" s="43"/>
      <c r="JH89" s="43"/>
      <c r="JI89" s="43"/>
      <c r="JJ89" s="43"/>
      <c r="JK89" s="43"/>
      <c r="JL89" s="43"/>
      <c r="JM89" s="43"/>
      <c r="JN89" s="43"/>
      <c r="JO89" s="43"/>
      <c r="JP89" s="43"/>
      <c r="JQ89" s="43"/>
      <c r="JR89" s="43"/>
      <c r="JS89" s="43"/>
      <c r="JT89" s="43"/>
      <c r="JU89" s="43"/>
      <c r="JV89" s="43"/>
      <c r="JW89" s="43"/>
      <c r="JX89" s="43"/>
      <c r="JY89" s="43"/>
      <c r="JZ89" s="43"/>
      <c r="KA89" s="43"/>
      <c r="KB89" s="43"/>
    </row>
    <row r="90" spans="2:288" ht="26.25" customHeight="1" x14ac:dyDescent="0.3">
      <c r="B90" s="65" t="s">
        <v>133</v>
      </c>
      <c r="C90" s="57">
        <f>C91</f>
        <v>52.5</v>
      </c>
      <c r="D90" s="114">
        <f>MAX(D91:D103)</f>
        <v>2</v>
      </c>
      <c r="E90" s="41"/>
      <c r="F90" s="41"/>
      <c r="G90" s="73"/>
      <c r="H90" s="73"/>
      <c r="I90" s="73"/>
      <c r="J90" s="73"/>
      <c r="K90" s="42">
        <v>0</v>
      </c>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c r="IM90" s="43"/>
      <c r="IN90" s="43"/>
      <c r="IO90" s="43"/>
      <c r="IP90" s="43"/>
      <c r="IQ90" s="43"/>
      <c r="IR90" s="43"/>
      <c r="IS90" s="43"/>
      <c r="IT90" s="43"/>
      <c r="IU90" s="43"/>
      <c r="IV90" s="43"/>
      <c r="IW90" s="43"/>
      <c r="IX90" s="43"/>
      <c r="IY90" s="43"/>
      <c r="IZ90" s="43"/>
      <c r="JA90" s="43"/>
      <c r="JB90" s="43"/>
      <c r="JC90" s="43"/>
      <c r="JD90" s="43"/>
      <c r="JE90" s="43"/>
      <c r="JF90" s="43"/>
      <c r="JG90" s="43"/>
      <c r="JH90" s="43"/>
      <c r="JI90" s="43"/>
      <c r="JJ90" s="43"/>
      <c r="JK90" s="43"/>
      <c r="JL90" s="43"/>
      <c r="JM90" s="43"/>
      <c r="JN90" s="43"/>
      <c r="JO90" s="43"/>
      <c r="JP90" s="43"/>
      <c r="JQ90" s="43"/>
      <c r="JR90" s="43"/>
      <c r="JS90" s="43"/>
      <c r="JT90" s="43"/>
      <c r="JU90" s="43"/>
      <c r="JV90" s="43"/>
      <c r="JW90" s="43"/>
      <c r="JX90" s="43"/>
      <c r="JY90" s="43"/>
      <c r="JZ90" s="43"/>
      <c r="KA90" s="43"/>
      <c r="KB90" s="43"/>
    </row>
    <row r="91" spans="2:288" ht="26.25" customHeight="1" outlineLevel="1" x14ac:dyDescent="0.3">
      <c r="B91" s="67" t="s">
        <v>106</v>
      </c>
      <c r="C91" s="54">
        <f>C92</f>
        <v>52.5</v>
      </c>
      <c r="D91" s="107">
        <f>MAX(D92:D98)</f>
        <v>1.25</v>
      </c>
      <c r="E91" s="46"/>
      <c r="F91" s="46"/>
      <c r="G91" s="75"/>
      <c r="H91" s="75"/>
      <c r="I91" s="75"/>
      <c r="J91" s="75"/>
      <c r="K91" s="47">
        <v>0</v>
      </c>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row>
    <row r="92" spans="2:288" ht="32.25" customHeight="1" outlineLevel="2" x14ac:dyDescent="0.3">
      <c r="B92" s="66" t="s">
        <v>373</v>
      </c>
      <c r="C92" s="98">
        <f>C89+D77+1</f>
        <v>52.5</v>
      </c>
      <c r="D92" s="53">
        <f>VLOOKUP(B92,'Estimaciones variables'!A:B,2,FALSE)</f>
        <v>0</v>
      </c>
      <c r="E92" s="44"/>
      <c r="F92" s="44"/>
      <c r="G92" s="58" t="s">
        <v>322</v>
      </c>
      <c r="H92" s="58" t="s">
        <v>321</v>
      </c>
      <c r="I92" s="58" t="s">
        <v>51</v>
      </c>
      <c r="J92" s="58"/>
      <c r="K92" s="45">
        <v>0</v>
      </c>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c r="IM92" s="43"/>
      <c r="IN92" s="43"/>
      <c r="IO92" s="43"/>
      <c r="IP92" s="43"/>
      <c r="IQ92" s="43"/>
      <c r="IR92" s="43"/>
      <c r="IS92" s="43"/>
      <c r="IT92" s="43"/>
      <c r="IU92" s="43"/>
      <c r="IV92" s="43"/>
      <c r="IW92" s="43"/>
      <c r="IX92" s="43"/>
      <c r="IY92" s="43"/>
      <c r="IZ92" s="43"/>
      <c r="JA92" s="43"/>
      <c r="JB92" s="43"/>
      <c r="JC92" s="43"/>
      <c r="JD92" s="43"/>
      <c r="JE92" s="43"/>
      <c r="JF92" s="43"/>
      <c r="JG92" s="43"/>
      <c r="JH92" s="43"/>
      <c r="JI92" s="43"/>
      <c r="JJ92" s="43"/>
      <c r="JK92" s="43"/>
      <c r="JL92" s="43"/>
      <c r="JM92" s="43"/>
      <c r="JN92" s="43"/>
      <c r="JO92" s="43"/>
      <c r="JP92" s="43"/>
      <c r="JQ92" s="43"/>
      <c r="JR92" s="43"/>
      <c r="JS92" s="43"/>
      <c r="JT92" s="43"/>
      <c r="JU92" s="43"/>
      <c r="JV92" s="43"/>
      <c r="JW92" s="43"/>
      <c r="JX92" s="43"/>
      <c r="JY92" s="43"/>
      <c r="JZ92" s="43"/>
      <c r="KA92" s="43"/>
      <c r="KB92" s="43"/>
    </row>
    <row r="93" spans="2:288" ht="26.25" customHeight="1" outlineLevel="2" x14ac:dyDescent="0.3">
      <c r="B93" s="66" t="s">
        <v>113</v>
      </c>
      <c r="C93" s="53">
        <f t="shared" ref="C93:C98" si="8">C92</f>
        <v>52.5</v>
      </c>
      <c r="D93" s="98">
        <f>(8*5)/8*0.15</f>
        <v>0.75</v>
      </c>
      <c r="E93" s="44"/>
      <c r="F93" s="44"/>
      <c r="G93" s="58" t="s">
        <v>4</v>
      </c>
      <c r="H93" s="58" t="s">
        <v>301</v>
      </c>
      <c r="I93" s="58"/>
      <c r="J93" s="58"/>
      <c r="K93" s="45">
        <v>0</v>
      </c>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c r="IM93" s="43"/>
      <c r="IN93" s="43"/>
      <c r="IO93" s="43"/>
      <c r="IP93" s="43"/>
      <c r="IQ93" s="43"/>
      <c r="IR93" s="43"/>
      <c r="IS93" s="43"/>
      <c r="IT93" s="43"/>
      <c r="IU93" s="43"/>
      <c r="IV93" s="43"/>
      <c r="IW93" s="43"/>
      <c r="IX93" s="43"/>
      <c r="IY93" s="43"/>
      <c r="IZ93" s="43"/>
      <c r="JA93" s="43"/>
      <c r="JB93" s="43"/>
      <c r="JC93" s="43"/>
      <c r="JD93" s="43"/>
      <c r="JE93" s="43"/>
      <c r="JF93" s="43"/>
      <c r="JG93" s="43"/>
      <c r="JH93" s="43"/>
      <c r="JI93" s="43"/>
      <c r="JJ93" s="43"/>
      <c r="JK93" s="43"/>
      <c r="JL93" s="43"/>
      <c r="JM93" s="43"/>
      <c r="JN93" s="43"/>
      <c r="JO93" s="43"/>
      <c r="JP93" s="43"/>
      <c r="JQ93" s="43"/>
      <c r="JR93" s="43"/>
      <c r="JS93" s="43"/>
      <c r="JT93" s="43"/>
      <c r="JU93" s="43"/>
      <c r="JV93" s="43"/>
      <c r="JW93" s="43"/>
      <c r="JX93" s="43"/>
      <c r="JY93" s="43"/>
      <c r="JZ93" s="43"/>
      <c r="KA93" s="43"/>
      <c r="KB93" s="43"/>
    </row>
    <row r="94" spans="2:288" ht="26.25" customHeight="1" outlineLevel="2" x14ac:dyDescent="0.3">
      <c r="B94" s="66" t="s">
        <v>245</v>
      </c>
      <c r="C94" s="53">
        <f t="shared" si="8"/>
        <v>52.5</v>
      </c>
      <c r="D94" s="98">
        <f>(8*5)/8*0.25</f>
        <v>1.25</v>
      </c>
      <c r="E94" s="44"/>
      <c r="F94" s="44"/>
      <c r="G94" s="58" t="s">
        <v>4</v>
      </c>
      <c r="H94" s="58" t="s">
        <v>301</v>
      </c>
      <c r="I94" s="58" t="s">
        <v>7</v>
      </c>
      <c r="J94" s="58"/>
      <c r="K94" s="45">
        <v>0</v>
      </c>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c r="IF94" s="43"/>
      <c r="IG94" s="43"/>
      <c r="IH94" s="43"/>
      <c r="II94" s="43"/>
      <c r="IJ94" s="43"/>
      <c r="IK94" s="43"/>
      <c r="IL94" s="43"/>
      <c r="IM94" s="43"/>
      <c r="IN94" s="43"/>
      <c r="IO94" s="43"/>
      <c r="IP94" s="43"/>
      <c r="IQ94" s="43"/>
      <c r="IR94" s="43"/>
      <c r="IS94" s="43"/>
      <c r="IT94" s="43"/>
      <c r="IU94" s="43"/>
      <c r="IV94" s="43"/>
      <c r="IW94" s="43"/>
      <c r="IX94" s="43"/>
      <c r="IY94" s="43"/>
      <c r="IZ94" s="43"/>
      <c r="JA94" s="43"/>
      <c r="JB94" s="43"/>
      <c r="JC94" s="43"/>
      <c r="JD94" s="43"/>
      <c r="JE94" s="43"/>
      <c r="JF94" s="43"/>
      <c r="JG94" s="43"/>
      <c r="JH94" s="43"/>
      <c r="JI94" s="43"/>
      <c r="JJ94" s="43"/>
      <c r="JK94" s="43"/>
      <c r="JL94" s="43"/>
      <c r="JM94" s="43"/>
      <c r="JN94" s="43"/>
      <c r="JO94" s="43"/>
      <c r="JP94" s="43"/>
      <c r="JQ94" s="43"/>
      <c r="JR94" s="43"/>
      <c r="JS94" s="43"/>
      <c r="JT94" s="43"/>
      <c r="JU94" s="43"/>
      <c r="JV94" s="43"/>
      <c r="JW94" s="43"/>
      <c r="JX94" s="43"/>
      <c r="JY94" s="43"/>
      <c r="JZ94" s="43"/>
      <c r="KA94" s="43"/>
      <c r="KB94" s="43"/>
    </row>
    <row r="95" spans="2:288" ht="26.25" customHeight="1" outlineLevel="2" x14ac:dyDescent="0.3">
      <c r="B95" s="66" t="s">
        <v>238</v>
      </c>
      <c r="C95" s="53">
        <f t="shared" si="8"/>
        <v>52.5</v>
      </c>
      <c r="D95" s="53">
        <f>VLOOKUP(B95,'Estimaciones variables'!A:B,2,FALSE)</f>
        <v>0</v>
      </c>
      <c r="E95" s="44"/>
      <c r="F95" s="44"/>
      <c r="G95" s="58" t="s">
        <v>4</v>
      </c>
      <c r="H95" s="58" t="s">
        <v>301</v>
      </c>
      <c r="I95" s="58" t="s">
        <v>7</v>
      </c>
      <c r="J95" s="58"/>
      <c r="K95" s="45">
        <v>0</v>
      </c>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c r="IF95" s="43"/>
      <c r="IG95" s="43"/>
      <c r="IH95" s="43"/>
      <c r="II95" s="43"/>
      <c r="IJ95" s="43"/>
      <c r="IK95" s="43"/>
      <c r="IL95" s="43"/>
      <c r="IM95" s="43"/>
      <c r="IN95" s="43"/>
      <c r="IO95" s="43"/>
      <c r="IP95" s="43"/>
      <c r="IQ95" s="43"/>
      <c r="IR95" s="43"/>
      <c r="IS95" s="43"/>
      <c r="IT95" s="43"/>
      <c r="IU95" s="43"/>
      <c r="IV95" s="43"/>
      <c r="IW95" s="43"/>
      <c r="IX95" s="43"/>
      <c r="IY95" s="43"/>
      <c r="IZ95" s="43"/>
      <c r="JA95" s="43"/>
      <c r="JB95" s="43"/>
      <c r="JC95" s="43"/>
      <c r="JD95" s="43"/>
      <c r="JE95" s="43"/>
      <c r="JF95" s="43"/>
      <c r="JG95" s="43"/>
      <c r="JH95" s="43"/>
      <c r="JI95" s="43"/>
      <c r="JJ95" s="43"/>
      <c r="JK95" s="43"/>
      <c r="JL95" s="43"/>
      <c r="JM95" s="43"/>
      <c r="JN95" s="43"/>
      <c r="JO95" s="43"/>
      <c r="JP95" s="43"/>
      <c r="JQ95" s="43"/>
      <c r="JR95" s="43"/>
      <c r="JS95" s="43"/>
      <c r="JT95" s="43"/>
      <c r="JU95" s="43"/>
      <c r="JV95" s="43"/>
      <c r="JW95" s="43"/>
      <c r="JX95" s="43"/>
      <c r="JY95" s="43"/>
      <c r="JZ95" s="43"/>
      <c r="KA95" s="43"/>
      <c r="KB95" s="43"/>
    </row>
    <row r="96" spans="2:288" ht="38.25" customHeight="1" outlineLevel="2" x14ac:dyDescent="0.3">
      <c r="B96" s="66" t="s">
        <v>114</v>
      </c>
      <c r="C96" s="53">
        <f t="shared" si="8"/>
        <v>52.5</v>
      </c>
      <c r="D96" s="53">
        <f>VLOOKUP(B96,'Estimaciones variables'!A:B,2,FALSE)</f>
        <v>0</v>
      </c>
      <c r="E96" s="44"/>
      <c r="F96" s="44"/>
      <c r="G96" s="58" t="s">
        <v>7</v>
      </c>
      <c r="H96" s="58" t="s">
        <v>301</v>
      </c>
      <c r="I96" s="58" t="s">
        <v>19</v>
      </c>
      <c r="J96" s="58" t="s">
        <v>2</v>
      </c>
      <c r="K96" s="45">
        <v>0</v>
      </c>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c r="IM96" s="43"/>
      <c r="IN96" s="43"/>
      <c r="IO96" s="43"/>
      <c r="IP96" s="43"/>
      <c r="IQ96" s="43"/>
      <c r="IR96" s="43"/>
      <c r="IS96" s="43"/>
      <c r="IT96" s="43"/>
      <c r="IU96" s="43"/>
      <c r="IV96" s="43"/>
      <c r="IW96" s="43"/>
      <c r="IX96" s="43"/>
      <c r="IY96" s="43"/>
      <c r="IZ96" s="43"/>
      <c r="JA96" s="43"/>
      <c r="JB96" s="43"/>
      <c r="JC96" s="43"/>
      <c r="JD96" s="43"/>
      <c r="JE96" s="43"/>
      <c r="JF96" s="43"/>
      <c r="JG96" s="43"/>
      <c r="JH96" s="43"/>
      <c r="JI96" s="43"/>
      <c r="JJ96" s="43"/>
      <c r="JK96" s="43"/>
      <c r="JL96" s="43"/>
      <c r="JM96" s="43"/>
      <c r="JN96" s="43"/>
      <c r="JO96" s="43"/>
      <c r="JP96" s="43"/>
      <c r="JQ96" s="43"/>
      <c r="JR96" s="43"/>
      <c r="JS96" s="43"/>
      <c r="JT96" s="43"/>
      <c r="JU96" s="43"/>
      <c r="JV96" s="43"/>
      <c r="JW96" s="43"/>
      <c r="JX96" s="43"/>
      <c r="JY96" s="43"/>
      <c r="JZ96" s="43"/>
      <c r="KA96" s="43"/>
      <c r="KB96" s="43"/>
    </row>
    <row r="97" spans="2:288" ht="38.25" customHeight="1" outlineLevel="2" x14ac:dyDescent="0.3">
      <c r="B97" s="66" t="s">
        <v>182</v>
      </c>
      <c r="C97" s="53">
        <f t="shared" si="8"/>
        <v>52.5</v>
      </c>
      <c r="D97" s="53">
        <f>VLOOKUP(B97,'Estimaciones variables'!A:B,2,FALSE)</f>
        <v>0</v>
      </c>
      <c r="E97" s="44"/>
      <c r="F97" s="44"/>
      <c r="G97" s="74" t="s">
        <v>5</v>
      </c>
      <c r="H97" s="58" t="s">
        <v>323</v>
      </c>
      <c r="I97" s="58" t="s">
        <v>51</v>
      </c>
      <c r="J97" s="58" t="s">
        <v>311</v>
      </c>
      <c r="K97" s="45">
        <v>0</v>
      </c>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c r="IO97" s="43"/>
      <c r="IP97" s="43"/>
      <c r="IQ97" s="43"/>
      <c r="IR97" s="43"/>
      <c r="IS97" s="43"/>
      <c r="IT97" s="43"/>
      <c r="IU97" s="43"/>
      <c r="IV97" s="43"/>
      <c r="IW97" s="43"/>
      <c r="IX97" s="43"/>
      <c r="IY97" s="43"/>
      <c r="IZ97" s="43"/>
      <c r="JA97" s="43"/>
      <c r="JB97" s="43"/>
      <c r="JC97" s="43"/>
      <c r="JD97" s="43"/>
      <c r="JE97" s="43"/>
      <c r="JF97" s="43"/>
      <c r="JG97" s="43"/>
      <c r="JH97" s="43"/>
      <c r="JI97" s="43"/>
      <c r="JJ97" s="43"/>
      <c r="JK97" s="43"/>
      <c r="JL97" s="43"/>
      <c r="JM97" s="43"/>
      <c r="JN97" s="43"/>
      <c r="JO97" s="43"/>
      <c r="JP97" s="43"/>
      <c r="JQ97" s="43"/>
      <c r="JR97" s="43"/>
      <c r="JS97" s="43"/>
      <c r="JT97" s="43"/>
      <c r="JU97" s="43"/>
      <c r="JV97" s="43"/>
      <c r="JW97" s="43"/>
      <c r="JX97" s="43"/>
      <c r="JY97" s="43"/>
      <c r="JZ97" s="43"/>
      <c r="KA97" s="43"/>
      <c r="KB97" s="43"/>
    </row>
    <row r="98" spans="2:288" ht="34.5" customHeight="1" outlineLevel="2" x14ac:dyDescent="0.3">
      <c r="B98" s="66" t="s">
        <v>115</v>
      </c>
      <c r="C98" s="53">
        <f t="shared" si="8"/>
        <v>52.5</v>
      </c>
      <c r="D98" s="53">
        <f>VLOOKUP(B98,'Estimaciones variables'!A:B,2,FALSE)</f>
        <v>0</v>
      </c>
      <c r="E98" s="44"/>
      <c r="F98" s="44"/>
      <c r="G98" s="74" t="s">
        <v>51</v>
      </c>
      <c r="H98" s="58" t="s">
        <v>303</v>
      </c>
      <c r="I98" s="58" t="s">
        <v>19</v>
      </c>
      <c r="J98" s="58"/>
      <c r="K98" s="45">
        <v>0</v>
      </c>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c r="IR98" s="43"/>
      <c r="IS98" s="43"/>
      <c r="IT98" s="43"/>
      <c r="IU98" s="43"/>
      <c r="IV98" s="43"/>
      <c r="IW98" s="43"/>
      <c r="IX98" s="43"/>
      <c r="IY98" s="43"/>
      <c r="IZ98" s="43"/>
      <c r="JA98" s="43"/>
      <c r="JB98" s="43"/>
      <c r="JC98" s="43"/>
      <c r="JD98" s="43"/>
      <c r="JE98" s="43"/>
      <c r="JF98" s="43"/>
      <c r="JG98" s="43"/>
      <c r="JH98" s="43"/>
      <c r="JI98" s="43"/>
      <c r="JJ98" s="43"/>
      <c r="JK98" s="43"/>
      <c r="JL98" s="43"/>
      <c r="JM98" s="43"/>
      <c r="JN98" s="43"/>
      <c r="JO98" s="43"/>
      <c r="JP98" s="43"/>
      <c r="JQ98" s="43"/>
      <c r="JR98" s="43"/>
      <c r="JS98" s="43"/>
      <c r="JT98" s="43"/>
      <c r="JU98" s="43"/>
      <c r="JV98" s="43"/>
      <c r="JW98" s="43"/>
      <c r="JX98" s="43"/>
      <c r="JY98" s="43"/>
      <c r="JZ98" s="43"/>
      <c r="KA98" s="43"/>
      <c r="KB98" s="43"/>
    </row>
    <row r="99" spans="2:288" ht="26.25" customHeight="1" outlineLevel="1" x14ac:dyDescent="0.3">
      <c r="B99" s="67" t="s">
        <v>107</v>
      </c>
      <c r="C99" s="56">
        <f>C100</f>
        <v>52.5</v>
      </c>
      <c r="D99" s="107">
        <f>MAX(D100:D103)</f>
        <v>2</v>
      </c>
      <c r="E99" s="46"/>
      <c r="F99" s="46"/>
      <c r="G99" s="75"/>
      <c r="H99" s="75"/>
      <c r="I99" s="75"/>
      <c r="J99" s="75"/>
      <c r="K99" s="47">
        <v>0</v>
      </c>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c r="IR99" s="43"/>
      <c r="IS99" s="43"/>
      <c r="IT99" s="43"/>
      <c r="IU99" s="43"/>
      <c r="IV99" s="43"/>
      <c r="IW99" s="43"/>
      <c r="IX99" s="43"/>
      <c r="IY99" s="43"/>
      <c r="IZ99" s="43"/>
      <c r="JA99" s="43"/>
      <c r="JB99" s="43"/>
      <c r="JC99" s="43"/>
      <c r="JD99" s="43"/>
      <c r="JE99" s="43"/>
      <c r="JF99" s="43"/>
      <c r="JG99" s="43"/>
      <c r="JH99" s="43"/>
      <c r="JI99" s="43"/>
      <c r="JJ99" s="43"/>
      <c r="JK99" s="43"/>
      <c r="JL99" s="43"/>
      <c r="JM99" s="43"/>
      <c r="JN99" s="43"/>
      <c r="JO99" s="43"/>
      <c r="JP99" s="43"/>
      <c r="JQ99" s="43"/>
      <c r="JR99" s="43"/>
      <c r="JS99" s="43"/>
      <c r="JT99" s="43"/>
      <c r="JU99" s="43"/>
      <c r="JV99" s="43"/>
      <c r="JW99" s="43"/>
      <c r="JX99" s="43"/>
      <c r="JY99" s="43"/>
      <c r="JZ99" s="43"/>
      <c r="KA99" s="43"/>
      <c r="KB99" s="43"/>
    </row>
    <row r="100" spans="2:288" ht="33.75" customHeight="1" outlineLevel="2" x14ac:dyDescent="0.3">
      <c r="B100" s="66" t="s">
        <v>168</v>
      </c>
      <c r="C100" s="53">
        <f>C98</f>
        <v>52.5</v>
      </c>
      <c r="D100" s="53">
        <f>16/8</f>
        <v>2</v>
      </c>
      <c r="E100" s="44"/>
      <c r="F100" s="44"/>
      <c r="G100" s="58" t="s">
        <v>311</v>
      </c>
      <c r="H100" s="58" t="s">
        <v>304</v>
      </c>
      <c r="I100" s="58" t="s">
        <v>312</v>
      </c>
      <c r="J100" s="58" t="s">
        <v>307</v>
      </c>
      <c r="K100" s="45">
        <v>0</v>
      </c>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c r="IO100" s="43"/>
      <c r="IP100" s="43"/>
      <c r="IQ100" s="43"/>
      <c r="IR100" s="43"/>
      <c r="IS100" s="43"/>
      <c r="IT100" s="43"/>
      <c r="IU100" s="43"/>
      <c r="IV100" s="43"/>
      <c r="IW100" s="43"/>
      <c r="IX100" s="43"/>
      <c r="IY100" s="43"/>
      <c r="IZ100" s="43"/>
      <c r="JA100" s="43"/>
      <c r="JB100" s="43"/>
      <c r="JC100" s="43"/>
      <c r="JD100" s="43"/>
      <c r="JE100" s="43"/>
      <c r="JF100" s="43"/>
      <c r="JG100" s="43"/>
      <c r="JH100" s="43"/>
      <c r="JI100" s="43"/>
      <c r="JJ100" s="43"/>
      <c r="JK100" s="43"/>
      <c r="JL100" s="43"/>
      <c r="JM100" s="43"/>
      <c r="JN100" s="43"/>
      <c r="JO100" s="43"/>
      <c r="JP100" s="43"/>
      <c r="JQ100" s="43"/>
      <c r="JR100" s="43"/>
      <c r="JS100" s="43"/>
      <c r="JT100" s="43"/>
      <c r="JU100" s="43"/>
      <c r="JV100" s="43"/>
      <c r="JW100" s="43"/>
      <c r="JX100" s="43"/>
      <c r="JY100" s="43"/>
      <c r="JZ100" s="43"/>
      <c r="KA100" s="43"/>
      <c r="KB100" s="43"/>
    </row>
    <row r="101" spans="2:288" ht="33.75" customHeight="1" outlineLevel="2" x14ac:dyDescent="0.3">
      <c r="B101" s="66" t="s">
        <v>154</v>
      </c>
      <c r="C101" s="53">
        <f>C99</f>
        <v>52.5</v>
      </c>
      <c r="D101" s="53">
        <v>2</v>
      </c>
      <c r="E101" s="44"/>
      <c r="F101" s="44"/>
      <c r="G101" s="58" t="s">
        <v>310</v>
      </c>
      <c r="H101" s="58" t="s">
        <v>304</v>
      </c>
      <c r="I101" s="58" t="s">
        <v>308</v>
      </c>
      <c r="J101" s="58"/>
      <c r="K101" s="45">
        <v>0</v>
      </c>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c r="IR101" s="43"/>
      <c r="IS101" s="43"/>
      <c r="IT101" s="43"/>
      <c r="IU101" s="43"/>
      <c r="IV101" s="43"/>
      <c r="IW101" s="43"/>
      <c r="IX101" s="43"/>
      <c r="IY101" s="43"/>
      <c r="IZ101" s="43"/>
      <c r="JA101" s="43"/>
      <c r="JB101" s="43"/>
      <c r="JC101" s="43"/>
      <c r="JD101" s="43"/>
      <c r="JE101" s="43"/>
      <c r="JF101" s="43"/>
      <c r="JG101" s="43"/>
      <c r="JH101" s="43"/>
      <c r="JI101" s="43"/>
      <c r="JJ101" s="43"/>
      <c r="JK101" s="43"/>
      <c r="JL101" s="43"/>
      <c r="JM101" s="43"/>
      <c r="JN101" s="43"/>
      <c r="JO101" s="43"/>
      <c r="JP101" s="43"/>
      <c r="JQ101" s="43"/>
      <c r="JR101" s="43"/>
      <c r="JS101" s="43"/>
      <c r="JT101" s="43"/>
      <c r="JU101" s="43"/>
      <c r="JV101" s="43"/>
      <c r="JW101" s="43"/>
      <c r="JX101" s="43"/>
      <c r="JY101" s="43"/>
      <c r="JZ101" s="43"/>
      <c r="KA101" s="43"/>
      <c r="KB101" s="43"/>
    </row>
    <row r="102" spans="2:288" ht="30" customHeight="1" outlineLevel="2" x14ac:dyDescent="0.3">
      <c r="B102" s="66" t="s">
        <v>117</v>
      </c>
      <c r="C102" s="53">
        <f>C100</f>
        <v>52.5</v>
      </c>
      <c r="D102" s="53">
        <f>VLOOKUP(B102,'Estimaciones variables'!A:B,2,FALSE)</f>
        <v>0.875</v>
      </c>
      <c r="E102" s="44"/>
      <c r="F102" s="44"/>
      <c r="G102" s="58" t="s">
        <v>308</v>
      </c>
      <c r="H102" s="58" t="s">
        <v>304</v>
      </c>
      <c r="I102" s="58" t="s">
        <v>309</v>
      </c>
      <c r="J102" s="58"/>
      <c r="K102" s="45">
        <v>0</v>
      </c>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c r="IM102" s="43"/>
      <c r="IN102" s="43"/>
      <c r="IO102" s="43"/>
      <c r="IP102" s="43"/>
      <c r="IQ102" s="43"/>
      <c r="IR102" s="43"/>
      <c r="IS102" s="43"/>
      <c r="IT102" s="43"/>
      <c r="IU102" s="43"/>
      <c r="IV102" s="43"/>
      <c r="IW102" s="43"/>
      <c r="IX102" s="43"/>
      <c r="IY102" s="43"/>
      <c r="IZ102" s="43"/>
      <c r="JA102" s="43"/>
      <c r="JB102" s="43"/>
      <c r="JC102" s="43"/>
      <c r="JD102" s="43"/>
      <c r="JE102" s="43"/>
      <c r="JF102" s="43"/>
      <c r="JG102" s="43"/>
      <c r="JH102" s="43"/>
      <c r="JI102" s="43"/>
      <c r="JJ102" s="43"/>
      <c r="JK102" s="43"/>
      <c r="JL102" s="43"/>
      <c r="JM102" s="43"/>
      <c r="JN102" s="43"/>
      <c r="JO102" s="43"/>
      <c r="JP102" s="43"/>
      <c r="JQ102" s="43"/>
      <c r="JR102" s="43"/>
      <c r="JS102" s="43"/>
      <c r="JT102" s="43"/>
      <c r="JU102" s="43"/>
      <c r="JV102" s="43"/>
      <c r="JW102" s="43"/>
      <c r="JX102" s="43"/>
      <c r="JY102" s="43"/>
      <c r="JZ102" s="43"/>
      <c r="KA102" s="43"/>
      <c r="KB102" s="43"/>
    </row>
    <row r="103" spans="2:288" ht="39" customHeight="1" outlineLevel="2" x14ac:dyDescent="0.3">
      <c r="B103" s="66" t="s">
        <v>116</v>
      </c>
      <c r="C103" s="53">
        <f>C101</f>
        <v>52.5</v>
      </c>
      <c r="D103" s="53">
        <v>0.8</v>
      </c>
      <c r="E103" s="44"/>
      <c r="F103" s="44"/>
      <c r="G103" s="58" t="s">
        <v>320</v>
      </c>
      <c r="H103" s="58" t="s">
        <v>304</v>
      </c>
      <c r="I103" s="58" t="s">
        <v>3</v>
      </c>
      <c r="J103" s="58"/>
      <c r="K103" s="45">
        <v>0</v>
      </c>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c r="IM103" s="43"/>
      <c r="IN103" s="43"/>
      <c r="IO103" s="43"/>
      <c r="IP103" s="43"/>
      <c r="IQ103" s="43"/>
      <c r="IR103" s="43"/>
      <c r="IS103" s="43"/>
      <c r="IT103" s="43"/>
      <c r="IU103" s="43"/>
      <c r="IV103" s="43"/>
      <c r="IW103" s="43"/>
      <c r="IX103" s="43"/>
      <c r="IY103" s="43"/>
      <c r="IZ103" s="43"/>
      <c r="JA103" s="43"/>
      <c r="JB103" s="43"/>
      <c r="JC103" s="43"/>
      <c r="JD103" s="43"/>
      <c r="JE103" s="43"/>
      <c r="JF103" s="43"/>
      <c r="JG103" s="43"/>
      <c r="JH103" s="43"/>
      <c r="JI103" s="43"/>
      <c r="JJ103" s="43"/>
      <c r="JK103" s="43"/>
      <c r="JL103" s="43"/>
      <c r="JM103" s="43"/>
      <c r="JN103" s="43"/>
      <c r="JO103" s="43"/>
      <c r="JP103" s="43"/>
      <c r="JQ103" s="43"/>
      <c r="JR103" s="43"/>
      <c r="JS103" s="43"/>
      <c r="JT103" s="43"/>
      <c r="JU103" s="43"/>
      <c r="JV103" s="43"/>
      <c r="JW103" s="43"/>
      <c r="JX103" s="43"/>
      <c r="JY103" s="43"/>
      <c r="JZ103" s="43"/>
      <c r="KA103" s="43"/>
      <c r="KB103" s="43"/>
    </row>
    <row r="104" spans="2:288" ht="26.25" customHeight="1" x14ac:dyDescent="0.3">
      <c r="B104" s="65" t="s">
        <v>134</v>
      </c>
      <c r="C104" s="57">
        <f>C105</f>
        <v>55.5</v>
      </c>
      <c r="D104" s="114">
        <f>MAX(D105:D117)</f>
        <v>4.125</v>
      </c>
      <c r="E104" s="41"/>
      <c r="F104" s="41"/>
      <c r="G104" s="73"/>
      <c r="H104" s="73"/>
      <c r="I104" s="73"/>
      <c r="J104" s="73"/>
      <c r="K104" s="42">
        <v>0</v>
      </c>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c r="IM104" s="43"/>
      <c r="IN104" s="43"/>
      <c r="IO104" s="43"/>
      <c r="IP104" s="43"/>
      <c r="IQ104" s="43"/>
      <c r="IR104" s="43"/>
      <c r="IS104" s="43"/>
      <c r="IT104" s="43"/>
      <c r="IU104" s="43"/>
      <c r="IV104" s="43"/>
      <c r="IW104" s="43"/>
      <c r="IX104" s="43"/>
      <c r="IY104" s="43"/>
      <c r="IZ104" s="43"/>
      <c r="JA104" s="43"/>
      <c r="JB104" s="43"/>
      <c r="JC104" s="43"/>
      <c r="JD104" s="43"/>
      <c r="JE104" s="43"/>
      <c r="JF104" s="43"/>
      <c r="JG104" s="43"/>
      <c r="JH104" s="43"/>
      <c r="JI104" s="43"/>
      <c r="JJ104" s="43"/>
      <c r="JK104" s="43"/>
      <c r="JL104" s="43"/>
      <c r="JM104" s="43"/>
      <c r="JN104" s="43"/>
      <c r="JO104" s="43"/>
      <c r="JP104" s="43"/>
      <c r="JQ104" s="43"/>
      <c r="JR104" s="43"/>
      <c r="JS104" s="43"/>
      <c r="JT104" s="43"/>
      <c r="JU104" s="43"/>
      <c r="JV104" s="43"/>
      <c r="JW104" s="43"/>
      <c r="JX104" s="43"/>
      <c r="JY104" s="43"/>
      <c r="JZ104" s="43"/>
      <c r="KA104" s="43"/>
      <c r="KB104" s="43"/>
    </row>
    <row r="105" spans="2:288" ht="26.25" customHeight="1" outlineLevel="1" x14ac:dyDescent="0.3">
      <c r="B105" s="67" t="s">
        <v>118</v>
      </c>
      <c r="C105" s="54">
        <f>C106</f>
        <v>55.5</v>
      </c>
      <c r="D105" s="107">
        <f>MAX(D106:D112)</f>
        <v>0</v>
      </c>
      <c r="E105" s="46"/>
      <c r="F105" s="46"/>
      <c r="G105" s="75"/>
      <c r="H105" s="75"/>
      <c r="I105" s="75"/>
      <c r="J105" s="75"/>
      <c r="K105" s="47">
        <v>0</v>
      </c>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c r="IM105" s="43"/>
      <c r="IN105" s="43"/>
      <c r="IO105" s="43"/>
      <c r="IP105" s="43"/>
      <c r="IQ105" s="43"/>
      <c r="IR105" s="43"/>
      <c r="IS105" s="43"/>
      <c r="IT105" s="43"/>
      <c r="IU105" s="43"/>
      <c r="IV105" s="43"/>
      <c r="IW105" s="43"/>
      <c r="IX105" s="43"/>
      <c r="IY105" s="43"/>
      <c r="IZ105" s="43"/>
      <c r="JA105" s="43"/>
      <c r="JB105" s="43"/>
      <c r="JC105" s="43"/>
      <c r="JD105" s="43"/>
      <c r="JE105" s="43"/>
      <c r="JF105" s="43"/>
      <c r="JG105" s="43"/>
      <c r="JH105" s="43"/>
      <c r="JI105" s="43"/>
      <c r="JJ105" s="43"/>
      <c r="JK105" s="43"/>
      <c r="JL105" s="43"/>
      <c r="JM105" s="43"/>
      <c r="JN105" s="43"/>
      <c r="JO105" s="43"/>
      <c r="JP105" s="43"/>
      <c r="JQ105" s="43"/>
      <c r="JR105" s="43"/>
      <c r="JS105" s="43"/>
      <c r="JT105" s="43"/>
      <c r="JU105" s="43"/>
      <c r="JV105" s="43"/>
      <c r="JW105" s="43"/>
      <c r="JX105" s="43"/>
      <c r="JY105" s="43"/>
      <c r="JZ105" s="43"/>
      <c r="KA105" s="43"/>
      <c r="KB105" s="43"/>
    </row>
    <row r="106" spans="2:288" ht="32.25" customHeight="1" outlineLevel="2" x14ac:dyDescent="0.3">
      <c r="B106" s="66" t="s">
        <v>374</v>
      </c>
      <c r="C106" s="98">
        <f>C103+D90+1</f>
        <v>55.5</v>
      </c>
      <c r="D106" s="53">
        <f>VLOOKUP(B106,'Estimaciones variables'!A:B,2,FALSE)</f>
        <v>0</v>
      </c>
      <c r="E106" s="44"/>
      <c r="F106" s="44"/>
      <c r="G106" s="58" t="s">
        <v>322</v>
      </c>
      <c r="H106" s="58" t="s">
        <v>321</v>
      </c>
      <c r="I106" s="58" t="s">
        <v>51</v>
      </c>
      <c r="J106" s="58"/>
      <c r="K106" s="45">
        <v>0</v>
      </c>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S106" s="43"/>
      <c r="ET106" s="43"/>
      <c r="EU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c r="IE106" s="43"/>
      <c r="IF106" s="43"/>
      <c r="IG106" s="43"/>
      <c r="IH106" s="43"/>
      <c r="II106" s="43"/>
      <c r="IJ106" s="43"/>
      <c r="IK106" s="43"/>
      <c r="IL106" s="43"/>
      <c r="IM106" s="43"/>
      <c r="IN106" s="43"/>
      <c r="IO106" s="43"/>
      <c r="IP106" s="43"/>
      <c r="IQ106" s="43"/>
      <c r="IR106" s="43"/>
      <c r="IS106" s="43"/>
      <c r="IT106" s="43"/>
      <c r="IU106" s="43"/>
      <c r="IV106" s="43"/>
      <c r="IW106" s="43"/>
      <c r="IX106" s="43"/>
      <c r="IY106" s="43"/>
      <c r="IZ106" s="43"/>
      <c r="JA106" s="43"/>
      <c r="JB106" s="43"/>
      <c r="JC106" s="43"/>
      <c r="JD106" s="43"/>
      <c r="JE106" s="43"/>
      <c r="JF106" s="43"/>
      <c r="JG106" s="43"/>
      <c r="JH106" s="43"/>
      <c r="JI106" s="43"/>
      <c r="JJ106" s="43"/>
      <c r="JK106" s="43"/>
      <c r="JL106" s="43"/>
      <c r="JM106" s="43"/>
      <c r="JN106" s="43"/>
      <c r="JO106" s="43"/>
      <c r="JP106" s="43"/>
      <c r="JQ106" s="43"/>
      <c r="JR106" s="43"/>
      <c r="JS106" s="43"/>
      <c r="JT106" s="43"/>
      <c r="JU106" s="43"/>
      <c r="JV106" s="43"/>
      <c r="JW106" s="43"/>
      <c r="JX106" s="43"/>
      <c r="JY106" s="43"/>
      <c r="JZ106" s="43"/>
      <c r="KA106" s="43"/>
      <c r="KB106" s="43"/>
    </row>
    <row r="107" spans="2:288" ht="29.25" customHeight="1" outlineLevel="2" x14ac:dyDescent="0.3">
      <c r="B107" s="66" t="s">
        <v>124</v>
      </c>
      <c r="C107" s="53">
        <f t="shared" ref="C107:C112" si="9">C106</f>
        <v>55.5</v>
      </c>
      <c r="D107" s="53">
        <f>VLOOKUP(B107,'Estimaciones variables'!A:B,2,FALSE)</f>
        <v>0</v>
      </c>
      <c r="E107" s="44"/>
      <c r="F107" s="44"/>
      <c r="G107" s="58" t="s">
        <v>4</v>
      </c>
      <c r="H107" s="58" t="s">
        <v>301</v>
      </c>
      <c r="I107" s="58"/>
      <c r="J107" s="58"/>
      <c r="K107" s="45">
        <v>0</v>
      </c>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c r="EO107" s="43"/>
      <c r="EP107" s="43"/>
      <c r="EQ107" s="43"/>
      <c r="ER107" s="43"/>
      <c r="ES107" s="43"/>
      <c r="ET107" s="43"/>
      <c r="EU107" s="43"/>
      <c r="EV107" s="43"/>
      <c r="EW107" s="43"/>
      <c r="EX107" s="43"/>
      <c r="EY107" s="43"/>
      <c r="EZ107" s="43"/>
      <c r="FA107" s="43"/>
      <c r="FB107" s="43"/>
      <c r="FC107" s="43"/>
      <c r="FD107" s="43"/>
      <c r="FE107" s="43"/>
      <c r="FF107" s="43"/>
      <c r="FG107" s="43"/>
      <c r="FH107" s="43"/>
      <c r="FI107" s="43"/>
      <c r="FJ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c r="IE107" s="43"/>
      <c r="IF107" s="43"/>
      <c r="IG107" s="43"/>
      <c r="IH107" s="43"/>
      <c r="II107" s="43"/>
      <c r="IJ107" s="43"/>
      <c r="IK107" s="43"/>
      <c r="IL107" s="43"/>
      <c r="IM107" s="43"/>
      <c r="IN107" s="43"/>
      <c r="IO107" s="43"/>
      <c r="IP107" s="43"/>
      <c r="IQ107" s="43"/>
      <c r="IR107" s="43"/>
      <c r="IS107" s="43"/>
      <c r="IT107" s="43"/>
      <c r="IU107" s="43"/>
      <c r="IV107" s="43"/>
      <c r="IW107" s="43"/>
      <c r="IX107" s="43"/>
      <c r="IY107" s="43"/>
      <c r="IZ107" s="43"/>
      <c r="JA107" s="43"/>
      <c r="JB107" s="43"/>
      <c r="JC107" s="43"/>
      <c r="JD107" s="43"/>
      <c r="JE107" s="43"/>
      <c r="JF107" s="43"/>
      <c r="JG107" s="43"/>
      <c r="JH107" s="43"/>
      <c r="JI107" s="43"/>
      <c r="JJ107" s="43"/>
      <c r="JK107" s="43"/>
      <c r="JL107" s="43"/>
      <c r="JM107" s="43"/>
      <c r="JN107" s="43"/>
      <c r="JO107" s="43"/>
      <c r="JP107" s="43"/>
      <c r="JQ107" s="43"/>
      <c r="JR107" s="43"/>
      <c r="JS107" s="43"/>
      <c r="JT107" s="43"/>
      <c r="JU107" s="43"/>
      <c r="JV107" s="43"/>
      <c r="JW107" s="43"/>
      <c r="JX107" s="43"/>
      <c r="JY107" s="43"/>
      <c r="JZ107" s="43"/>
      <c r="KA107" s="43"/>
      <c r="KB107" s="43"/>
    </row>
    <row r="108" spans="2:288" ht="26.25" customHeight="1" outlineLevel="2" x14ac:dyDescent="0.3">
      <c r="B108" s="66" t="s">
        <v>246</v>
      </c>
      <c r="C108" s="53">
        <f t="shared" si="9"/>
        <v>55.5</v>
      </c>
      <c r="D108" s="53">
        <f>VLOOKUP(B108,'Estimaciones variables'!A:B,2,FALSE)</f>
        <v>0</v>
      </c>
      <c r="E108" s="44"/>
      <c r="F108" s="44"/>
      <c r="G108" s="58" t="s">
        <v>4</v>
      </c>
      <c r="H108" s="58" t="s">
        <v>301</v>
      </c>
      <c r="I108" s="58" t="s">
        <v>7</v>
      </c>
      <c r="J108" s="58"/>
      <c r="K108" s="45">
        <v>0</v>
      </c>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c r="EN108" s="43"/>
      <c r="EO108" s="43"/>
      <c r="EP108" s="43"/>
      <c r="EQ108" s="43"/>
      <c r="ER108" s="43"/>
      <c r="ES108" s="43"/>
      <c r="ET108" s="43"/>
      <c r="EU108" s="43"/>
      <c r="EV108" s="43"/>
      <c r="EW108" s="43"/>
      <c r="EX108" s="43"/>
      <c r="EY108" s="43"/>
      <c r="EZ108" s="43"/>
      <c r="FA108" s="43"/>
      <c r="FB108" s="43"/>
      <c r="FC108" s="43"/>
      <c r="FD108" s="43"/>
      <c r="FE108" s="43"/>
      <c r="FF108" s="43"/>
      <c r="FG108" s="43"/>
      <c r="FH108" s="43"/>
      <c r="FI108" s="43"/>
      <c r="FJ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c r="IE108" s="43"/>
      <c r="IF108" s="43"/>
      <c r="IG108" s="43"/>
      <c r="IH108" s="43"/>
      <c r="II108" s="43"/>
      <c r="IJ108" s="43"/>
      <c r="IK108" s="43"/>
      <c r="IL108" s="43"/>
      <c r="IM108" s="43"/>
      <c r="IN108" s="43"/>
      <c r="IO108" s="43"/>
      <c r="IP108" s="43"/>
      <c r="IQ108" s="43"/>
      <c r="IR108" s="43"/>
      <c r="IS108" s="43"/>
      <c r="IT108" s="43"/>
      <c r="IU108" s="43"/>
      <c r="IV108" s="43"/>
      <c r="IW108" s="43"/>
      <c r="IX108" s="43"/>
      <c r="IY108" s="43"/>
      <c r="IZ108" s="43"/>
      <c r="JA108" s="43"/>
      <c r="JB108" s="43"/>
      <c r="JC108" s="43"/>
      <c r="JD108" s="43"/>
      <c r="JE108" s="43"/>
      <c r="JF108" s="43"/>
      <c r="JG108" s="43"/>
      <c r="JH108" s="43"/>
      <c r="JI108" s="43"/>
      <c r="JJ108" s="43"/>
      <c r="JK108" s="43"/>
      <c r="JL108" s="43"/>
      <c r="JM108" s="43"/>
      <c r="JN108" s="43"/>
      <c r="JO108" s="43"/>
      <c r="JP108" s="43"/>
      <c r="JQ108" s="43"/>
      <c r="JR108" s="43"/>
      <c r="JS108" s="43"/>
      <c r="JT108" s="43"/>
      <c r="JU108" s="43"/>
      <c r="JV108" s="43"/>
      <c r="JW108" s="43"/>
      <c r="JX108" s="43"/>
      <c r="JY108" s="43"/>
      <c r="JZ108" s="43"/>
      <c r="KA108" s="43"/>
      <c r="KB108" s="43"/>
    </row>
    <row r="109" spans="2:288" ht="26.25" customHeight="1" outlineLevel="2" x14ac:dyDescent="0.3">
      <c r="B109" s="66" t="s">
        <v>239</v>
      </c>
      <c r="C109" s="53">
        <f t="shared" si="9"/>
        <v>55.5</v>
      </c>
      <c r="D109" s="53">
        <f>VLOOKUP(B109,'Estimaciones variables'!A:B,2,FALSE)</f>
        <v>0</v>
      </c>
      <c r="E109" s="44"/>
      <c r="F109" s="44"/>
      <c r="G109" s="58" t="s">
        <v>4</v>
      </c>
      <c r="H109" s="58" t="s">
        <v>301</v>
      </c>
      <c r="I109" s="58" t="s">
        <v>7</v>
      </c>
      <c r="J109" s="58"/>
      <c r="K109" s="45">
        <v>0</v>
      </c>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c r="FG109" s="43"/>
      <c r="FH109" s="43"/>
      <c r="FI109" s="43"/>
      <c r="FJ109" s="43"/>
      <c r="FK109" s="43"/>
      <c r="FL109" s="43"/>
      <c r="FM109" s="43"/>
      <c r="FN109" s="43"/>
      <c r="FO109" s="43"/>
      <c r="FP109" s="43"/>
      <c r="FQ109" s="43"/>
      <c r="FR109" s="43"/>
      <c r="FS109" s="43"/>
      <c r="FT109" s="43"/>
      <c r="FU109" s="43"/>
      <c r="FV109" s="43"/>
      <c r="FW109" s="43"/>
      <c r="FX109" s="43"/>
      <c r="FY109" s="43"/>
      <c r="FZ109" s="43"/>
      <c r="GA109" s="43"/>
      <c r="GB109" s="43"/>
      <c r="GC109" s="43"/>
      <c r="GD109" s="43"/>
      <c r="GE109" s="43"/>
      <c r="GF109" s="43"/>
      <c r="GG109" s="43"/>
      <c r="GH109" s="43"/>
      <c r="GI109" s="43"/>
      <c r="GJ109" s="43"/>
      <c r="GK109" s="43"/>
      <c r="GL109" s="43"/>
      <c r="GM109" s="43"/>
      <c r="GN109" s="43"/>
      <c r="GO109" s="43"/>
      <c r="GP109" s="43"/>
      <c r="GQ109" s="43"/>
      <c r="GR109" s="43"/>
      <c r="GS109" s="43"/>
      <c r="GT109" s="43"/>
      <c r="GU109" s="43"/>
      <c r="GV109" s="43"/>
      <c r="GW109" s="43"/>
      <c r="GX109" s="43"/>
      <c r="GY109" s="43"/>
      <c r="GZ109" s="43"/>
      <c r="HA109" s="43"/>
      <c r="HB109" s="43"/>
      <c r="HC109" s="43"/>
      <c r="HD109" s="43"/>
      <c r="HE109" s="43"/>
      <c r="HF109" s="43"/>
      <c r="HG109" s="43"/>
      <c r="HH109" s="43"/>
      <c r="HI109" s="43"/>
      <c r="HJ109" s="43"/>
      <c r="HK109" s="43"/>
      <c r="HL109" s="43"/>
      <c r="HM109" s="43"/>
      <c r="HN109" s="43"/>
      <c r="HO109" s="43"/>
      <c r="HP109" s="43"/>
      <c r="HQ109" s="43"/>
      <c r="HR109" s="43"/>
      <c r="HS109" s="43"/>
      <c r="HT109" s="43"/>
      <c r="HU109" s="43"/>
      <c r="HV109" s="43"/>
      <c r="HW109" s="43"/>
      <c r="HX109" s="43"/>
      <c r="HY109" s="43"/>
      <c r="HZ109" s="43"/>
      <c r="IA109" s="43"/>
      <c r="IB109" s="43"/>
      <c r="IC109" s="43"/>
      <c r="ID109" s="43"/>
      <c r="IE109" s="43"/>
      <c r="IF109" s="43"/>
      <c r="IG109" s="43"/>
      <c r="IH109" s="43"/>
      <c r="II109" s="43"/>
      <c r="IJ109" s="43"/>
      <c r="IK109" s="43"/>
      <c r="IL109" s="43"/>
      <c r="IM109" s="43"/>
      <c r="IN109" s="43"/>
      <c r="IO109" s="43"/>
      <c r="IP109" s="43"/>
      <c r="IQ109" s="43"/>
      <c r="IR109" s="43"/>
      <c r="IS109" s="43"/>
      <c r="IT109" s="43"/>
      <c r="IU109" s="43"/>
      <c r="IV109" s="43"/>
      <c r="IW109" s="43"/>
      <c r="IX109" s="43"/>
      <c r="IY109" s="43"/>
      <c r="IZ109" s="43"/>
      <c r="JA109" s="43"/>
      <c r="JB109" s="43"/>
      <c r="JC109" s="43"/>
      <c r="JD109" s="43"/>
      <c r="JE109" s="43"/>
      <c r="JF109" s="43"/>
      <c r="JG109" s="43"/>
      <c r="JH109" s="43"/>
      <c r="JI109" s="43"/>
      <c r="JJ109" s="43"/>
      <c r="JK109" s="43"/>
      <c r="JL109" s="43"/>
      <c r="JM109" s="43"/>
      <c r="JN109" s="43"/>
      <c r="JO109" s="43"/>
      <c r="JP109" s="43"/>
      <c r="JQ109" s="43"/>
      <c r="JR109" s="43"/>
      <c r="JS109" s="43"/>
      <c r="JT109" s="43"/>
      <c r="JU109" s="43"/>
      <c r="JV109" s="43"/>
      <c r="JW109" s="43"/>
      <c r="JX109" s="43"/>
      <c r="JY109" s="43"/>
      <c r="JZ109" s="43"/>
      <c r="KA109" s="43"/>
      <c r="KB109" s="43"/>
    </row>
    <row r="110" spans="2:288" ht="31.5" customHeight="1" outlineLevel="2" x14ac:dyDescent="0.3">
      <c r="B110" s="66" t="s">
        <v>126</v>
      </c>
      <c r="C110" s="53">
        <f t="shared" si="9"/>
        <v>55.5</v>
      </c>
      <c r="D110" s="53">
        <f>VLOOKUP(B110,'Estimaciones variables'!A:B,2,FALSE)</f>
        <v>0</v>
      </c>
      <c r="E110" s="44"/>
      <c r="F110" s="44"/>
      <c r="G110" s="58" t="s">
        <v>7</v>
      </c>
      <c r="H110" s="58" t="s">
        <v>301</v>
      </c>
      <c r="I110" s="58" t="s">
        <v>19</v>
      </c>
      <c r="J110" s="58" t="s">
        <v>2</v>
      </c>
      <c r="K110" s="45">
        <v>0</v>
      </c>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c r="FG110" s="43"/>
      <c r="FH110" s="43"/>
      <c r="FI110" s="43"/>
      <c r="FJ110" s="43"/>
      <c r="FK110" s="43"/>
      <c r="FL110" s="43"/>
      <c r="FM110" s="43"/>
      <c r="FN110" s="43"/>
      <c r="FO110" s="43"/>
      <c r="FP110" s="43"/>
      <c r="FQ110" s="43"/>
      <c r="FR110" s="43"/>
      <c r="FS110" s="43"/>
      <c r="FT110" s="43"/>
      <c r="FU110" s="43"/>
      <c r="FV110" s="43"/>
      <c r="FW110" s="43"/>
      <c r="FX110" s="43"/>
      <c r="FY110" s="43"/>
      <c r="FZ110" s="43"/>
      <c r="GA110" s="43"/>
      <c r="GB110" s="43"/>
      <c r="GC110" s="43"/>
      <c r="GD110" s="43"/>
      <c r="GE110" s="43"/>
      <c r="GF110" s="43"/>
      <c r="GG110" s="43"/>
      <c r="GH110" s="43"/>
      <c r="GI110" s="43"/>
      <c r="GJ110" s="43"/>
      <c r="GK110" s="43"/>
      <c r="GL110" s="43"/>
      <c r="GM110" s="43"/>
      <c r="GN110" s="43"/>
      <c r="GO110" s="43"/>
      <c r="GP110" s="43"/>
      <c r="GQ110" s="43"/>
      <c r="GR110" s="43"/>
      <c r="GS110" s="43"/>
      <c r="GT110" s="43"/>
      <c r="GU110" s="43"/>
      <c r="GV110" s="43"/>
      <c r="GW110" s="43"/>
      <c r="GX110" s="43"/>
      <c r="GY110" s="43"/>
      <c r="GZ110" s="43"/>
      <c r="HA110" s="43"/>
      <c r="HB110" s="43"/>
      <c r="HC110" s="43"/>
      <c r="HD110" s="43"/>
      <c r="HE110" s="43"/>
      <c r="HF110" s="43"/>
      <c r="HG110" s="43"/>
      <c r="HH110" s="43"/>
      <c r="HI110" s="43"/>
      <c r="HJ110" s="43"/>
      <c r="HK110" s="43"/>
      <c r="HL110" s="43"/>
      <c r="HM110" s="43"/>
      <c r="HN110" s="43"/>
      <c r="HO110" s="43"/>
      <c r="HP110" s="43"/>
      <c r="HQ110" s="43"/>
      <c r="HR110" s="43"/>
      <c r="HS110" s="43"/>
      <c r="HT110" s="43"/>
      <c r="HU110" s="43"/>
      <c r="HV110" s="43"/>
      <c r="HW110" s="43"/>
      <c r="HX110" s="43"/>
      <c r="HY110" s="43"/>
      <c r="HZ110" s="43"/>
      <c r="IA110" s="43"/>
      <c r="IB110" s="43"/>
      <c r="IC110" s="43"/>
      <c r="ID110" s="43"/>
      <c r="IE110" s="43"/>
      <c r="IF110" s="43"/>
      <c r="IG110" s="43"/>
      <c r="IH110" s="43"/>
      <c r="II110" s="43"/>
      <c r="IJ110" s="43"/>
      <c r="IK110" s="43"/>
      <c r="IL110" s="43"/>
      <c r="IM110" s="43"/>
      <c r="IN110" s="43"/>
      <c r="IO110" s="43"/>
      <c r="IP110" s="43"/>
      <c r="IQ110" s="43"/>
      <c r="IR110" s="43"/>
      <c r="IS110" s="43"/>
      <c r="IT110" s="43"/>
      <c r="IU110" s="43"/>
      <c r="IV110" s="43"/>
      <c r="IW110" s="43"/>
      <c r="IX110" s="43"/>
      <c r="IY110" s="43"/>
      <c r="IZ110" s="43"/>
      <c r="JA110" s="43"/>
      <c r="JB110" s="43"/>
      <c r="JC110" s="43"/>
      <c r="JD110" s="43"/>
      <c r="JE110" s="43"/>
      <c r="JF110" s="43"/>
      <c r="JG110" s="43"/>
      <c r="JH110" s="43"/>
      <c r="JI110" s="43"/>
      <c r="JJ110" s="43"/>
      <c r="JK110" s="43"/>
      <c r="JL110" s="43"/>
      <c r="JM110" s="43"/>
      <c r="JN110" s="43"/>
      <c r="JO110" s="43"/>
      <c r="JP110" s="43"/>
      <c r="JQ110" s="43"/>
      <c r="JR110" s="43"/>
      <c r="JS110" s="43"/>
      <c r="JT110" s="43"/>
      <c r="JU110" s="43"/>
      <c r="JV110" s="43"/>
      <c r="JW110" s="43"/>
      <c r="JX110" s="43"/>
      <c r="JY110" s="43"/>
      <c r="JZ110" s="43"/>
      <c r="KA110" s="43"/>
      <c r="KB110" s="43"/>
    </row>
    <row r="111" spans="2:288" ht="38.25" customHeight="1" outlineLevel="2" x14ac:dyDescent="0.3">
      <c r="B111" s="66" t="s">
        <v>183</v>
      </c>
      <c r="C111" s="53">
        <f t="shared" si="9"/>
        <v>55.5</v>
      </c>
      <c r="D111" s="53">
        <f>VLOOKUP(B111,'Estimaciones variables'!A:B,2,FALSE)</f>
        <v>0</v>
      </c>
      <c r="E111" s="44"/>
      <c r="F111" s="44"/>
      <c r="G111" s="74" t="s">
        <v>5</v>
      </c>
      <c r="H111" s="58" t="s">
        <v>323</v>
      </c>
      <c r="I111" s="58" t="s">
        <v>51</v>
      </c>
      <c r="J111" s="58" t="s">
        <v>311</v>
      </c>
      <c r="K111" s="45">
        <v>0</v>
      </c>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c r="DV111" s="43"/>
      <c r="DW111" s="43"/>
      <c r="DX111" s="43"/>
      <c r="DY111" s="43"/>
      <c r="DZ111" s="43"/>
      <c r="EA111" s="43"/>
      <c r="EB111" s="43"/>
      <c r="EC111" s="43"/>
      <c r="ED111" s="43"/>
      <c r="EE111" s="43"/>
      <c r="EF111" s="43"/>
      <c r="EG111" s="43"/>
      <c r="EH111" s="43"/>
      <c r="EI111" s="43"/>
      <c r="EJ111" s="43"/>
      <c r="EK111" s="43"/>
      <c r="EL111" s="43"/>
      <c r="EM111" s="43"/>
      <c r="EN111" s="43"/>
      <c r="EO111" s="43"/>
      <c r="EP111" s="43"/>
      <c r="EQ111" s="43"/>
      <c r="ER111" s="43"/>
      <c r="ES111" s="43"/>
      <c r="ET111" s="43"/>
      <c r="EU111" s="43"/>
      <c r="EV111" s="43"/>
      <c r="EW111" s="43"/>
      <c r="EX111" s="43"/>
      <c r="EY111" s="43"/>
      <c r="EZ111" s="43"/>
      <c r="FA111" s="43"/>
      <c r="FB111" s="43"/>
      <c r="FC111" s="43"/>
      <c r="FD111" s="43"/>
      <c r="FE111" s="43"/>
      <c r="FF111" s="43"/>
      <c r="FG111" s="43"/>
      <c r="FH111" s="43"/>
      <c r="FI111" s="43"/>
      <c r="FJ111" s="43"/>
      <c r="FK111" s="43"/>
      <c r="FL111" s="43"/>
      <c r="FM111" s="43"/>
      <c r="FN111" s="43"/>
      <c r="FO111" s="43"/>
      <c r="FP111" s="43"/>
      <c r="FQ111" s="43"/>
      <c r="FR111" s="43"/>
      <c r="FS111" s="43"/>
      <c r="FT111" s="43"/>
      <c r="FU111" s="43"/>
      <c r="FV111" s="43"/>
      <c r="FW111" s="43"/>
      <c r="FX111" s="43"/>
      <c r="FY111" s="43"/>
      <c r="FZ111" s="43"/>
      <c r="GA111" s="43"/>
      <c r="GB111" s="43"/>
      <c r="GC111" s="43"/>
      <c r="GD111" s="43"/>
      <c r="GE111" s="43"/>
      <c r="GF111" s="43"/>
      <c r="GG111" s="43"/>
      <c r="GH111" s="43"/>
      <c r="GI111" s="43"/>
      <c r="GJ111" s="43"/>
      <c r="GK111" s="43"/>
      <c r="GL111" s="43"/>
      <c r="GM111" s="43"/>
      <c r="GN111" s="43"/>
      <c r="GO111" s="43"/>
      <c r="GP111" s="43"/>
      <c r="GQ111" s="43"/>
      <c r="GR111" s="43"/>
      <c r="GS111" s="43"/>
      <c r="GT111" s="43"/>
      <c r="GU111" s="43"/>
      <c r="GV111" s="43"/>
      <c r="GW111" s="43"/>
      <c r="GX111" s="43"/>
      <c r="GY111" s="43"/>
      <c r="GZ111" s="43"/>
      <c r="HA111" s="43"/>
      <c r="HB111" s="43"/>
      <c r="HC111" s="43"/>
      <c r="HD111" s="43"/>
      <c r="HE111" s="43"/>
      <c r="HF111" s="43"/>
      <c r="HG111" s="43"/>
      <c r="HH111" s="43"/>
      <c r="HI111" s="43"/>
      <c r="HJ111" s="43"/>
      <c r="HK111" s="43"/>
      <c r="HL111" s="43"/>
      <c r="HM111" s="43"/>
      <c r="HN111" s="43"/>
      <c r="HO111" s="43"/>
      <c r="HP111" s="43"/>
      <c r="HQ111" s="43"/>
      <c r="HR111" s="43"/>
      <c r="HS111" s="43"/>
      <c r="HT111" s="43"/>
      <c r="HU111" s="43"/>
      <c r="HV111" s="43"/>
      <c r="HW111" s="43"/>
      <c r="HX111" s="43"/>
      <c r="HY111" s="43"/>
      <c r="HZ111" s="43"/>
      <c r="IA111" s="43"/>
      <c r="IB111" s="43"/>
      <c r="IC111" s="43"/>
      <c r="ID111" s="43"/>
      <c r="IE111" s="43"/>
      <c r="IF111" s="43"/>
      <c r="IG111" s="43"/>
      <c r="IH111" s="43"/>
      <c r="II111" s="43"/>
      <c r="IJ111" s="43"/>
      <c r="IK111" s="43"/>
      <c r="IL111" s="43"/>
      <c r="IM111" s="43"/>
      <c r="IN111" s="43"/>
      <c r="IO111" s="43"/>
      <c r="IP111" s="43"/>
      <c r="IQ111" s="43"/>
      <c r="IR111" s="43"/>
      <c r="IS111" s="43"/>
      <c r="IT111" s="43"/>
      <c r="IU111" s="43"/>
      <c r="IV111" s="43"/>
      <c r="IW111" s="43"/>
      <c r="IX111" s="43"/>
      <c r="IY111" s="43"/>
      <c r="IZ111" s="43"/>
      <c r="JA111" s="43"/>
      <c r="JB111" s="43"/>
      <c r="JC111" s="43"/>
      <c r="JD111" s="43"/>
      <c r="JE111" s="43"/>
      <c r="JF111" s="43"/>
      <c r="JG111" s="43"/>
      <c r="JH111" s="43"/>
      <c r="JI111" s="43"/>
      <c r="JJ111" s="43"/>
      <c r="JK111" s="43"/>
      <c r="JL111" s="43"/>
      <c r="JM111" s="43"/>
      <c r="JN111" s="43"/>
      <c r="JO111" s="43"/>
      <c r="JP111" s="43"/>
      <c r="JQ111" s="43"/>
      <c r="JR111" s="43"/>
      <c r="JS111" s="43"/>
      <c r="JT111" s="43"/>
      <c r="JU111" s="43"/>
      <c r="JV111" s="43"/>
      <c r="JW111" s="43"/>
      <c r="JX111" s="43"/>
      <c r="JY111" s="43"/>
      <c r="JZ111" s="43"/>
      <c r="KA111" s="43"/>
      <c r="KB111" s="43"/>
    </row>
    <row r="112" spans="2:288" ht="34.5" customHeight="1" outlineLevel="2" x14ac:dyDescent="0.3">
      <c r="B112" s="66" t="s">
        <v>125</v>
      </c>
      <c r="C112" s="53">
        <f t="shared" si="9"/>
        <v>55.5</v>
      </c>
      <c r="D112" s="53">
        <f>VLOOKUP(B112,'Estimaciones variables'!A:B,2,FALSE)</f>
        <v>0</v>
      </c>
      <c r="E112" s="44"/>
      <c r="F112" s="44"/>
      <c r="G112" s="74" t="s">
        <v>51</v>
      </c>
      <c r="H112" s="58" t="s">
        <v>303</v>
      </c>
      <c r="I112" s="58" t="s">
        <v>19</v>
      </c>
      <c r="J112" s="58"/>
      <c r="K112" s="45">
        <v>0</v>
      </c>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c r="DV112" s="43"/>
      <c r="DW112" s="43"/>
      <c r="DX112" s="43"/>
      <c r="DY112" s="43"/>
      <c r="DZ112" s="43"/>
      <c r="EA112" s="43"/>
      <c r="EB112" s="43"/>
      <c r="EC112" s="43"/>
      <c r="ED112" s="43"/>
      <c r="EE112" s="43"/>
      <c r="EF112" s="43"/>
      <c r="EG112" s="43"/>
      <c r="EH112" s="43"/>
      <c r="EI112" s="43"/>
      <c r="EJ112" s="43"/>
      <c r="EK112" s="43"/>
      <c r="EL112" s="43"/>
      <c r="EM112" s="43"/>
      <c r="EN112" s="43"/>
      <c r="EO112" s="43"/>
      <c r="EP112" s="43"/>
      <c r="EQ112" s="43"/>
      <c r="ER112" s="43"/>
      <c r="ES112" s="43"/>
      <c r="ET112" s="43"/>
      <c r="EU112" s="43"/>
      <c r="EV112" s="43"/>
      <c r="EW112" s="43"/>
      <c r="EX112" s="43"/>
      <c r="EY112" s="43"/>
      <c r="EZ112" s="43"/>
      <c r="FA112" s="43"/>
      <c r="FB112" s="43"/>
      <c r="FC112" s="43"/>
      <c r="FD112" s="43"/>
      <c r="FE112" s="43"/>
      <c r="FF112" s="43"/>
      <c r="FG112" s="43"/>
      <c r="FH112" s="43"/>
      <c r="FI112" s="43"/>
      <c r="FJ112" s="43"/>
      <c r="FK112" s="43"/>
      <c r="FL112" s="43"/>
      <c r="FM112" s="43"/>
      <c r="FN112" s="43"/>
      <c r="FO112" s="43"/>
      <c r="FP112" s="43"/>
      <c r="FQ112" s="43"/>
      <c r="FR112" s="43"/>
      <c r="FS112" s="43"/>
      <c r="FT112" s="43"/>
      <c r="FU112" s="43"/>
      <c r="FV112" s="43"/>
      <c r="FW112" s="43"/>
      <c r="FX112" s="43"/>
      <c r="FY112" s="43"/>
      <c r="FZ112" s="43"/>
      <c r="GA112" s="43"/>
      <c r="GB112" s="43"/>
      <c r="GC112" s="43"/>
      <c r="GD112" s="43"/>
      <c r="GE112" s="43"/>
      <c r="GF112" s="43"/>
      <c r="GG112" s="43"/>
      <c r="GH112" s="43"/>
      <c r="GI112" s="43"/>
      <c r="GJ112" s="43"/>
      <c r="GK112" s="43"/>
      <c r="GL112" s="43"/>
      <c r="GM112" s="43"/>
      <c r="GN112" s="43"/>
      <c r="GO112" s="43"/>
      <c r="GP112" s="43"/>
      <c r="GQ112" s="43"/>
      <c r="GR112" s="43"/>
      <c r="GS112" s="43"/>
      <c r="GT112" s="43"/>
      <c r="GU112" s="43"/>
      <c r="GV112" s="43"/>
      <c r="GW112" s="43"/>
      <c r="GX112" s="43"/>
      <c r="GY112" s="43"/>
      <c r="GZ112" s="43"/>
      <c r="HA112" s="43"/>
      <c r="HB112" s="43"/>
      <c r="HC112" s="43"/>
      <c r="HD112" s="43"/>
      <c r="HE112" s="43"/>
      <c r="HF112" s="43"/>
      <c r="HG112" s="43"/>
      <c r="HH112" s="43"/>
      <c r="HI112" s="43"/>
      <c r="HJ112" s="43"/>
      <c r="HK112" s="43"/>
      <c r="HL112" s="43"/>
      <c r="HM112" s="43"/>
      <c r="HN112" s="43"/>
      <c r="HO112" s="43"/>
      <c r="HP112" s="43"/>
      <c r="HQ112" s="43"/>
      <c r="HR112" s="43"/>
      <c r="HS112" s="43"/>
      <c r="HT112" s="43"/>
      <c r="HU112" s="43"/>
      <c r="HV112" s="43"/>
      <c r="HW112" s="43"/>
      <c r="HX112" s="43"/>
      <c r="HY112" s="43"/>
      <c r="HZ112" s="43"/>
      <c r="IA112" s="43"/>
      <c r="IB112" s="43"/>
      <c r="IC112" s="43"/>
      <c r="ID112" s="43"/>
      <c r="IE112" s="43"/>
      <c r="IF112" s="43"/>
      <c r="IG112" s="43"/>
      <c r="IH112" s="43"/>
      <c r="II112" s="43"/>
      <c r="IJ112" s="43"/>
      <c r="IK112" s="43"/>
      <c r="IL112" s="43"/>
      <c r="IM112" s="43"/>
      <c r="IN112" s="43"/>
      <c r="IO112" s="43"/>
      <c r="IP112" s="43"/>
      <c r="IQ112" s="43"/>
      <c r="IR112" s="43"/>
      <c r="IS112" s="43"/>
      <c r="IT112" s="43"/>
      <c r="IU112" s="43"/>
      <c r="IV112" s="43"/>
      <c r="IW112" s="43"/>
      <c r="IX112" s="43"/>
      <c r="IY112" s="43"/>
      <c r="IZ112" s="43"/>
      <c r="JA112" s="43"/>
      <c r="JB112" s="43"/>
      <c r="JC112" s="43"/>
      <c r="JD112" s="43"/>
      <c r="JE112" s="43"/>
      <c r="JF112" s="43"/>
      <c r="JG112" s="43"/>
      <c r="JH112" s="43"/>
      <c r="JI112" s="43"/>
      <c r="JJ112" s="43"/>
      <c r="JK112" s="43"/>
      <c r="JL112" s="43"/>
      <c r="JM112" s="43"/>
      <c r="JN112" s="43"/>
      <c r="JO112" s="43"/>
      <c r="JP112" s="43"/>
      <c r="JQ112" s="43"/>
      <c r="JR112" s="43"/>
      <c r="JS112" s="43"/>
      <c r="JT112" s="43"/>
      <c r="JU112" s="43"/>
      <c r="JV112" s="43"/>
      <c r="JW112" s="43"/>
      <c r="JX112" s="43"/>
      <c r="JY112" s="43"/>
      <c r="JZ112" s="43"/>
      <c r="KA112" s="43"/>
      <c r="KB112" s="43"/>
    </row>
    <row r="113" spans="2:288" ht="26.25" customHeight="1" outlineLevel="1" x14ac:dyDescent="0.3">
      <c r="B113" s="67" t="s">
        <v>119</v>
      </c>
      <c r="C113" s="56">
        <f>C114</f>
        <v>55.5</v>
      </c>
      <c r="D113" s="107">
        <f>MAX(D114:D120)</f>
        <v>4.125</v>
      </c>
      <c r="E113" s="46"/>
      <c r="F113" s="46"/>
      <c r="G113" s="75"/>
      <c r="H113" s="75"/>
      <c r="I113" s="75"/>
      <c r="J113" s="75"/>
      <c r="K113" s="47">
        <v>0</v>
      </c>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c r="DV113" s="43"/>
      <c r="DW113" s="43"/>
      <c r="DX113" s="43"/>
      <c r="DY113" s="43"/>
      <c r="DZ113" s="43"/>
      <c r="EA113" s="43"/>
      <c r="EB113" s="43"/>
      <c r="EC113" s="43"/>
      <c r="ED113" s="43"/>
      <c r="EE113" s="43"/>
      <c r="EF113" s="43"/>
      <c r="EG113" s="43"/>
      <c r="EH113" s="43"/>
      <c r="EI113" s="43"/>
      <c r="EJ113" s="43"/>
      <c r="EK113" s="43"/>
      <c r="EL113" s="43"/>
      <c r="EM113" s="43"/>
      <c r="EN113" s="43"/>
      <c r="EO113" s="43"/>
      <c r="EP113" s="43"/>
      <c r="EQ113" s="43"/>
      <c r="ER113" s="43"/>
      <c r="ES113" s="43"/>
      <c r="ET113" s="43"/>
      <c r="EU113" s="43"/>
      <c r="EV113" s="43"/>
      <c r="EW113" s="43"/>
      <c r="EX113" s="43"/>
      <c r="EY113" s="43"/>
      <c r="EZ113" s="43"/>
      <c r="FA113" s="43"/>
      <c r="FB113" s="43"/>
      <c r="FC113" s="43"/>
      <c r="FD113" s="43"/>
      <c r="FE113" s="43"/>
      <c r="FF113" s="43"/>
      <c r="FG113" s="43"/>
      <c r="FH113" s="43"/>
      <c r="FI113" s="43"/>
      <c r="FJ113" s="43"/>
      <c r="FK113" s="43"/>
      <c r="FL113" s="43"/>
      <c r="FM113" s="43"/>
      <c r="FN113" s="43"/>
      <c r="FO113" s="43"/>
      <c r="FP113" s="43"/>
      <c r="FQ113" s="43"/>
      <c r="FR113" s="43"/>
      <c r="FS113" s="43"/>
      <c r="FT113" s="43"/>
      <c r="FU113" s="43"/>
      <c r="FV113" s="43"/>
      <c r="FW113" s="43"/>
      <c r="FX113" s="43"/>
      <c r="FY113" s="43"/>
      <c r="FZ113" s="43"/>
      <c r="GA113" s="43"/>
      <c r="GB113" s="43"/>
      <c r="GC113" s="43"/>
      <c r="GD113" s="43"/>
      <c r="GE113" s="43"/>
      <c r="GF113" s="43"/>
      <c r="GG113" s="43"/>
      <c r="GH113" s="43"/>
      <c r="GI113" s="43"/>
      <c r="GJ113" s="43"/>
      <c r="GK113" s="43"/>
      <c r="GL113" s="43"/>
      <c r="GM113" s="43"/>
      <c r="GN113" s="43"/>
      <c r="GO113" s="43"/>
      <c r="GP113" s="43"/>
      <c r="GQ113" s="43"/>
      <c r="GR113" s="43"/>
      <c r="GS113" s="43"/>
      <c r="GT113" s="43"/>
      <c r="GU113" s="43"/>
      <c r="GV113" s="43"/>
      <c r="GW113" s="43"/>
      <c r="GX113" s="43"/>
      <c r="GY113" s="43"/>
      <c r="GZ113" s="43"/>
      <c r="HA113" s="43"/>
      <c r="HB113" s="43"/>
      <c r="HC113" s="43"/>
      <c r="HD113" s="43"/>
      <c r="HE113" s="43"/>
      <c r="HF113" s="43"/>
      <c r="HG113" s="43"/>
      <c r="HH113" s="43"/>
      <c r="HI113" s="43"/>
      <c r="HJ113" s="43"/>
      <c r="HK113" s="43"/>
      <c r="HL113" s="43"/>
      <c r="HM113" s="43"/>
      <c r="HN113" s="43"/>
      <c r="HO113" s="43"/>
      <c r="HP113" s="43"/>
      <c r="HQ113" s="43"/>
      <c r="HR113" s="43"/>
      <c r="HS113" s="43"/>
      <c r="HT113" s="43"/>
      <c r="HU113" s="43"/>
      <c r="HV113" s="43"/>
      <c r="HW113" s="43"/>
      <c r="HX113" s="43"/>
      <c r="HY113" s="43"/>
      <c r="HZ113" s="43"/>
      <c r="IA113" s="43"/>
      <c r="IB113" s="43"/>
      <c r="IC113" s="43"/>
      <c r="ID113" s="43"/>
      <c r="IE113" s="43"/>
      <c r="IF113" s="43"/>
      <c r="IG113" s="43"/>
      <c r="IH113" s="43"/>
      <c r="II113" s="43"/>
      <c r="IJ113" s="43"/>
      <c r="IK113" s="43"/>
      <c r="IL113" s="43"/>
      <c r="IM113" s="43"/>
      <c r="IN113" s="43"/>
      <c r="IO113" s="43"/>
      <c r="IP113" s="43"/>
      <c r="IQ113" s="43"/>
      <c r="IR113" s="43"/>
      <c r="IS113" s="43"/>
      <c r="IT113" s="43"/>
      <c r="IU113" s="43"/>
      <c r="IV113" s="43"/>
      <c r="IW113" s="43"/>
      <c r="IX113" s="43"/>
      <c r="IY113" s="43"/>
      <c r="IZ113" s="43"/>
      <c r="JA113" s="43"/>
      <c r="JB113" s="43"/>
      <c r="JC113" s="43"/>
      <c r="JD113" s="43"/>
      <c r="JE113" s="43"/>
      <c r="JF113" s="43"/>
      <c r="JG113" s="43"/>
      <c r="JH113" s="43"/>
      <c r="JI113" s="43"/>
      <c r="JJ113" s="43"/>
      <c r="JK113" s="43"/>
      <c r="JL113" s="43"/>
      <c r="JM113" s="43"/>
      <c r="JN113" s="43"/>
      <c r="JO113" s="43"/>
      <c r="JP113" s="43"/>
      <c r="JQ113" s="43"/>
      <c r="JR113" s="43"/>
      <c r="JS113" s="43"/>
      <c r="JT113" s="43"/>
      <c r="JU113" s="43"/>
      <c r="JV113" s="43"/>
      <c r="JW113" s="43"/>
      <c r="JX113" s="43"/>
      <c r="JY113" s="43"/>
      <c r="JZ113" s="43"/>
      <c r="KA113" s="43"/>
      <c r="KB113" s="43"/>
    </row>
    <row r="114" spans="2:288" ht="33.75" customHeight="1" outlineLevel="2" x14ac:dyDescent="0.3">
      <c r="B114" s="66" t="s">
        <v>185</v>
      </c>
      <c r="C114" s="53">
        <f>C112</f>
        <v>55.5</v>
      </c>
      <c r="D114" s="53">
        <f>(17+5)/8*1.5</f>
        <v>4.125</v>
      </c>
      <c r="E114" s="44"/>
      <c r="F114" s="44"/>
      <c r="G114" s="58" t="s">
        <v>385</v>
      </c>
      <c r="H114" s="58" t="s">
        <v>304</v>
      </c>
      <c r="I114" s="58" t="s">
        <v>305</v>
      </c>
      <c r="J114" s="58"/>
      <c r="K114" s="45">
        <v>0</v>
      </c>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c r="DV114" s="43"/>
      <c r="DW114" s="43"/>
      <c r="DX114" s="43"/>
      <c r="DY114" s="43"/>
      <c r="DZ114" s="43"/>
      <c r="EA114" s="43"/>
      <c r="EB114" s="43"/>
      <c r="EC114" s="43"/>
      <c r="ED114" s="43"/>
      <c r="EE114" s="43"/>
      <c r="EF114" s="43"/>
      <c r="EG114" s="43"/>
      <c r="EH114" s="43"/>
      <c r="EI114" s="43"/>
      <c r="EJ114" s="43"/>
      <c r="EK114" s="43"/>
      <c r="EL114" s="43"/>
      <c r="EM114" s="43"/>
      <c r="EN114" s="43"/>
      <c r="EO114" s="43"/>
      <c r="EP114" s="43"/>
      <c r="EQ114" s="43"/>
      <c r="ER114" s="43"/>
      <c r="ES114" s="43"/>
      <c r="ET114" s="43"/>
      <c r="EU114" s="43"/>
      <c r="EV114" s="43"/>
      <c r="EW114" s="43"/>
      <c r="EX114" s="43"/>
      <c r="EY114" s="43"/>
      <c r="EZ114" s="43"/>
      <c r="FA114" s="43"/>
      <c r="FB114" s="43"/>
      <c r="FC114" s="43"/>
      <c r="FD114" s="43"/>
      <c r="FE114" s="43"/>
      <c r="FF114" s="43"/>
      <c r="FG114" s="43"/>
      <c r="FH114" s="43"/>
      <c r="FI114" s="43"/>
      <c r="FJ114" s="43"/>
      <c r="FK114" s="43"/>
      <c r="FL114" s="43"/>
      <c r="FM114" s="43"/>
      <c r="FN114" s="43"/>
      <c r="FO114" s="43"/>
      <c r="FP114" s="43"/>
      <c r="FQ114" s="43"/>
      <c r="FR114" s="43"/>
      <c r="FS114" s="43"/>
      <c r="FT114" s="43"/>
      <c r="FU114" s="43"/>
      <c r="FV114" s="43"/>
      <c r="FW114" s="43"/>
      <c r="FX114" s="43"/>
      <c r="FY114" s="43"/>
      <c r="FZ114" s="43"/>
      <c r="GA114" s="43"/>
      <c r="GB114" s="43"/>
      <c r="GC114" s="43"/>
      <c r="GD114" s="43"/>
      <c r="GE114" s="43"/>
      <c r="GF114" s="43"/>
      <c r="GG114" s="43"/>
      <c r="GH114" s="43"/>
      <c r="GI114" s="43"/>
      <c r="GJ114" s="43"/>
      <c r="GK114" s="43"/>
      <c r="GL114" s="43"/>
      <c r="GM114" s="43"/>
      <c r="GN114" s="43"/>
      <c r="GO114" s="43"/>
      <c r="GP114" s="43"/>
      <c r="GQ114" s="43"/>
      <c r="GR114" s="43"/>
      <c r="GS114" s="43"/>
      <c r="GT114" s="43"/>
      <c r="GU114" s="43"/>
      <c r="GV114" s="43"/>
      <c r="GW114" s="43"/>
      <c r="GX114" s="43"/>
      <c r="GY114" s="43"/>
      <c r="GZ114" s="43"/>
      <c r="HA114" s="43"/>
      <c r="HB114" s="43"/>
      <c r="HC114" s="43"/>
      <c r="HD114" s="43"/>
      <c r="HE114" s="43"/>
      <c r="HF114" s="43"/>
      <c r="HG114" s="43"/>
      <c r="HH114" s="43"/>
      <c r="HI114" s="43"/>
      <c r="HJ114" s="43"/>
      <c r="HK114" s="43"/>
      <c r="HL114" s="43"/>
      <c r="HM114" s="43"/>
      <c r="HN114" s="43"/>
      <c r="HO114" s="43"/>
      <c r="HP114" s="43"/>
      <c r="HQ114" s="43"/>
      <c r="HR114" s="43"/>
      <c r="HS114" s="43"/>
      <c r="HT114" s="43"/>
      <c r="HU114" s="43"/>
      <c r="HV114" s="43"/>
      <c r="HW114" s="43"/>
      <c r="HX114" s="43"/>
      <c r="HY114" s="43"/>
      <c r="HZ114" s="43"/>
      <c r="IA114" s="43"/>
      <c r="IB114" s="43"/>
      <c r="IC114" s="43"/>
      <c r="ID114" s="43"/>
      <c r="IE114" s="43"/>
      <c r="IF114" s="43"/>
      <c r="IG114" s="43"/>
      <c r="IH114" s="43"/>
      <c r="II114" s="43"/>
      <c r="IJ114" s="43"/>
      <c r="IK114" s="43"/>
      <c r="IL114" s="43"/>
      <c r="IM114" s="43"/>
      <c r="IN114" s="43"/>
      <c r="IO114" s="43"/>
      <c r="IP114" s="43"/>
      <c r="IQ114" s="43"/>
      <c r="IR114" s="43"/>
      <c r="IS114" s="43"/>
      <c r="IT114" s="43"/>
      <c r="IU114" s="43"/>
      <c r="IV114" s="43"/>
      <c r="IW114" s="43"/>
      <c r="IX114" s="43"/>
      <c r="IY114" s="43"/>
      <c r="IZ114" s="43"/>
      <c r="JA114" s="43"/>
      <c r="JB114" s="43"/>
      <c r="JC114" s="43"/>
      <c r="JD114" s="43"/>
      <c r="JE114" s="43"/>
      <c r="JF114" s="43"/>
      <c r="JG114" s="43"/>
      <c r="JH114" s="43"/>
      <c r="JI114" s="43"/>
      <c r="JJ114" s="43"/>
      <c r="JK114" s="43"/>
      <c r="JL114" s="43"/>
      <c r="JM114" s="43"/>
      <c r="JN114" s="43"/>
      <c r="JO114" s="43"/>
      <c r="JP114" s="43"/>
      <c r="JQ114" s="43"/>
      <c r="JR114" s="43"/>
      <c r="JS114" s="43"/>
      <c r="JT114" s="43"/>
      <c r="JU114" s="43"/>
      <c r="JV114" s="43"/>
      <c r="JW114" s="43"/>
      <c r="JX114" s="43"/>
      <c r="JY114" s="43"/>
      <c r="JZ114" s="43"/>
      <c r="KA114" s="43"/>
      <c r="KB114" s="43"/>
    </row>
    <row r="115" spans="2:288" ht="33.75" customHeight="1" outlineLevel="2" x14ac:dyDescent="0.3">
      <c r="B115" s="66" t="s">
        <v>155</v>
      </c>
      <c r="C115" s="53">
        <f>C113</f>
        <v>55.5</v>
      </c>
      <c r="D115" s="53">
        <f>VLOOKUP(B115,'Estimaciones variables'!A:B,2,FALSE)</f>
        <v>0.875</v>
      </c>
      <c r="E115" s="44"/>
      <c r="F115" s="44"/>
      <c r="G115" s="58" t="s">
        <v>310</v>
      </c>
      <c r="H115" s="58" t="s">
        <v>304</v>
      </c>
      <c r="I115" s="58" t="s">
        <v>308</v>
      </c>
      <c r="J115" s="58"/>
      <c r="K115" s="45">
        <v>0</v>
      </c>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c r="EG115" s="43"/>
      <c r="EH115" s="43"/>
      <c r="EI115" s="43"/>
      <c r="EJ115" s="43"/>
      <c r="EK115" s="43"/>
      <c r="EL115" s="43"/>
      <c r="EM115" s="43"/>
      <c r="EN115" s="43"/>
      <c r="EO115" s="43"/>
      <c r="EP115" s="43"/>
      <c r="EQ115" s="43"/>
      <c r="ER115" s="43"/>
      <c r="ES115" s="43"/>
      <c r="ET115" s="43"/>
      <c r="EU115" s="43"/>
      <c r="EV115" s="43"/>
      <c r="EW115" s="43"/>
      <c r="EX115" s="43"/>
      <c r="EY115" s="43"/>
      <c r="EZ115" s="43"/>
      <c r="FA115" s="43"/>
      <c r="FB115" s="43"/>
      <c r="FC115" s="43"/>
      <c r="FD115" s="43"/>
      <c r="FE115" s="43"/>
      <c r="FF115" s="43"/>
      <c r="FG115" s="43"/>
      <c r="FH115" s="43"/>
      <c r="FI115" s="43"/>
      <c r="FJ115" s="43"/>
      <c r="FK115" s="43"/>
      <c r="FL115" s="43"/>
      <c r="FM115" s="43"/>
      <c r="FN115" s="43"/>
      <c r="FO115" s="43"/>
      <c r="FP115" s="43"/>
      <c r="FQ115" s="43"/>
      <c r="FR115" s="43"/>
      <c r="FS115" s="43"/>
      <c r="FT115" s="43"/>
      <c r="FU115" s="43"/>
      <c r="FV115" s="43"/>
      <c r="FW115" s="43"/>
      <c r="FX115" s="43"/>
      <c r="FY115" s="43"/>
      <c r="FZ115" s="43"/>
      <c r="GA115" s="43"/>
      <c r="GB115" s="43"/>
      <c r="GC115" s="43"/>
      <c r="GD115" s="43"/>
      <c r="GE115" s="43"/>
      <c r="GF115" s="43"/>
      <c r="GG115" s="43"/>
      <c r="GH115" s="43"/>
      <c r="GI115" s="43"/>
      <c r="GJ115" s="43"/>
      <c r="GK115" s="43"/>
      <c r="GL115" s="43"/>
      <c r="GM115" s="43"/>
      <c r="GN115" s="43"/>
      <c r="GO115" s="43"/>
      <c r="GP115" s="43"/>
      <c r="GQ115" s="43"/>
      <c r="GR115" s="43"/>
      <c r="GS115" s="43"/>
      <c r="GT115" s="43"/>
      <c r="GU115" s="43"/>
      <c r="GV115" s="43"/>
      <c r="GW115" s="43"/>
      <c r="GX115" s="43"/>
      <c r="GY115" s="43"/>
      <c r="GZ115" s="43"/>
      <c r="HA115" s="43"/>
      <c r="HB115" s="43"/>
      <c r="HC115" s="43"/>
      <c r="HD115" s="43"/>
      <c r="HE115" s="43"/>
      <c r="HF115" s="43"/>
      <c r="HG115" s="43"/>
      <c r="HH115" s="43"/>
      <c r="HI115" s="43"/>
      <c r="HJ115" s="43"/>
      <c r="HK115" s="43"/>
      <c r="HL115" s="43"/>
      <c r="HM115" s="43"/>
      <c r="HN115" s="43"/>
      <c r="HO115" s="43"/>
      <c r="HP115" s="43"/>
      <c r="HQ115" s="43"/>
      <c r="HR115" s="43"/>
      <c r="HS115" s="43"/>
      <c r="HT115" s="43"/>
      <c r="HU115" s="43"/>
      <c r="HV115" s="43"/>
      <c r="HW115" s="43"/>
      <c r="HX115" s="43"/>
      <c r="HY115" s="43"/>
      <c r="HZ115" s="43"/>
      <c r="IA115" s="43"/>
      <c r="IB115" s="43"/>
      <c r="IC115" s="43"/>
      <c r="ID115" s="43"/>
      <c r="IE115" s="43"/>
      <c r="IF115" s="43"/>
      <c r="IG115" s="43"/>
      <c r="IH115" s="43"/>
      <c r="II115" s="43"/>
      <c r="IJ115" s="43"/>
      <c r="IK115" s="43"/>
      <c r="IL115" s="43"/>
      <c r="IM115" s="43"/>
      <c r="IN115" s="43"/>
      <c r="IO115" s="43"/>
      <c r="IP115" s="43"/>
      <c r="IQ115" s="43"/>
      <c r="IR115" s="43"/>
      <c r="IS115" s="43"/>
      <c r="IT115" s="43"/>
      <c r="IU115" s="43"/>
      <c r="IV115" s="43"/>
      <c r="IW115" s="43"/>
      <c r="IX115" s="43"/>
      <c r="IY115" s="43"/>
      <c r="IZ115" s="43"/>
      <c r="JA115" s="43"/>
      <c r="JB115" s="43"/>
      <c r="JC115" s="43"/>
      <c r="JD115" s="43"/>
      <c r="JE115" s="43"/>
      <c r="JF115" s="43"/>
      <c r="JG115" s="43"/>
      <c r="JH115" s="43"/>
      <c r="JI115" s="43"/>
      <c r="JJ115" s="43"/>
      <c r="JK115" s="43"/>
      <c r="JL115" s="43"/>
      <c r="JM115" s="43"/>
      <c r="JN115" s="43"/>
      <c r="JO115" s="43"/>
      <c r="JP115" s="43"/>
      <c r="JQ115" s="43"/>
      <c r="JR115" s="43"/>
      <c r="JS115" s="43"/>
      <c r="JT115" s="43"/>
      <c r="JU115" s="43"/>
      <c r="JV115" s="43"/>
      <c r="JW115" s="43"/>
      <c r="JX115" s="43"/>
      <c r="JY115" s="43"/>
      <c r="JZ115" s="43"/>
      <c r="KA115" s="43"/>
      <c r="KB115" s="43"/>
    </row>
    <row r="116" spans="2:288" ht="33.75" customHeight="1" outlineLevel="2" x14ac:dyDescent="0.3">
      <c r="B116" s="66" t="s">
        <v>122</v>
      </c>
      <c r="C116" s="53">
        <f>C114</f>
        <v>55.5</v>
      </c>
      <c r="D116" s="53">
        <v>1.5</v>
      </c>
      <c r="E116" s="44"/>
      <c r="F116" s="44"/>
      <c r="G116" s="58" t="s">
        <v>308</v>
      </c>
      <c r="H116" s="58" t="s">
        <v>304</v>
      </c>
      <c r="I116" s="58" t="s">
        <v>309</v>
      </c>
      <c r="J116" s="58"/>
      <c r="K116" s="45">
        <v>0</v>
      </c>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c r="EJ116" s="43"/>
      <c r="EK116" s="43"/>
      <c r="EL116" s="43"/>
      <c r="EM116" s="43"/>
      <c r="EN116" s="43"/>
      <c r="EO116" s="43"/>
      <c r="EP116" s="43"/>
      <c r="EQ116" s="43"/>
      <c r="ER116" s="43"/>
      <c r="ES116" s="43"/>
      <c r="ET116" s="43"/>
      <c r="EU116" s="43"/>
      <c r="EV116" s="43"/>
      <c r="EW116" s="43"/>
      <c r="EX116" s="43"/>
      <c r="EY116" s="43"/>
      <c r="EZ116" s="43"/>
      <c r="FA116" s="43"/>
      <c r="FB116" s="43"/>
      <c r="FC116" s="43"/>
      <c r="FD116" s="43"/>
      <c r="FE116" s="43"/>
      <c r="FF116" s="43"/>
      <c r="FG116" s="43"/>
      <c r="FH116" s="43"/>
      <c r="FI116" s="43"/>
      <c r="FJ116" s="43"/>
      <c r="FK116" s="43"/>
      <c r="FL116" s="43"/>
      <c r="FM116" s="43"/>
      <c r="FN116" s="43"/>
      <c r="FO116" s="43"/>
      <c r="FP116" s="43"/>
      <c r="FQ116" s="43"/>
      <c r="FR116" s="43"/>
      <c r="FS116" s="43"/>
      <c r="FT116" s="43"/>
      <c r="FU116" s="43"/>
      <c r="FV116" s="43"/>
      <c r="FW116" s="43"/>
      <c r="FX116" s="43"/>
      <c r="FY116" s="43"/>
      <c r="FZ116" s="43"/>
      <c r="GA116" s="43"/>
      <c r="GB116" s="43"/>
      <c r="GC116" s="43"/>
      <c r="GD116" s="43"/>
      <c r="GE116" s="43"/>
      <c r="GF116" s="43"/>
      <c r="GG116" s="43"/>
      <c r="GH116" s="43"/>
      <c r="GI116" s="43"/>
      <c r="GJ116" s="43"/>
      <c r="GK116" s="43"/>
      <c r="GL116" s="43"/>
      <c r="GM116" s="43"/>
      <c r="GN116" s="43"/>
      <c r="GO116" s="43"/>
      <c r="GP116" s="43"/>
      <c r="GQ116" s="43"/>
      <c r="GR116" s="43"/>
      <c r="GS116" s="43"/>
      <c r="GT116" s="43"/>
      <c r="GU116" s="43"/>
      <c r="GV116" s="43"/>
      <c r="GW116" s="43"/>
      <c r="GX116" s="43"/>
      <c r="GY116" s="43"/>
      <c r="GZ116" s="43"/>
      <c r="HA116" s="43"/>
      <c r="HB116" s="43"/>
      <c r="HC116" s="43"/>
      <c r="HD116" s="43"/>
      <c r="HE116" s="43"/>
      <c r="HF116" s="43"/>
      <c r="HG116" s="43"/>
      <c r="HH116" s="43"/>
      <c r="HI116" s="43"/>
      <c r="HJ116" s="43"/>
      <c r="HK116" s="43"/>
      <c r="HL116" s="43"/>
      <c r="HM116" s="43"/>
      <c r="HN116" s="43"/>
      <c r="HO116" s="43"/>
      <c r="HP116" s="43"/>
      <c r="HQ116" s="43"/>
      <c r="HR116" s="43"/>
      <c r="HS116" s="43"/>
      <c r="HT116" s="43"/>
      <c r="HU116" s="43"/>
      <c r="HV116" s="43"/>
      <c r="HW116" s="43"/>
      <c r="HX116" s="43"/>
      <c r="HY116" s="43"/>
      <c r="HZ116" s="43"/>
      <c r="IA116" s="43"/>
      <c r="IB116" s="43"/>
      <c r="IC116" s="43"/>
      <c r="ID116" s="43"/>
      <c r="IE116" s="43"/>
      <c r="IF116" s="43"/>
      <c r="IG116" s="43"/>
      <c r="IH116" s="43"/>
      <c r="II116" s="43"/>
      <c r="IJ116" s="43"/>
      <c r="IK116" s="43"/>
      <c r="IL116" s="43"/>
      <c r="IM116" s="43"/>
      <c r="IN116" s="43"/>
      <c r="IO116" s="43"/>
      <c r="IP116" s="43"/>
      <c r="IQ116" s="43"/>
      <c r="IR116" s="43"/>
      <c r="IS116" s="43"/>
      <c r="IT116" s="43"/>
      <c r="IU116" s="43"/>
      <c r="IV116" s="43"/>
      <c r="IW116" s="43"/>
      <c r="IX116" s="43"/>
      <c r="IY116" s="43"/>
      <c r="IZ116" s="43"/>
      <c r="JA116" s="43"/>
      <c r="JB116" s="43"/>
      <c r="JC116" s="43"/>
      <c r="JD116" s="43"/>
      <c r="JE116" s="43"/>
      <c r="JF116" s="43"/>
      <c r="JG116" s="43"/>
      <c r="JH116" s="43"/>
      <c r="JI116" s="43"/>
      <c r="JJ116" s="43"/>
      <c r="JK116" s="43"/>
      <c r="JL116" s="43"/>
      <c r="JM116" s="43"/>
      <c r="JN116" s="43"/>
      <c r="JO116" s="43"/>
      <c r="JP116" s="43"/>
      <c r="JQ116" s="43"/>
      <c r="JR116" s="43"/>
      <c r="JS116" s="43"/>
      <c r="JT116" s="43"/>
      <c r="JU116" s="43"/>
      <c r="JV116" s="43"/>
      <c r="JW116" s="43"/>
      <c r="JX116" s="43"/>
      <c r="JY116" s="43"/>
      <c r="JZ116" s="43"/>
      <c r="KA116" s="43"/>
      <c r="KB116" s="43"/>
    </row>
    <row r="117" spans="2:288" ht="39" customHeight="1" outlineLevel="2" x14ac:dyDescent="0.3">
      <c r="B117" s="66" t="s">
        <v>127</v>
      </c>
      <c r="C117" s="53">
        <f>C115</f>
        <v>55.5</v>
      </c>
      <c r="D117" s="53">
        <f>VLOOKUP(B117,'Estimaciones variables'!A:B,2,FALSE)</f>
        <v>0</v>
      </c>
      <c r="E117" s="44"/>
      <c r="F117" s="44"/>
      <c r="G117" s="58" t="s">
        <v>320</v>
      </c>
      <c r="H117" s="58" t="s">
        <v>304</v>
      </c>
      <c r="I117" s="58" t="s">
        <v>3</v>
      </c>
      <c r="J117" s="58"/>
      <c r="K117" s="45">
        <v>0</v>
      </c>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c r="DV117" s="43"/>
      <c r="DW117" s="43"/>
      <c r="DX117" s="43"/>
      <c r="DY117" s="43"/>
      <c r="DZ117" s="43"/>
      <c r="EA117" s="43"/>
      <c r="EB117" s="43"/>
      <c r="EC117" s="43"/>
      <c r="ED117" s="43"/>
      <c r="EE117" s="43"/>
      <c r="EF117" s="43"/>
      <c r="EG117" s="43"/>
      <c r="EH117" s="43"/>
      <c r="EI117" s="43"/>
      <c r="EJ117" s="43"/>
      <c r="EK117" s="43"/>
      <c r="EL117" s="43"/>
      <c r="EM117" s="43"/>
      <c r="EN117" s="43"/>
      <c r="EO117" s="43"/>
      <c r="EP117" s="43"/>
      <c r="EQ117" s="43"/>
      <c r="ER117" s="43"/>
      <c r="ES117" s="43"/>
      <c r="ET117" s="43"/>
      <c r="EU117" s="43"/>
      <c r="EV117" s="43"/>
      <c r="EW117" s="43"/>
      <c r="EX117" s="43"/>
      <c r="EY117" s="43"/>
      <c r="EZ117" s="43"/>
      <c r="FA117" s="43"/>
      <c r="FB117" s="43"/>
      <c r="FC117" s="43"/>
      <c r="FD117" s="43"/>
      <c r="FE117" s="43"/>
      <c r="FF117" s="43"/>
      <c r="FG117" s="43"/>
      <c r="FH117" s="43"/>
      <c r="FI117" s="43"/>
      <c r="FJ117" s="43"/>
      <c r="FK117" s="43"/>
      <c r="FL117" s="43"/>
      <c r="FM117" s="43"/>
      <c r="FN117" s="43"/>
      <c r="FO117" s="43"/>
      <c r="FP117" s="43"/>
      <c r="FQ117" s="43"/>
      <c r="FR117" s="43"/>
      <c r="FS117" s="43"/>
      <c r="FT117" s="43"/>
      <c r="FU117" s="43"/>
      <c r="FV117" s="43"/>
      <c r="FW117" s="43"/>
      <c r="FX117" s="43"/>
      <c r="FY117" s="43"/>
      <c r="FZ117" s="43"/>
      <c r="GA117" s="43"/>
      <c r="GB117" s="43"/>
      <c r="GC117" s="43"/>
      <c r="GD117" s="43"/>
      <c r="GE117" s="43"/>
      <c r="GF117" s="43"/>
      <c r="GG117" s="43"/>
      <c r="GH117" s="43"/>
      <c r="GI117" s="43"/>
      <c r="GJ117" s="43"/>
      <c r="GK117" s="43"/>
      <c r="GL117" s="43"/>
      <c r="GM117" s="43"/>
      <c r="GN117" s="43"/>
      <c r="GO117" s="43"/>
      <c r="GP117" s="43"/>
      <c r="GQ117" s="43"/>
      <c r="GR117" s="43"/>
      <c r="GS117" s="43"/>
      <c r="GT117" s="43"/>
      <c r="GU117" s="43"/>
      <c r="GV117" s="43"/>
      <c r="GW117" s="43"/>
      <c r="GX117" s="43"/>
      <c r="GY117" s="43"/>
      <c r="GZ117" s="43"/>
      <c r="HA117" s="43"/>
      <c r="HB117" s="43"/>
      <c r="HC117" s="43"/>
      <c r="HD117" s="43"/>
      <c r="HE117" s="43"/>
      <c r="HF117" s="43"/>
      <c r="HG117" s="43"/>
      <c r="HH117" s="43"/>
      <c r="HI117" s="43"/>
      <c r="HJ117" s="43"/>
      <c r="HK117" s="43"/>
      <c r="HL117" s="43"/>
      <c r="HM117" s="43"/>
      <c r="HN117" s="43"/>
      <c r="HO117" s="43"/>
      <c r="HP117" s="43"/>
      <c r="HQ117" s="43"/>
      <c r="HR117" s="43"/>
      <c r="HS117" s="43"/>
      <c r="HT117" s="43"/>
      <c r="HU117" s="43"/>
      <c r="HV117" s="43"/>
      <c r="HW117" s="43"/>
      <c r="HX117" s="43"/>
      <c r="HY117" s="43"/>
      <c r="HZ117" s="43"/>
      <c r="IA117" s="43"/>
      <c r="IB117" s="43"/>
      <c r="IC117" s="43"/>
      <c r="ID117" s="43"/>
      <c r="IE117" s="43"/>
      <c r="IF117" s="43"/>
      <c r="IG117" s="43"/>
      <c r="IH117" s="43"/>
      <c r="II117" s="43"/>
      <c r="IJ117" s="43"/>
      <c r="IK117" s="43"/>
      <c r="IL117" s="43"/>
      <c r="IM117" s="43"/>
      <c r="IN117" s="43"/>
      <c r="IO117" s="43"/>
      <c r="IP117" s="43"/>
      <c r="IQ117" s="43"/>
      <c r="IR117" s="43"/>
      <c r="IS117" s="43"/>
      <c r="IT117" s="43"/>
      <c r="IU117" s="43"/>
      <c r="IV117" s="43"/>
      <c r="IW117" s="43"/>
      <c r="IX117" s="43"/>
      <c r="IY117" s="43"/>
      <c r="IZ117" s="43"/>
      <c r="JA117" s="43"/>
      <c r="JB117" s="43"/>
      <c r="JC117" s="43"/>
      <c r="JD117" s="43"/>
      <c r="JE117" s="43"/>
      <c r="JF117" s="43"/>
      <c r="JG117" s="43"/>
      <c r="JH117" s="43"/>
      <c r="JI117" s="43"/>
      <c r="JJ117" s="43"/>
      <c r="JK117" s="43"/>
      <c r="JL117" s="43"/>
      <c r="JM117" s="43"/>
      <c r="JN117" s="43"/>
      <c r="JO117" s="43"/>
      <c r="JP117" s="43"/>
      <c r="JQ117" s="43"/>
      <c r="JR117" s="43"/>
      <c r="JS117" s="43"/>
      <c r="JT117" s="43"/>
      <c r="JU117" s="43"/>
      <c r="JV117" s="43"/>
      <c r="JW117" s="43"/>
      <c r="JX117" s="43"/>
      <c r="JY117" s="43"/>
      <c r="JZ117" s="43"/>
      <c r="KA117" s="43"/>
      <c r="KB117" s="43"/>
    </row>
    <row r="118" spans="2:288" ht="26.25" customHeight="1" x14ac:dyDescent="0.3">
      <c r="B118" s="65" t="s">
        <v>135</v>
      </c>
      <c r="C118" s="57">
        <f>C119</f>
        <v>62.5</v>
      </c>
      <c r="D118" s="114">
        <f>MAX(D119:D131)</f>
        <v>1.875</v>
      </c>
      <c r="E118" s="41"/>
      <c r="F118" s="41"/>
      <c r="G118" s="73"/>
      <c r="H118" s="73"/>
      <c r="I118" s="73"/>
      <c r="J118" s="73"/>
      <c r="K118" s="42">
        <v>0</v>
      </c>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c r="DV118" s="43"/>
      <c r="DW118" s="43"/>
      <c r="DX118" s="43"/>
      <c r="DY118" s="43"/>
      <c r="DZ118" s="43"/>
      <c r="EA118" s="43"/>
      <c r="EB118" s="43"/>
      <c r="EC118" s="43"/>
      <c r="ED118" s="43"/>
      <c r="EE118" s="43"/>
      <c r="EF118" s="43"/>
      <c r="EG118" s="43"/>
      <c r="EH118" s="43"/>
      <c r="EI118" s="43"/>
      <c r="EJ118" s="43"/>
      <c r="EK118" s="43"/>
      <c r="EL118" s="43"/>
      <c r="EM118" s="43"/>
      <c r="EN118" s="43"/>
      <c r="EO118" s="43"/>
      <c r="EP118" s="43"/>
      <c r="EQ118" s="43"/>
      <c r="ER118" s="43"/>
      <c r="ES118" s="43"/>
      <c r="ET118" s="43"/>
      <c r="EU118" s="43"/>
      <c r="EV118" s="43"/>
      <c r="EW118" s="43"/>
      <c r="EX118" s="43"/>
      <c r="EY118" s="43"/>
      <c r="EZ118" s="43"/>
      <c r="FA118" s="43"/>
      <c r="FB118" s="43"/>
      <c r="FC118" s="43"/>
      <c r="FD118" s="43"/>
      <c r="FE118" s="43"/>
      <c r="FF118" s="43"/>
      <c r="FG118" s="43"/>
      <c r="FH118" s="43"/>
      <c r="FI118" s="43"/>
      <c r="FJ118" s="43"/>
      <c r="FK118" s="43"/>
      <c r="FL118" s="43"/>
      <c r="FM118" s="43"/>
      <c r="FN118" s="43"/>
      <c r="FO118" s="43"/>
      <c r="FP118" s="43"/>
      <c r="FQ118" s="43"/>
      <c r="FR118" s="43"/>
      <c r="FS118" s="43"/>
      <c r="FT118" s="43"/>
      <c r="FU118" s="43"/>
      <c r="FV118" s="43"/>
      <c r="FW118" s="43"/>
      <c r="FX118" s="43"/>
      <c r="FY118" s="43"/>
      <c r="FZ118" s="43"/>
      <c r="GA118" s="43"/>
      <c r="GB118" s="43"/>
      <c r="GC118" s="43"/>
      <c r="GD118" s="43"/>
      <c r="GE118" s="43"/>
      <c r="GF118" s="43"/>
      <c r="GG118" s="43"/>
      <c r="GH118" s="43"/>
      <c r="GI118" s="43"/>
      <c r="GJ118" s="43"/>
      <c r="GK118" s="43"/>
      <c r="GL118" s="43"/>
      <c r="GM118" s="43"/>
      <c r="GN118" s="43"/>
      <c r="GO118" s="43"/>
      <c r="GP118" s="43"/>
      <c r="GQ118" s="43"/>
      <c r="GR118" s="43"/>
      <c r="GS118" s="43"/>
      <c r="GT118" s="43"/>
      <c r="GU118" s="43"/>
      <c r="GV118" s="43"/>
      <c r="GW118" s="43"/>
      <c r="GX118" s="43"/>
      <c r="GY118" s="43"/>
      <c r="GZ118" s="43"/>
      <c r="HA118" s="43"/>
      <c r="HB118" s="43"/>
      <c r="HC118" s="43"/>
      <c r="HD118" s="43"/>
      <c r="HE118" s="43"/>
      <c r="HF118" s="43"/>
      <c r="HG118" s="43"/>
      <c r="HH118" s="43"/>
      <c r="HI118" s="43"/>
      <c r="HJ118" s="43"/>
      <c r="HK118" s="43"/>
      <c r="HL118" s="43"/>
      <c r="HM118" s="43"/>
      <c r="HN118" s="43"/>
      <c r="HO118" s="43"/>
      <c r="HP118" s="43"/>
      <c r="HQ118" s="43"/>
      <c r="HR118" s="43"/>
      <c r="HS118" s="43"/>
      <c r="HT118" s="43"/>
      <c r="HU118" s="43"/>
      <c r="HV118" s="43"/>
      <c r="HW118" s="43"/>
      <c r="HX118" s="43"/>
      <c r="HY118" s="43"/>
      <c r="HZ118" s="43"/>
      <c r="IA118" s="43"/>
      <c r="IB118" s="43"/>
      <c r="IC118" s="43"/>
      <c r="ID118" s="43"/>
      <c r="IE118" s="43"/>
      <c r="IF118" s="43"/>
      <c r="IG118" s="43"/>
      <c r="IH118" s="43"/>
      <c r="II118" s="43"/>
      <c r="IJ118" s="43"/>
      <c r="IK118" s="43"/>
      <c r="IL118" s="43"/>
      <c r="IM118" s="43"/>
      <c r="IN118" s="43"/>
      <c r="IO118" s="43"/>
      <c r="IP118" s="43"/>
      <c r="IQ118" s="43"/>
      <c r="IR118" s="43"/>
      <c r="IS118" s="43"/>
      <c r="IT118" s="43"/>
      <c r="IU118" s="43"/>
      <c r="IV118" s="43"/>
      <c r="IW118" s="43"/>
      <c r="IX118" s="43"/>
      <c r="IY118" s="43"/>
      <c r="IZ118" s="43"/>
      <c r="JA118" s="43"/>
      <c r="JB118" s="43"/>
      <c r="JC118" s="43"/>
      <c r="JD118" s="43"/>
      <c r="JE118" s="43"/>
      <c r="JF118" s="43"/>
      <c r="JG118" s="43"/>
      <c r="JH118" s="43"/>
      <c r="JI118" s="43"/>
      <c r="JJ118" s="43"/>
      <c r="JK118" s="43"/>
      <c r="JL118" s="43"/>
      <c r="JM118" s="43"/>
      <c r="JN118" s="43"/>
      <c r="JO118" s="43"/>
      <c r="JP118" s="43"/>
      <c r="JQ118" s="43"/>
      <c r="JR118" s="43"/>
      <c r="JS118" s="43"/>
      <c r="JT118" s="43"/>
      <c r="JU118" s="43"/>
      <c r="JV118" s="43"/>
      <c r="JW118" s="43"/>
      <c r="JX118" s="43"/>
      <c r="JY118" s="43"/>
      <c r="JZ118" s="43"/>
      <c r="KA118" s="43"/>
      <c r="KB118" s="43"/>
    </row>
    <row r="119" spans="2:288" ht="26.25" customHeight="1" outlineLevel="1" x14ac:dyDescent="0.3">
      <c r="B119" s="67" t="s">
        <v>120</v>
      </c>
      <c r="C119" s="54">
        <f>C120</f>
        <v>62.5</v>
      </c>
      <c r="D119" s="107">
        <f>MAX(D120:D126)</f>
        <v>0</v>
      </c>
      <c r="E119" s="46"/>
      <c r="F119" s="46"/>
      <c r="G119" s="75"/>
      <c r="H119" s="75"/>
      <c r="I119" s="75"/>
      <c r="J119" s="75"/>
      <c r="K119" s="47">
        <v>0</v>
      </c>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c r="DV119" s="43"/>
      <c r="DW119" s="43"/>
      <c r="DX119" s="43"/>
      <c r="DY119" s="43"/>
      <c r="DZ119" s="43"/>
      <c r="EA119" s="43"/>
      <c r="EB119" s="43"/>
      <c r="EC119" s="43"/>
      <c r="ED119" s="43"/>
      <c r="EE119" s="43"/>
      <c r="EF119" s="43"/>
      <c r="EG119" s="43"/>
      <c r="EH119" s="43"/>
      <c r="EI119" s="43"/>
      <c r="EJ119" s="43"/>
      <c r="EK119" s="43"/>
      <c r="EL119" s="43"/>
      <c r="EM119" s="43"/>
      <c r="EN119" s="43"/>
      <c r="EO119" s="43"/>
      <c r="EP119" s="43"/>
      <c r="EQ119" s="43"/>
      <c r="ER119" s="43"/>
      <c r="ES119" s="43"/>
      <c r="ET119" s="43"/>
      <c r="EU119" s="43"/>
      <c r="EV119" s="43"/>
      <c r="EW119" s="43"/>
      <c r="EX119" s="43"/>
      <c r="EY119" s="43"/>
      <c r="EZ119" s="43"/>
      <c r="FA119" s="43"/>
      <c r="FB119" s="43"/>
      <c r="FC119" s="43"/>
      <c r="FD119" s="43"/>
      <c r="FE119" s="43"/>
      <c r="FF119" s="43"/>
      <c r="FG119" s="43"/>
      <c r="FH119" s="43"/>
      <c r="FI119" s="43"/>
      <c r="FJ119" s="43"/>
      <c r="FK119" s="43"/>
      <c r="FL119" s="43"/>
      <c r="FM119" s="43"/>
      <c r="FN119" s="43"/>
      <c r="FO119" s="43"/>
      <c r="FP119" s="43"/>
      <c r="FQ119" s="43"/>
      <c r="FR119" s="43"/>
      <c r="FS119" s="43"/>
      <c r="FT119" s="43"/>
      <c r="FU119" s="43"/>
      <c r="FV119" s="43"/>
      <c r="FW119" s="43"/>
      <c r="FX119" s="43"/>
      <c r="FY119" s="43"/>
      <c r="FZ119" s="43"/>
      <c r="GA119" s="43"/>
      <c r="GB119" s="43"/>
      <c r="GC119" s="43"/>
      <c r="GD119" s="43"/>
      <c r="GE119" s="43"/>
      <c r="GF119" s="43"/>
      <c r="GG119" s="43"/>
      <c r="GH119" s="43"/>
      <c r="GI119" s="43"/>
      <c r="GJ119" s="43"/>
      <c r="GK119" s="43"/>
      <c r="GL119" s="43"/>
      <c r="GM119" s="43"/>
      <c r="GN119" s="43"/>
      <c r="GO119" s="43"/>
      <c r="GP119" s="43"/>
      <c r="GQ119" s="43"/>
      <c r="GR119" s="43"/>
      <c r="GS119" s="43"/>
      <c r="GT119" s="43"/>
      <c r="GU119" s="43"/>
      <c r="GV119" s="43"/>
      <c r="GW119" s="43"/>
      <c r="GX119" s="43"/>
      <c r="GY119" s="43"/>
      <c r="GZ119" s="43"/>
      <c r="HA119" s="43"/>
      <c r="HB119" s="43"/>
      <c r="HC119" s="43"/>
      <c r="HD119" s="43"/>
      <c r="HE119" s="43"/>
      <c r="HF119" s="43"/>
      <c r="HG119" s="43"/>
      <c r="HH119" s="43"/>
      <c r="HI119" s="43"/>
      <c r="HJ119" s="43"/>
      <c r="HK119" s="43"/>
      <c r="HL119" s="43"/>
      <c r="HM119" s="43"/>
      <c r="HN119" s="43"/>
      <c r="HO119" s="43"/>
      <c r="HP119" s="43"/>
      <c r="HQ119" s="43"/>
      <c r="HR119" s="43"/>
      <c r="HS119" s="43"/>
      <c r="HT119" s="43"/>
      <c r="HU119" s="43"/>
      <c r="HV119" s="43"/>
      <c r="HW119" s="43"/>
      <c r="HX119" s="43"/>
      <c r="HY119" s="43"/>
      <c r="HZ119" s="43"/>
      <c r="IA119" s="43"/>
      <c r="IB119" s="43"/>
      <c r="IC119" s="43"/>
      <c r="ID119" s="43"/>
      <c r="IE119" s="43"/>
      <c r="IF119" s="43"/>
      <c r="IG119" s="43"/>
      <c r="IH119" s="43"/>
      <c r="II119" s="43"/>
      <c r="IJ119" s="43"/>
      <c r="IK119" s="43"/>
      <c r="IL119" s="43"/>
      <c r="IM119" s="43"/>
      <c r="IN119" s="43"/>
      <c r="IO119" s="43"/>
      <c r="IP119" s="43"/>
      <c r="IQ119" s="43"/>
      <c r="IR119" s="43"/>
      <c r="IS119" s="43"/>
      <c r="IT119" s="43"/>
      <c r="IU119" s="43"/>
      <c r="IV119" s="43"/>
      <c r="IW119" s="43"/>
      <c r="IX119" s="43"/>
      <c r="IY119" s="43"/>
      <c r="IZ119" s="43"/>
      <c r="JA119" s="43"/>
      <c r="JB119" s="43"/>
      <c r="JC119" s="43"/>
      <c r="JD119" s="43"/>
      <c r="JE119" s="43"/>
      <c r="JF119" s="43"/>
      <c r="JG119" s="43"/>
      <c r="JH119" s="43"/>
      <c r="JI119" s="43"/>
      <c r="JJ119" s="43"/>
      <c r="JK119" s="43"/>
      <c r="JL119" s="43"/>
      <c r="JM119" s="43"/>
      <c r="JN119" s="43"/>
      <c r="JO119" s="43"/>
      <c r="JP119" s="43"/>
      <c r="JQ119" s="43"/>
      <c r="JR119" s="43"/>
      <c r="JS119" s="43"/>
      <c r="JT119" s="43"/>
      <c r="JU119" s="43"/>
      <c r="JV119" s="43"/>
      <c r="JW119" s="43"/>
      <c r="JX119" s="43"/>
      <c r="JY119" s="43"/>
      <c r="JZ119" s="43"/>
      <c r="KA119" s="43"/>
      <c r="KB119" s="43"/>
    </row>
    <row r="120" spans="2:288" ht="32.25" customHeight="1" outlineLevel="2" x14ac:dyDescent="0.3">
      <c r="B120" s="66" t="s">
        <v>375</v>
      </c>
      <c r="C120" s="53">
        <f>C117+7</f>
        <v>62.5</v>
      </c>
      <c r="D120" s="53">
        <f>VLOOKUP(B120,'Estimaciones variables'!A:B,2,FALSE)</f>
        <v>0</v>
      </c>
      <c r="E120" s="44"/>
      <c r="F120" s="44"/>
      <c r="G120" s="58" t="s">
        <v>322</v>
      </c>
      <c r="H120" s="58" t="s">
        <v>321</v>
      </c>
      <c r="I120" s="58" t="s">
        <v>51</v>
      </c>
      <c r="J120" s="58"/>
      <c r="K120" s="45">
        <v>0</v>
      </c>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c r="EG120" s="43"/>
      <c r="EH120" s="43"/>
      <c r="EI120" s="43"/>
      <c r="EJ120" s="43"/>
      <c r="EK120" s="43"/>
      <c r="EL120" s="43"/>
      <c r="EM120" s="43"/>
      <c r="EN120" s="43"/>
      <c r="EO120" s="43"/>
      <c r="EP120" s="43"/>
      <c r="EQ120" s="43"/>
      <c r="ER120" s="43"/>
      <c r="ES120" s="43"/>
      <c r="ET120" s="43"/>
      <c r="EU120" s="43"/>
      <c r="EV120" s="43"/>
      <c r="EW120" s="43"/>
      <c r="EX120" s="43"/>
      <c r="EY120" s="43"/>
      <c r="EZ120" s="43"/>
      <c r="FA120" s="43"/>
      <c r="FB120" s="43"/>
      <c r="FC120" s="43"/>
      <c r="FD120" s="43"/>
      <c r="FE120" s="43"/>
      <c r="FF120" s="43"/>
      <c r="FG120" s="43"/>
      <c r="FH120" s="43"/>
      <c r="FI120" s="43"/>
      <c r="FJ120" s="43"/>
      <c r="FK120" s="43"/>
      <c r="FL120" s="43"/>
      <c r="FM120" s="43"/>
      <c r="FN120" s="43"/>
      <c r="FO120" s="43"/>
      <c r="FP120" s="43"/>
      <c r="FQ120" s="43"/>
      <c r="FR120" s="43"/>
      <c r="FS120" s="43"/>
      <c r="FT120" s="43"/>
      <c r="FU120" s="43"/>
      <c r="FV120" s="43"/>
      <c r="FW120" s="43"/>
      <c r="FX120" s="43"/>
      <c r="FY120" s="43"/>
      <c r="FZ120" s="43"/>
      <c r="GA120" s="43"/>
      <c r="GB120" s="43"/>
      <c r="GC120" s="43"/>
      <c r="GD120" s="43"/>
      <c r="GE120" s="43"/>
      <c r="GF120" s="43"/>
      <c r="GG120" s="43"/>
      <c r="GH120" s="43"/>
      <c r="GI120" s="43"/>
      <c r="GJ120" s="43"/>
      <c r="GK120" s="43"/>
      <c r="GL120" s="43"/>
      <c r="GM120" s="43"/>
      <c r="GN120" s="43"/>
      <c r="GO120" s="43"/>
      <c r="GP120" s="43"/>
      <c r="GQ120" s="43"/>
      <c r="GR120" s="43"/>
      <c r="GS120" s="43"/>
      <c r="GT120" s="43"/>
      <c r="GU120" s="43"/>
      <c r="GV120" s="43"/>
      <c r="GW120" s="43"/>
      <c r="GX120" s="43"/>
      <c r="GY120" s="43"/>
      <c r="GZ120" s="43"/>
      <c r="HA120" s="43"/>
      <c r="HB120" s="43"/>
      <c r="HC120" s="43"/>
      <c r="HD120" s="43"/>
      <c r="HE120" s="43"/>
      <c r="HF120" s="43"/>
      <c r="HG120" s="43"/>
      <c r="HH120" s="43"/>
      <c r="HI120" s="43"/>
      <c r="HJ120" s="43"/>
      <c r="HK120" s="43"/>
      <c r="HL120" s="43"/>
      <c r="HM120" s="43"/>
      <c r="HN120" s="43"/>
      <c r="HO120" s="43"/>
      <c r="HP120" s="43"/>
      <c r="HQ120" s="43"/>
      <c r="HR120" s="43"/>
      <c r="HS120" s="43"/>
      <c r="HT120" s="43"/>
      <c r="HU120" s="43"/>
      <c r="HV120" s="43"/>
      <c r="HW120" s="43"/>
      <c r="HX120" s="43"/>
      <c r="HY120" s="43"/>
      <c r="HZ120" s="43"/>
      <c r="IA120" s="43"/>
      <c r="IB120" s="43"/>
      <c r="IC120" s="43"/>
      <c r="ID120" s="43"/>
      <c r="IE120" s="43"/>
      <c r="IF120" s="43"/>
      <c r="IG120" s="43"/>
      <c r="IH120" s="43"/>
      <c r="II120" s="43"/>
      <c r="IJ120" s="43"/>
      <c r="IK120" s="43"/>
      <c r="IL120" s="43"/>
      <c r="IM120" s="43"/>
      <c r="IN120" s="43"/>
      <c r="IO120" s="43"/>
      <c r="IP120" s="43"/>
      <c r="IQ120" s="43"/>
      <c r="IR120" s="43"/>
      <c r="IS120" s="43"/>
      <c r="IT120" s="43"/>
      <c r="IU120" s="43"/>
      <c r="IV120" s="43"/>
      <c r="IW120" s="43"/>
      <c r="IX120" s="43"/>
      <c r="IY120" s="43"/>
      <c r="IZ120" s="43"/>
      <c r="JA120" s="43"/>
      <c r="JB120" s="43"/>
      <c r="JC120" s="43"/>
      <c r="JD120" s="43"/>
      <c r="JE120" s="43"/>
      <c r="JF120" s="43"/>
      <c r="JG120" s="43"/>
      <c r="JH120" s="43"/>
      <c r="JI120" s="43"/>
      <c r="JJ120" s="43"/>
      <c r="JK120" s="43"/>
      <c r="JL120" s="43"/>
      <c r="JM120" s="43"/>
      <c r="JN120" s="43"/>
      <c r="JO120" s="43"/>
      <c r="JP120" s="43"/>
      <c r="JQ120" s="43"/>
      <c r="JR120" s="43"/>
      <c r="JS120" s="43"/>
      <c r="JT120" s="43"/>
      <c r="JU120" s="43"/>
      <c r="JV120" s="43"/>
      <c r="JW120" s="43"/>
      <c r="JX120" s="43"/>
      <c r="JY120" s="43"/>
      <c r="JZ120" s="43"/>
      <c r="KA120" s="43"/>
      <c r="KB120" s="43"/>
    </row>
    <row r="121" spans="2:288" ht="26.25" customHeight="1" outlineLevel="2" x14ac:dyDescent="0.3">
      <c r="B121" s="66" t="s">
        <v>138</v>
      </c>
      <c r="C121" s="53">
        <f t="shared" ref="C121:C126" si="10">C120</f>
        <v>62.5</v>
      </c>
      <c r="D121" s="53">
        <f>VLOOKUP(B121,'Estimaciones variables'!A:B,2,FALSE)</f>
        <v>0</v>
      </c>
      <c r="E121" s="44"/>
      <c r="F121" s="44"/>
      <c r="G121" s="58" t="s">
        <v>4</v>
      </c>
      <c r="H121" s="58" t="s">
        <v>301</v>
      </c>
      <c r="I121" s="58"/>
      <c r="J121" s="58"/>
      <c r="K121" s="45">
        <v>0</v>
      </c>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c r="CQ121" s="43"/>
      <c r="CR121" s="43"/>
      <c r="CS121" s="43"/>
      <c r="CT121" s="43"/>
      <c r="CU121" s="43"/>
      <c r="CV121" s="43"/>
      <c r="CW121" s="43"/>
      <c r="CX121" s="43"/>
      <c r="CY121" s="43"/>
      <c r="CZ121" s="43"/>
      <c r="DA121" s="43"/>
      <c r="DB121" s="43"/>
      <c r="DC121" s="43"/>
      <c r="DD121" s="43"/>
      <c r="DE121" s="43"/>
      <c r="DF121" s="43"/>
      <c r="DG121" s="43"/>
      <c r="DH121" s="43"/>
      <c r="DI121" s="43"/>
      <c r="DJ121" s="43"/>
      <c r="DK121" s="43"/>
      <c r="DL121" s="43"/>
      <c r="DM121" s="43"/>
      <c r="DN121" s="43"/>
      <c r="DO121" s="43"/>
      <c r="DP121" s="43"/>
      <c r="DQ121" s="43"/>
      <c r="DR121" s="43"/>
      <c r="DS121" s="43"/>
      <c r="DT121" s="43"/>
      <c r="DU121" s="43"/>
      <c r="DV121" s="43"/>
      <c r="DW121" s="43"/>
      <c r="DX121" s="43"/>
      <c r="DY121" s="43"/>
      <c r="DZ121" s="43"/>
      <c r="EA121" s="43"/>
      <c r="EB121" s="43"/>
      <c r="EC121" s="43"/>
      <c r="ED121" s="43"/>
      <c r="EE121" s="43"/>
      <c r="EF121" s="43"/>
      <c r="EG121" s="43"/>
      <c r="EH121" s="43"/>
      <c r="EI121" s="43"/>
      <c r="EJ121" s="43"/>
      <c r="EK121" s="43"/>
      <c r="EL121" s="43"/>
      <c r="EM121" s="43"/>
      <c r="EN121" s="43"/>
      <c r="EO121" s="43"/>
      <c r="EP121" s="43"/>
      <c r="EQ121" s="43"/>
      <c r="ER121" s="43"/>
      <c r="ES121" s="43"/>
      <c r="ET121" s="43"/>
      <c r="EU121" s="43"/>
      <c r="EV121" s="43"/>
      <c r="EW121" s="43"/>
      <c r="EX121" s="43"/>
      <c r="EY121" s="43"/>
      <c r="EZ121" s="43"/>
      <c r="FA121" s="43"/>
      <c r="FB121" s="43"/>
      <c r="FC121" s="43"/>
      <c r="FD121" s="43"/>
      <c r="FE121" s="43"/>
      <c r="FF121" s="43"/>
      <c r="FG121" s="43"/>
      <c r="FH121" s="43"/>
      <c r="FI121" s="43"/>
      <c r="FJ121" s="43"/>
      <c r="FK121" s="43"/>
      <c r="FL121" s="43"/>
      <c r="FM121" s="43"/>
      <c r="FN121" s="43"/>
      <c r="FO121" s="43"/>
      <c r="FP121" s="43"/>
      <c r="FQ121" s="43"/>
      <c r="FR121" s="43"/>
      <c r="FS121" s="43"/>
      <c r="FT121" s="43"/>
      <c r="FU121" s="43"/>
      <c r="FV121" s="43"/>
      <c r="FW121" s="43"/>
      <c r="FX121" s="43"/>
      <c r="FY121" s="43"/>
      <c r="FZ121" s="43"/>
      <c r="GA121" s="43"/>
      <c r="GB121" s="43"/>
      <c r="GC121" s="43"/>
      <c r="GD121" s="43"/>
      <c r="GE121" s="43"/>
      <c r="GF121" s="43"/>
      <c r="GG121" s="43"/>
      <c r="GH121" s="43"/>
      <c r="GI121" s="43"/>
      <c r="GJ121" s="43"/>
      <c r="GK121" s="43"/>
      <c r="GL121" s="43"/>
      <c r="GM121" s="43"/>
      <c r="GN121" s="43"/>
      <c r="GO121" s="43"/>
      <c r="GP121" s="43"/>
      <c r="GQ121" s="43"/>
      <c r="GR121" s="43"/>
      <c r="GS121" s="43"/>
      <c r="GT121" s="43"/>
      <c r="GU121" s="43"/>
      <c r="GV121" s="43"/>
      <c r="GW121" s="43"/>
      <c r="GX121" s="43"/>
      <c r="GY121" s="43"/>
      <c r="GZ121" s="43"/>
      <c r="HA121" s="43"/>
      <c r="HB121" s="43"/>
      <c r="HC121" s="43"/>
      <c r="HD121" s="43"/>
      <c r="HE121" s="43"/>
      <c r="HF121" s="43"/>
      <c r="HG121" s="43"/>
      <c r="HH121" s="43"/>
      <c r="HI121" s="43"/>
      <c r="HJ121" s="43"/>
      <c r="HK121" s="43"/>
      <c r="HL121" s="43"/>
      <c r="HM121" s="43"/>
      <c r="HN121" s="43"/>
      <c r="HO121" s="43"/>
      <c r="HP121" s="43"/>
      <c r="HQ121" s="43"/>
      <c r="HR121" s="43"/>
      <c r="HS121" s="43"/>
      <c r="HT121" s="43"/>
      <c r="HU121" s="43"/>
      <c r="HV121" s="43"/>
      <c r="HW121" s="43"/>
      <c r="HX121" s="43"/>
      <c r="HY121" s="43"/>
      <c r="HZ121" s="43"/>
      <c r="IA121" s="43"/>
      <c r="IB121" s="43"/>
      <c r="IC121" s="43"/>
      <c r="ID121" s="43"/>
      <c r="IE121" s="43"/>
      <c r="IF121" s="43"/>
      <c r="IG121" s="43"/>
      <c r="IH121" s="43"/>
      <c r="II121" s="43"/>
      <c r="IJ121" s="43"/>
      <c r="IK121" s="43"/>
      <c r="IL121" s="43"/>
      <c r="IM121" s="43"/>
      <c r="IN121" s="43"/>
      <c r="IO121" s="43"/>
      <c r="IP121" s="43"/>
      <c r="IQ121" s="43"/>
      <c r="IR121" s="43"/>
      <c r="IS121" s="43"/>
      <c r="IT121" s="43"/>
      <c r="IU121" s="43"/>
      <c r="IV121" s="43"/>
      <c r="IW121" s="43"/>
      <c r="IX121" s="43"/>
      <c r="IY121" s="43"/>
      <c r="IZ121" s="43"/>
      <c r="JA121" s="43"/>
      <c r="JB121" s="43"/>
      <c r="JC121" s="43"/>
      <c r="JD121" s="43"/>
      <c r="JE121" s="43"/>
      <c r="JF121" s="43"/>
      <c r="JG121" s="43"/>
      <c r="JH121" s="43"/>
      <c r="JI121" s="43"/>
      <c r="JJ121" s="43"/>
      <c r="JK121" s="43"/>
      <c r="JL121" s="43"/>
      <c r="JM121" s="43"/>
      <c r="JN121" s="43"/>
      <c r="JO121" s="43"/>
      <c r="JP121" s="43"/>
      <c r="JQ121" s="43"/>
      <c r="JR121" s="43"/>
      <c r="JS121" s="43"/>
      <c r="JT121" s="43"/>
      <c r="JU121" s="43"/>
      <c r="JV121" s="43"/>
      <c r="JW121" s="43"/>
      <c r="JX121" s="43"/>
      <c r="JY121" s="43"/>
      <c r="JZ121" s="43"/>
      <c r="KA121" s="43"/>
      <c r="KB121" s="43"/>
    </row>
    <row r="122" spans="2:288" ht="26.25" customHeight="1" outlineLevel="2" x14ac:dyDescent="0.3">
      <c r="B122" s="66" t="s">
        <v>252</v>
      </c>
      <c r="C122" s="53">
        <f t="shared" si="10"/>
        <v>62.5</v>
      </c>
      <c r="D122" s="53">
        <f>VLOOKUP(B122,'Estimaciones variables'!A:B,2,FALSE)</f>
        <v>0</v>
      </c>
      <c r="E122" s="44"/>
      <c r="F122" s="44"/>
      <c r="G122" s="58" t="s">
        <v>4</v>
      </c>
      <c r="H122" s="58" t="s">
        <v>301</v>
      </c>
      <c r="I122" s="58" t="s">
        <v>7</v>
      </c>
      <c r="J122" s="58"/>
      <c r="K122" s="45">
        <v>0</v>
      </c>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c r="DV122" s="43"/>
      <c r="DW122" s="43"/>
      <c r="DX122" s="43"/>
      <c r="DY122" s="43"/>
      <c r="DZ122" s="43"/>
      <c r="EA122" s="43"/>
      <c r="EB122" s="43"/>
      <c r="EC122" s="43"/>
      <c r="ED122" s="43"/>
      <c r="EE122" s="43"/>
      <c r="EF122" s="43"/>
      <c r="EG122" s="43"/>
      <c r="EH122" s="43"/>
      <c r="EI122" s="43"/>
      <c r="EJ122" s="43"/>
      <c r="EK122" s="43"/>
      <c r="EL122" s="43"/>
      <c r="EM122" s="43"/>
      <c r="EN122" s="43"/>
      <c r="EO122" s="43"/>
      <c r="EP122" s="43"/>
      <c r="EQ122" s="43"/>
      <c r="ER122" s="43"/>
      <c r="ES122" s="43"/>
      <c r="ET122" s="43"/>
      <c r="EU122" s="43"/>
      <c r="EV122" s="43"/>
      <c r="EW122" s="43"/>
      <c r="EX122" s="43"/>
      <c r="EY122" s="43"/>
      <c r="EZ122" s="43"/>
      <c r="FA122" s="43"/>
      <c r="FB122" s="43"/>
      <c r="FC122" s="43"/>
      <c r="FD122" s="43"/>
      <c r="FE122" s="43"/>
      <c r="FF122" s="43"/>
      <c r="FG122" s="43"/>
      <c r="FH122" s="43"/>
      <c r="FI122" s="43"/>
      <c r="FJ122" s="43"/>
      <c r="FK122" s="43"/>
      <c r="FL122" s="43"/>
      <c r="FM122" s="43"/>
      <c r="FN122" s="43"/>
      <c r="FO122" s="43"/>
      <c r="FP122" s="43"/>
      <c r="FQ122" s="43"/>
      <c r="FR122" s="43"/>
      <c r="FS122" s="43"/>
      <c r="FT122" s="43"/>
      <c r="FU122" s="43"/>
      <c r="FV122" s="43"/>
      <c r="FW122" s="43"/>
      <c r="FX122" s="43"/>
      <c r="FY122" s="43"/>
      <c r="FZ122" s="43"/>
      <c r="GA122" s="43"/>
      <c r="GB122" s="43"/>
      <c r="GC122" s="43"/>
      <c r="GD122" s="43"/>
      <c r="GE122" s="43"/>
      <c r="GF122" s="43"/>
      <c r="GG122" s="43"/>
      <c r="GH122" s="43"/>
      <c r="GI122" s="43"/>
      <c r="GJ122" s="43"/>
      <c r="GK122" s="43"/>
      <c r="GL122" s="43"/>
      <c r="GM122" s="43"/>
      <c r="GN122" s="43"/>
      <c r="GO122" s="43"/>
      <c r="GP122" s="43"/>
      <c r="GQ122" s="43"/>
      <c r="GR122" s="43"/>
      <c r="GS122" s="43"/>
      <c r="GT122" s="43"/>
      <c r="GU122" s="43"/>
      <c r="GV122" s="43"/>
      <c r="GW122" s="43"/>
      <c r="GX122" s="43"/>
      <c r="GY122" s="43"/>
      <c r="GZ122" s="43"/>
      <c r="HA122" s="43"/>
      <c r="HB122" s="43"/>
      <c r="HC122" s="43"/>
      <c r="HD122" s="43"/>
      <c r="HE122" s="43"/>
      <c r="HF122" s="43"/>
      <c r="HG122" s="43"/>
      <c r="HH122" s="43"/>
      <c r="HI122" s="43"/>
      <c r="HJ122" s="43"/>
      <c r="HK122" s="43"/>
      <c r="HL122" s="43"/>
      <c r="HM122" s="43"/>
      <c r="HN122" s="43"/>
      <c r="HO122" s="43"/>
      <c r="HP122" s="43"/>
      <c r="HQ122" s="43"/>
      <c r="HR122" s="43"/>
      <c r="HS122" s="43"/>
      <c r="HT122" s="43"/>
      <c r="HU122" s="43"/>
      <c r="HV122" s="43"/>
      <c r="HW122" s="43"/>
      <c r="HX122" s="43"/>
      <c r="HY122" s="43"/>
      <c r="HZ122" s="43"/>
      <c r="IA122" s="43"/>
      <c r="IB122" s="43"/>
      <c r="IC122" s="43"/>
      <c r="ID122" s="43"/>
      <c r="IE122" s="43"/>
      <c r="IF122" s="43"/>
      <c r="IG122" s="43"/>
      <c r="IH122" s="43"/>
      <c r="II122" s="43"/>
      <c r="IJ122" s="43"/>
      <c r="IK122" s="43"/>
      <c r="IL122" s="43"/>
      <c r="IM122" s="43"/>
      <c r="IN122" s="43"/>
      <c r="IO122" s="43"/>
      <c r="IP122" s="43"/>
      <c r="IQ122" s="43"/>
      <c r="IR122" s="43"/>
      <c r="IS122" s="43"/>
      <c r="IT122" s="43"/>
      <c r="IU122" s="43"/>
      <c r="IV122" s="43"/>
      <c r="IW122" s="43"/>
      <c r="IX122" s="43"/>
      <c r="IY122" s="43"/>
      <c r="IZ122" s="43"/>
      <c r="JA122" s="43"/>
      <c r="JB122" s="43"/>
      <c r="JC122" s="43"/>
      <c r="JD122" s="43"/>
      <c r="JE122" s="43"/>
      <c r="JF122" s="43"/>
      <c r="JG122" s="43"/>
      <c r="JH122" s="43"/>
      <c r="JI122" s="43"/>
      <c r="JJ122" s="43"/>
      <c r="JK122" s="43"/>
      <c r="JL122" s="43"/>
      <c r="JM122" s="43"/>
      <c r="JN122" s="43"/>
      <c r="JO122" s="43"/>
      <c r="JP122" s="43"/>
      <c r="JQ122" s="43"/>
      <c r="JR122" s="43"/>
      <c r="JS122" s="43"/>
      <c r="JT122" s="43"/>
      <c r="JU122" s="43"/>
      <c r="JV122" s="43"/>
      <c r="JW122" s="43"/>
      <c r="JX122" s="43"/>
      <c r="JY122" s="43"/>
      <c r="JZ122" s="43"/>
      <c r="KA122" s="43"/>
      <c r="KB122" s="43"/>
    </row>
    <row r="123" spans="2:288" ht="26.25" customHeight="1" outlineLevel="2" x14ac:dyDescent="0.3">
      <c r="B123" s="66" t="s">
        <v>240</v>
      </c>
      <c r="C123" s="53">
        <f t="shared" si="10"/>
        <v>62.5</v>
      </c>
      <c r="D123" s="53">
        <f>VLOOKUP(B123,'Estimaciones variables'!A:B,2,FALSE)</f>
        <v>0</v>
      </c>
      <c r="E123" s="44"/>
      <c r="F123" s="44"/>
      <c r="G123" s="58" t="s">
        <v>4</v>
      </c>
      <c r="H123" s="58" t="s">
        <v>301</v>
      </c>
      <c r="I123" s="58" t="s">
        <v>7</v>
      </c>
      <c r="J123" s="58"/>
      <c r="K123" s="45">
        <v>0</v>
      </c>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c r="CS123" s="43"/>
      <c r="CT123" s="43"/>
      <c r="CU123" s="43"/>
      <c r="CV123" s="43"/>
      <c r="CW123" s="43"/>
      <c r="CX123" s="43"/>
      <c r="CY123" s="43"/>
      <c r="CZ123" s="43"/>
      <c r="DA123" s="43"/>
      <c r="DB123" s="43"/>
      <c r="DC123" s="43"/>
      <c r="DD123" s="43"/>
      <c r="DE123" s="43"/>
      <c r="DF123" s="43"/>
      <c r="DG123" s="43"/>
      <c r="DH123" s="43"/>
      <c r="DI123" s="43"/>
      <c r="DJ123" s="43"/>
      <c r="DK123" s="43"/>
      <c r="DL123" s="43"/>
      <c r="DM123" s="43"/>
      <c r="DN123" s="43"/>
      <c r="DO123" s="43"/>
      <c r="DP123" s="43"/>
      <c r="DQ123" s="43"/>
      <c r="DR123" s="43"/>
      <c r="DS123" s="43"/>
      <c r="DT123" s="43"/>
      <c r="DU123" s="43"/>
      <c r="DV123" s="43"/>
      <c r="DW123" s="43"/>
      <c r="DX123" s="43"/>
      <c r="DY123" s="43"/>
      <c r="DZ123" s="43"/>
      <c r="EA123" s="43"/>
      <c r="EB123" s="43"/>
      <c r="EC123" s="43"/>
      <c r="ED123" s="43"/>
      <c r="EE123" s="43"/>
      <c r="EF123" s="43"/>
      <c r="EG123" s="43"/>
      <c r="EH123" s="43"/>
      <c r="EI123" s="43"/>
      <c r="EJ123" s="43"/>
      <c r="EK123" s="43"/>
      <c r="EL123" s="43"/>
      <c r="EM123" s="43"/>
      <c r="EN123" s="43"/>
      <c r="EO123" s="43"/>
      <c r="EP123" s="43"/>
      <c r="EQ123" s="43"/>
      <c r="ER123" s="43"/>
      <c r="ES123" s="43"/>
      <c r="ET123" s="43"/>
      <c r="EU123" s="43"/>
      <c r="EV123" s="43"/>
      <c r="EW123" s="43"/>
      <c r="EX123" s="43"/>
      <c r="EY123" s="43"/>
      <c r="EZ123" s="43"/>
      <c r="FA123" s="43"/>
      <c r="FB123" s="43"/>
      <c r="FC123" s="43"/>
      <c r="FD123" s="43"/>
      <c r="FE123" s="43"/>
      <c r="FF123" s="43"/>
      <c r="FG123" s="43"/>
      <c r="FH123" s="43"/>
      <c r="FI123" s="43"/>
      <c r="FJ123" s="43"/>
      <c r="FK123" s="43"/>
      <c r="FL123" s="43"/>
      <c r="FM123" s="43"/>
      <c r="FN123" s="43"/>
      <c r="FO123" s="43"/>
      <c r="FP123" s="43"/>
      <c r="FQ123" s="43"/>
      <c r="FR123" s="43"/>
      <c r="FS123" s="43"/>
      <c r="FT123" s="43"/>
      <c r="FU123" s="43"/>
      <c r="FV123" s="43"/>
      <c r="FW123" s="43"/>
      <c r="FX123" s="43"/>
      <c r="FY123" s="43"/>
      <c r="FZ123" s="43"/>
      <c r="GA123" s="43"/>
      <c r="GB123" s="43"/>
      <c r="GC123" s="43"/>
      <c r="GD123" s="43"/>
      <c r="GE123" s="43"/>
      <c r="GF123" s="43"/>
      <c r="GG123" s="43"/>
      <c r="GH123" s="43"/>
      <c r="GI123" s="43"/>
      <c r="GJ123" s="43"/>
      <c r="GK123" s="43"/>
      <c r="GL123" s="43"/>
      <c r="GM123" s="43"/>
      <c r="GN123" s="43"/>
      <c r="GO123" s="43"/>
      <c r="GP123" s="43"/>
      <c r="GQ123" s="43"/>
      <c r="GR123" s="43"/>
      <c r="GS123" s="43"/>
      <c r="GT123" s="43"/>
      <c r="GU123" s="43"/>
      <c r="GV123" s="43"/>
      <c r="GW123" s="43"/>
      <c r="GX123" s="43"/>
      <c r="GY123" s="43"/>
      <c r="GZ123" s="43"/>
      <c r="HA123" s="43"/>
      <c r="HB123" s="43"/>
      <c r="HC123" s="43"/>
      <c r="HD123" s="43"/>
      <c r="HE123" s="43"/>
      <c r="HF123" s="43"/>
      <c r="HG123" s="43"/>
      <c r="HH123" s="43"/>
      <c r="HI123" s="43"/>
      <c r="HJ123" s="43"/>
      <c r="HK123" s="43"/>
      <c r="HL123" s="43"/>
      <c r="HM123" s="43"/>
      <c r="HN123" s="43"/>
      <c r="HO123" s="43"/>
      <c r="HP123" s="43"/>
      <c r="HQ123" s="43"/>
      <c r="HR123" s="43"/>
      <c r="HS123" s="43"/>
      <c r="HT123" s="43"/>
      <c r="HU123" s="43"/>
      <c r="HV123" s="43"/>
      <c r="HW123" s="43"/>
      <c r="HX123" s="43"/>
      <c r="HY123" s="43"/>
      <c r="HZ123" s="43"/>
      <c r="IA123" s="43"/>
      <c r="IB123" s="43"/>
      <c r="IC123" s="43"/>
      <c r="ID123" s="43"/>
      <c r="IE123" s="43"/>
      <c r="IF123" s="43"/>
      <c r="IG123" s="43"/>
      <c r="IH123" s="43"/>
      <c r="II123" s="43"/>
      <c r="IJ123" s="43"/>
      <c r="IK123" s="43"/>
      <c r="IL123" s="43"/>
      <c r="IM123" s="43"/>
      <c r="IN123" s="43"/>
      <c r="IO123" s="43"/>
      <c r="IP123" s="43"/>
      <c r="IQ123" s="43"/>
      <c r="IR123" s="43"/>
      <c r="IS123" s="43"/>
      <c r="IT123" s="43"/>
      <c r="IU123" s="43"/>
      <c r="IV123" s="43"/>
      <c r="IW123" s="43"/>
      <c r="IX123" s="43"/>
      <c r="IY123" s="43"/>
      <c r="IZ123" s="43"/>
      <c r="JA123" s="43"/>
      <c r="JB123" s="43"/>
      <c r="JC123" s="43"/>
      <c r="JD123" s="43"/>
      <c r="JE123" s="43"/>
      <c r="JF123" s="43"/>
      <c r="JG123" s="43"/>
      <c r="JH123" s="43"/>
      <c r="JI123" s="43"/>
      <c r="JJ123" s="43"/>
      <c r="JK123" s="43"/>
      <c r="JL123" s="43"/>
      <c r="JM123" s="43"/>
      <c r="JN123" s="43"/>
      <c r="JO123" s="43"/>
      <c r="JP123" s="43"/>
      <c r="JQ123" s="43"/>
      <c r="JR123" s="43"/>
      <c r="JS123" s="43"/>
      <c r="JT123" s="43"/>
      <c r="JU123" s="43"/>
      <c r="JV123" s="43"/>
      <c r="JW123" s="43"/>
      <c r="JX123" s="43"/>
      <c r="JY123" s="43"/>
      <c r="JZ123" s="43"/>
      <c r="KA123" s="43"/>
      <c r="KB123" s="43"/>
    </row>
    <row r="124" spans="2:288" ht="38.25" customHeight="1" outlineLevel="2" x14ac:dyDescent="0.3">
      <c r="B124" s="66" t="s">
        <v>141</v>
      </c>
      <c r="C124" s="53">
        <f t="shared" si="10"/>
        <v>62.5</v>
      </c>
      <c r="D124" s="53">
        <f>VLOOKUP(B124,'Estimaciones variables'!A:B,2,FALSE)</f>
        <v>0</v>
      </c>
      <c r="E124" s="44"/>
      <c r="F124" s="44"/>
      <c r="G124" s="58" t="s">
        <v>7</v>
      </c>
      <c r="H124" s="58" t="s">
        <v>301</v>
      </c>
      <c r="I124" s="58" t="s">
        <v>19</v>
      </c>
      <c r="J124" s="58" t="s">
        <v>2</v>
      </c>
      <c r="K124" s="45">
        <v>0</v>
      </c>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c r="CS124" s="43"/>
      <c r="CT124" s="43"/>
      <c r="CU124" s="43"/>
      <c r="CV124" s="43"/>
      <c r="CW124" s="43"/>
      <c r="CX124" s="43"/>
      <c r="CY124" s="43"/>
      <c r="CZ124" s="43"/>
      <c r="DA124" s="43"/>
      <c r="DB124" s="43"/>
      <c r="DC124" s="43"/>
      <c r="DD124" s="43"/>
      <c r="DE124" s="43"/>
      <c r="DF124" s="43"/>
      <c r="DG124" s="43"/>
      <c r="DH124" s="43"/>
      <c r="DI124" s="43"/>
      <c r="DJ124" s="43"/>
      <c r="DK124" s="43"/>
      <c r="DL124" s="43"/>
      <c r="DM124" s="43"/>
      <c r="DN124" s="43"/>
      <c r="DO124" s="43"/>
      <c r="DP124" s="43"/>
      <c r="DQ124" s="43"/>
      <c r="DR124" s="43"/>
      <c r="DS124" s="43"/>
      <c r="DT124" s="43"/>
      <c r="DU124" s="43"/>
      <c r="DV124" s="43"/>
      <c r="DW124" s="43"/>
      <c r="DX124" s="43"/>
      <c r="DY124" s="43"/>
      <c r="DZ124" s="43"/>
      <c r="EA124" s="43"/>
      <c r="EB124" s="43"/>
      <c r="EC124" s="43"/>
      <c r="ED124" s="43"/>
      <c r="EE124" s="43"/>
      <c r="EF124" s="43"/>
      <c r="EG124" s="43"/>
      <c r="EH124" s="43"/>
      <c r="EI124" s="43"/>
      <c r="EJ124" s="43"/>
      <c r="EK124" s="43"/>
      <c r="EL124" s="43"/>
      <c r="EM124" s="43"/>
      <c r="EN124" s="43"/>
      <c r="EO124" s="43"/>
      <c r="EP124" s="43"/>
      <c r="EQ124" s="43"/>
      <c r="ER124" s="43"/>
      <c r="ES124" s="43"/>
      <c r="ET124" s="43"/>
      <c r="EU124" s="43"/>
      <c r="EV124" s="43"/>
      <c r="EW124" s="43"/>
      <c r="EX124" s="43"/>
      <c r="EY124" s="43"/>
      <c r="EZ124" s="43"/>
      <c r="FA124" s="43"/>
      <c r="FB124" s="43"/>
      <c r="FC124" s="43"/>
      <c r="FD124" s="43"/>
      <c r="FE124" s="43"/>
      <c r="FF124" s="43"/>
      <c r="FG124" s="43"/>
      <c r="FH124" s="43"/>
      <c r="FI124" s="43"/>
      <c r="FJ124" s="43"/>
      <c r="FK124" s="43"/>
      <c r="FL124" s="43"/>
      <c r="FM124" s="43"/>
      <c r="FN124" s="43"/>
      <c r="FO124" s="43"/>
      <c r="FP124" s="43"/>
      <c r="FQ124" s="43"/>
      <c r="FR124" s="43"/>
      <c r="FS124" s="43"/>
      <c r="FT124" s="43"/>
      <c r="FU124" s="43"/>
      <c r="FV124" s="43"/>
      <c r="FW124" s="43"/>
      <c r="FX124" s="43"/>
      <c r="FY124" s="43"/>
      <c r="FZ124" s="43"/>
      <c r="GA124" s="43"/>
      <c r="GB124" s="43"/>
      <c r="GC124" s="43"/>
      <c r="GD124" s="43"/>
      <c r="GE124" s="43"/>
      <c r="GF124" s="43"/>
      <c r="GG124" s="43"/>
      <c r="GH124" s="43"/>
      <c r="GI124" s="43"/>
      <c r="GJ124" s="43"/>
      <c r="GK124" s="43"/>
      <c r="GL124" s="43"/>
      <c r="GM124" s="43"/>
      <c r="GN124" s="43"/>
      <c r="GO124" s="43"/>
      <c r="GP124" s="43"/>
      <c r="GQ124" s="43"/>
      <c r="GR124" s="43"/>
      <c r="GS124" s="43"/>
      <c r="GT124" s="43"/>
      <c r="GU124" s="43"/>
      <c r="GV124" s="43"/>
      <c r="GW124" s="43"/>
      <c r="GX124" s="43"/>
      <c r="GY124" s="43"/>
      <c r="GZ124" s="43"/>
      <c r="HA124" s="43"/>
      <c r="HB124" s="43"/>
      <c r="HC124" s="43"/>
      <c r="HD124" s="43"/>
      <c r="HE124" s="43"/>
      <c r="HF124" s="43"/>
      <c r="HG124" s="43"/>
      <c r="HH124" s="43"/>
      <c r="HI124" s="43"/>
      <c r="HJ124" s="43"/>
      <c r="HK124" s="43"/>
      <c r="HL124" s="43"/>
      <c r="HM124" s="43"/>
      <c r="HN124" s="43"/>
      <c r="HO124" s="43"/>
      <c r="HP124" s="43"/>
      <c r="HQ124" s="43"/>
      <c r="HR124" s="43"/>
      <c r="HS124" s="43"/>
      <c r="HT124" s="43"/>
      <c r="HU124" s="43"/>
      <c r="HV124" s="43"/>
      <c r="HW124" s="43"/>
      <c r="HX124" s="43"/>
      <c r="HY124" s="43"/>
      <c r="HZ124" s="43"/>
      <c r="IA124" s="43"/>
      <c r="IB124" s="43"/>
      <c r="IC124" s="43"/>
      <c r="ID124" s="43"/>
      <c r="IE124" s="43"/>
      <c r="IF124" s="43"/>
      <c r="IG124" s="43"/>
      <c r="IH124" s="43"/>
      <c r="II124" s="43"/>
      <c r="IJ124" s="43"/>
      <c r="IK124" s="43"/>
      <c r="IL124" s="43"/>
      <c r="IM124" s="43"/>
      <c r="IN124" s="43"/>
      <c r="IO124" s="43"/>
      <c r="IP124" s="43"/>
      <c r="IQ124" s="43"/>
      <c r="IR124" s="43"/>
      <c r="IS124" s="43"/>
      <c r="IT124" s="43"/>
      <c r="IU124" s="43"/>
      <c r="IV124" s="43"/>
      <c r="IW124" s="43"/>
      <c r="IX124" s="43"/>
      <c r="IY124" s="43"/>
      <c r="IZ124" s="43"/>
      <c r="JA124" s="43"/>
      <c r="JB124" s="43"/>
      <c r="JC124" s="43"/>
      <c r="JD124" s="43"/>
      <c r="JE124" s="43"/>
      <c r="JF124" s="43"/>
      <c r="JG124" s="43"/>
      <c r="JH124" s="43"/>
      <c r="JI124" s="43"/>
      <c r="JJ124" s="43"/>
      <c r="JK124" s="43"/>
      <c r="JL124" s="43"/>
      <c r="JM124" s="43"/>
      <c r="JN124" s="43"/>
      <c r="JO124" s="43"/>
      <c r="JP124" s="43"/>
      <c r="JQ124" s="43"/>
      <c r="JR124" s="43"/>
      <c r="JS124" s="43"/>
      <c r="JT124" s="43"/>
      <c r="JU124" s="43"/>
      <c r="JV124" s="43"/>
      <c r="JW124" s="43"/>
      <c r="JX124" s="43"/>
      <c r="JY124" s="43"/>
      <c r="JZ124" s="43"/>
      <c r="KA124" s="43"/>
      <c r="KB124" s="43"/>
    </row>
    <row r="125" spans="2:288" ht="38.25" customHeight="1" outlineLevel="2" x14ac:dyDescent="0.3">
      <c r="B125" s="66" t="s">
        <v>184</v>
      </c>
      <c r="C125" s="53">
        <f t="shared" si="10"/>
        <v>62.5</v>
      </c>
      <c r="D125" s="53">
        <f>VLOOKUP(B125,'Estimaciones variables'!A:B,2,FALSE)</f>
        <v>0</v>
      </c>
      <c r="E125" s="44"/>
      <c r="F125" s="44"/>
      <c r="G125" s="74" t="s">
        <v>5</v>
      </c>
      <c r="H125" s="58" t="s">
        <v>323</v>
      </c>
      <c r="I125" s="58" t="s">
        <v>51</v>
      </c>
      <c r="J125" s="58" t="s">
        <v>311</v>
      </c>
      <c r="K125" s="45">
        <v>0</v>
      </c>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c r="CS125" s="43"/>
      <c r="CT125" s="43"/>
      <c r="CU125" s="43"/>
      <c r="CV125" s="43"/>
      <c r="CW125" s="43"/>
      <c r="CX125" s="43"/>
      <c r="CY125" s="43"/>
      <c r="CZ125" s="43"/>
      <c r="DA125" s="43"/>
      <c r="DB125" s="43"/>
      <c r="DC125" s="43"/>
      <c r="DD125" s="43"/>
      <c r="DE125" s="43"/>
      <c r="DF125" s="43"/>
      <c r="DG125" s="43"/>
      <c r="DH125" s="43"/>
      <c r="DI125" s="43"/>
      <c r="DJ125" s="43"/>
      <c r="DK125" s="43"/>
      <c r="DL125" s="43"/>
      <c r="DM125" s="43"/>
      <c r="DN125" s="43"/>
      <c r="DO125" s="43"/>
      <c r="DP125" s="43"/>
      <c r="DQ125" s="43"/>
      <c r="DR125" s="43"/>
      <c r="DS125" s="43"/>
      <c r="DT125" s="43"/>
      <c r="DU125" s="43"/>
      <c r="DV125" s="43"/>
      <c r="DW125" s="43"/>
      <c r="DX125" s="43"/>
      <c r="DY125" s="43"/>
      <c r="DZ125" s="43"/>
      <c r="EA125" s="43"/>
      <c r="EB125" s="43"/>
      <c r="EC125" s="43"/>
      <c r="ED125" s="43"/>
      <c r="EE125" s="43"/>
      <c r="EF125" s="43"/>
      <c r="EG125" s="43"/>
      <c r="EH125" s="43"/>
      <c r="EI125" s="43"/>
      <c r="EJ125" s="43"/>
      <c r="EK125" s="43"/>
      <c r="EL125" s="43"/>
      <c r="EM125" s="43"/>
      <c r="EN125" s="43"/>
      <c r="EO125" s="43"/>
      <c r="EP125" s="43"/>
      <c r="EQ125" s="43"/>
      <c r="ER125" s="43"/>
      <c r="ES125" s="43"/>
      <c r="ET125" s="43"/>
      <c r="EU125" s="43"/>
      <c r="EV125" s="43"/>
      <c r="EW125" s="43"/>
      <c r="EX125" s="43"/>
      <c r="EY125" s="43"/>
      <c r="EZ125" s="43"/>
      <c r="FA125" s="43"/>
      <c r="FB125" s="43"/>
      <c r="FC125" s="43"/>
      <c r="FD125" s="43"/>
      <c r="FE125" s="43"/>
      <c r="FF125" s="43"/>
      <c r="FG125" s="43"/>
      <c r="FH125" s="43"/>
      <c r="FI125" s="43"/>
      <c r="FJ125" s="43"/>
      <c r="FK125" s="43"/>
      <c r="FL125" s="43"/>
      <c r="FM125" s="43"/>
      <c r="FN125" s="43"/>
      <c r="FO125" s="43"/>
      <c r="FP125" s="43"/>
      <c r="FQ125" s="43"/>
      <c r="FR125" s="43"/>
      <c r="FS125" s="43"/>
      <c r="FT125" s="43"/>
      <c r="FU125" s="43"/>
      <c r="FV125" s="43"/>
      <c r="FW125" s="43"/>
      <c r="FX125" s="43"/>
      <c r="FY125" s="43"/>
      <c r="FZ125" s="43"/>
      <c r="GA125" s="43"/>
      <c r="GB125" s="43"/>
      <c r="GC125" s="43"/>
      <c r="GD125" s="43"/>
      <c r="GE125" s="43"/>
      <c r="GF125" s="43"/>
      <c r="GG125" s="43"/>
      <c r="GH125" s="43"/>
      <c r="GI125" s="43"/>
      <c r="GJ125" s="43"/>
      <c r="GK125" s="43"/>
      <c r="GL125" s="43"/>
      <c r="GM125" s="43"/>
      <c r="GN125" s="43"/>
      <c r="GO125" s="43"/>
      <c r="GP125" s="43"/>
      <c r="GQ125" s="43"/>
      <c r="GR125" s="43"/>
      <c r="GS125" s="43"/>
      <c r="GT125" s="43"/>
      <c r="GU125" s="43"/>
      <c r="GV125" s="43"/>
      <c r="GW125" s="43"/>
      <c r="GX125" s="43"/>
      <c r="GY125" s="43"/>
      <c r="GZ125" s="43"/>
      <c r="HA125" s="43"/>
      <c r="HB125" s="43"/>
      <c r="HC125" s="43"/>
      <c r="HD125" s="43"/>
      <c r="HE125" s="43"/>
      <c r="HF125" s="43"/>
      <c r="HG125" s="43"/>
      <c r="HH125" s="43"/>
      <c r="HI125" s="43"/>
      <c r="HJ125" s="43"/>
      <c r="HK125" s="43"/>
      <c r="HL125" s="43"/>
      <c r="HM125" s="43"/>
      <c r="HN125" s="43"/>
      <c r="HO125" s="43"/>
      <c r="HP125" s="43"/>
      <c r="HQ125" s="43"/>
      <c r="HR125" s="43"/>
      <c r="HS125" s="43"/>
      <c r="HT125" s="43"/>
      <c r="HU125" s="43"/>
      <c r="HV125" s="43"/>
      <c r="HW125" s="43"/>
      <c r="HX125" s="43"/>
      <c r="HY125" s="43"/>
      <c r="HZ125" s="43"/>
      <c r="IA125" s="43"/>
      <c r="IB125" s="43"/>
      <c r="IC125" s="43"/>
      <c r="ID125" s="43"/>
      <c r="IE125" s="43"/>
      <c r="IF125" s="43"/>
      <c r="IG125" s="43"/>
      <c r="IH125" s="43"/>
      <c r="II125" s="43"/>
      <c r="IJ125" s="43"/>
      <c r="IK125" s="43"/>
      <c r="IL125" s="43"/>
      <c r="IM125" s="43"/>
      <c r="IN125" s="43"/>
      <c r="IO125" s="43"/>
      <c r="IP125" s="43"/>
      <c r="IQ125" s="43"/>
      <c r="IR125" s="43"/>
      <c r="IS125" s="43"/>
      <c r="IT125" s="43"/>
      <c r="IU125" s="43"/>
      <c r="IV125" s="43"/>
      <c r="IW125" s="43"/>
      <c r="IX125" s="43"/>
      <c r="IY125" s="43"/>
      <c r="IZ125" s="43"/>
      <c r="JA125" s="43"/>
      <c r="JB125" s="43"/>
      <c r="JC125" s="43"/>
      <c r="JD125" s="43"/>
      <c r="JE125" s="43"/>
      <c r="JF125" s="43"/>
      <c r="JG125" s="43"/>
      <c r="JH125" s="43"/>
      <c r="JI125" s="43"/>
      <c r="JJ125" s="43"/>
      <c r="JK125" s="43"/>
      <c r="JL125" s="43"/>
      <c r="JM125" s="43"/>
      <c r="JN125" s="43"/>
      <c r="JO125" s="43"/>
      <c r="JP125" s="43"/>
      <c r="JQ125" s="43"/>
      <c r="JR125" s="43"/>
      <c r="JS125" s="43"/>
      <c r="JT125" s="43"/>
      <c r="JU125" s="43"/>
      <c r="JV125" s="43"/>
      <c r="JW125" s="43"/>
      <c r="JX125" s="43"/>
      <c r="JY125" s="43"/>
      <c r="JZ125" s="43"/>
      <c r="KA125" s="43"/>
      <c r="KB125" s="43"/>
    </row>
    <row r="126" spans="2:288" ht="34.5" customHeight="1" outlineLevel="2" x14ac:dyDescent="0.3">
      <c r="B126" s="66" t="s">
        <v>253</v>
      </c>
      <c r="C126" s="53">
        <f t="shared" si="10"/>
        <v>62.5</v>
      </c>
      <c r="D126" s="53">
        <f>VLOOKUP(B126,'Estimaciones variables'!A:B,2,FALSE)</f>
        <v>0</v>
      </c>
      <c r="E126" s="44"/>
      <c r="F126" s="44"/>
      <c r="G126" s="74" t="s">
        <v>51</v>
      </c>
      <c r="H126" s="58" t="s">
        <v>303</v>
      </c>
      <c r="I126" s="58" t="s">
        <v>19</v>
      </c>
      <c r="J126" s="58"/>
      <c r="K126" s="45">
        <v>0</v>
      </c>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c r="DV126" s="43"/>
      <c r="DW126" s="43"/>
      <c r="DX126" s="43"/>
      <c r="DY126" s="43"/>
      <c r="DZ126" s="43"/>
      <c r="EA126" s="43"/>
      <c r="EB126" s="43"/>
      <c r="EC126" s="43"/>
      <c r="ED126" s="43"/>
      <c r="EE126" s="43"/>
      <c r="EF126" s="43"/>
      <c r="EG126" s="43"/>
      <c r="EH126" s="43"/>
      <c r="EI126" s="43"/>
      <c r="EJ126" s="43"/>
      <c r="EK126" s="43"/>
      <c r="EL126" s="43"/>
      <c r="EM126" s="43"/>
      <c r="EN126" s="43"/>
      <c r="EO126" s="43"/>
      <c r="EP126" s="43"/>
      <c r="EQ126" s="43"/>
      <c r="ER126" s="43"/>
      <c r="ES126" s="43"/>
      <c r="ET126" s="43"/>
      <c r="EU126" s="43"/>
      <c r="EV126" s="43"/>
      <c r="EW126" s="43"/>
      <c r="EX126" s="43"/>
      <c r="EY126" s="43"/>
      <c r="EZ126" s="43"/>
      <c r="FA126" s="43"/>
      <c r="FB126" s="43"/>
      <c r="FC126" s="43"/>
      <c r="FD126" s="43"/>
      <c r="FE126" s="43"/>
      <c r="FF126" s="43"/>
      <c r="FG126" s="43"/>
      <c r="FH126" s="43"/>
      <c r="FI126" s="43"/>
      <c r="FJ126" s="43"/>
      <c r="FK126" s="43"/>
      <c r="FL126" s="43"/>
      <c r="FM126" s="43"/>
      <c r="FN126" s="43"/>
      <c r="FO126" s="43"/>
      <c r="FP126" s="43"/>
      <c r="FQ126" s="43"/>
      <c r="FR126" s="43"/>
      <c r="FS126" s="43"/>
      <c r="FT126" s="43"/>
      <c r="FU126" s="43"/>
      <c r="FV126" s="43"/>
      <c r="FW126" s="43"/>
      <c r="FX126" s="43"/>
      <c r="FY126" s="43"/>
      <c r="FZ126" s="43"/>
      <c r="GA126" s="43"/>
      <c r="GB126" s="43"/>
      <c r="GC126" s="43"/>
      <c r="GD126" s="43"/>
      <c r="GE126" s="43"/>
      <c r="GF126" s="43"/>
      <c r="GG126" s="43"/>
      <c r="GH126" s="43"/>
      <c r="GI126" s="43"/>
      <c r="GJ126" s="43"/>
      <c r="GK126" s="43"/>
      <c r="GL126" s="43"/>
      <c r="GM126" s="43"/>
      <c r="GN126" s="43"/>
      <c r="GO126" s="43"/>
      <c r="GP126" s="43"/>
      <c r="GQ126" s="43"/>
      <c r="GR126" s="43"/>
      <c r="GS126" s="43"/>
      <c r="GT126" s="43"/>
      <c r="GU126" s="43"/>
      <c r="GV126" s="43"/>
      <c r="GW126" s="43"/>
      <c r="GX126" s="43"/>
      <c r="GY126" s="43"/>
      <c r="GZ126" s="43"/>
      <c r="HA126" s="43"/>
      <c r="HB126" s="43"/>
      <c r="HC126" s="43"/>
      <c r="HD126" s="43"/>
      <c r="HE126" s="43"/>
      <c r="HF126" s="43"/>
      <c r="HG126" s="43"/>
      <c r="HH126" s="43"/>
      <c r="HI126" s="43"/>
      <c r="HJ126" s="43"/>
      <c r="HK126" s="43"/>
      <c r="HL126" s="43"/>
      <c r="HM126" s="43"/>
      <c r="HN126" s="43"/>
      <c r="HO126" s="43"/>
      <c r="HP126" s="43"/>
      <c r="HQ126" s="43"/>
      <c r="HR126" s="43"/>
      <c r="HS126" s="43"/>
      <c r="HT126" s="43"/>
      <c r="HU126" s="43"/>
      <c r="HV126" s="43"/>
      <c r="HW126" s="43"/>
      <c r="HX126" s="43"/>
      <c r="HY126" s="43"/>
      <c r="HZ126" s="43"/>
      <c r="IA126" s="43"/>
      <c r="IB126" s="43"/>
      <c r="IC126" s="43"/>
      <c r="ID126" s="43"/>
      <c r="IE126" s="43"/>
      <c r="IF126" s="43"/>
      <c r="IG126" s="43"/>
      <c r="IH126" s="43"/>
      <c r="II126" s="43"/>
      <c r="IJ126" s="43"/>
      <c r="IK126" s="43"/>
      <c r="IL126" s="43"/>
      <c r="IM126" s="43"/>
      <c r="IN126" s="43"/>
      <c r="IO126" s="43"/>
      <c r="IP126" s="43"/>
      <c r="IQ126" s="43"/>
      <c r="IR126" s="43"/>
      <c r="IS126" s="43"/>
      <c r="IT126" s="43"/>
      <c r="IU126" s="43"/>
      <c r="IV126" s="43"/>
      <c r="IW126" s="43"/>
      <c r="IX126" s="43"/>
      <c r="IY126" s="43"/>
      <c r="IZ126" s="43"/>
      <c r="JA126" s="43"/>
      <c r="JB126" s="43"/>
      <c r="JC126" s="43"/>
      <c r="JD126" s="43"/>
      <c r="JE126" s="43"/>
      <c r="JF126" s="43"/>
      <c r="JG126" s="43"/>
      <c r="JH126" s="43"/>
      <c r="JI126" s="43"/>
      <c r="JJ126" s="43"/>
      <c r="JK126" s="43"/>
      <c r="JL126" s="43"/>
      <c r="JM126" s="43"/>
      <c r="JN126" s="43"/>
      <c r="JO126" s="43"/>
      <c r="JP126" s="43"/>
      <c r="JQ126" s="43"/>
      <c r="JR126" s="43"/>
      <c r="JS126" s="43"/>
      <c r="JT126" s="43"/>
      <c r="JU126" s="43"/>
      <c r="JV126" s="43"/>
      <c r="JW126" s="43"/>
      <c r="JX126" s="43"/>
      <c r="JY126" s="43"/>
      <c r="JZ126" s="43"/>
      <c r="KA126" s="43"/>
      <c r="KB126" s="43"/>
    </row>
    <row r="127" spans="2:288" ht="26.25" customHeight="1" outlineLevel="1" x14ac:dyDescent="0.3">
      <c r="B127" s="67" t="s">
        <v>121</v>
      </c>
      <c r="C127" s="56">
        <f>C128</f>
        <v>62.5</v>
      </c>
      <c r="D127" s="107">
        <f>MAX(D128:D131)</f>
        <v>1.875</v>
      </c>
      <c r="E127" s="46"/>
      <c r="F127" s="46"/>
      <c r="G127" s="75"/>
      <c r="H127" s="75"/>
      <c r="I127" s="75"/>
      <c r="J127" s="75"/>
      <c r="K127" s="47">
        <v>0</v>
      </c>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c r="CS127" s="43"/>
      <c r="CT127" s="43"/>
      <c r="CU127" s="43"/>
      <c r="CV127" s="43"/>
      <c r="CW127" s="43"/>
      <c r="CX127" s="43"/>
      <c r="CY127" s="43"/>
      <c r="CZ127" s="43"/>
      <c r="DA127" s="43"/>
      <c r="DB127" s="43"/>
      <c r="DC127" s="43"/>
      <c r="DD127" s="43"/>
      <c r="DE127" s="43"/>
      <c r="DF127" s="43"/>
      <c r="DG127" s="43"/>
      <c r="DH127" s="43"/>
      <c r="DI127" s="43"/>
      <c r="DJ127" s="43"/>
      <c r="DK127" s="43"/>
      <c r="DL127" s="43"/>
      <c r="DM127" s="43"/>
      <c r="DN127" s="43"/>
      <c r="DO127" s="43"/>
      <c r="DP127" s="43"/>
      <c r="DQ127" s="43"/>
      <c r="DR127" s="43"/>
      <c r="DS127" s="43"/>
      <c r="DT127" s="43"/>
      <c r="DU127" s="43"/>
      <c r="DV127" s="43"/>
      <c r="DW127" s="43"/>
      <c r="DX127" s="43"/>
      <c r="DY127" s="43"/>
      <c r="DZ127" s="43"/>
      <c r="EA127" s="43"/>
      <c r="EB127" s="43"/>
      <c r="EC127" s="43"/>
      <c r="ED127" s="43"/>
      <c r="EE127" s="43"/>
      <c r="EF127" s="43"/>
      <c r="EG127" s="43"/>
      <c r="EH127" s="43"/>
      <c r="EI127" s="43"/>
      <c r="EJ127" s="43"/>
      <c r="EK127" s="43"/>
      <c r="EL127" s="43"/>
      <c r="EM127" s="43"/>
      <c r="EN127" s="43"/>
      <c r="EO127" s="43"/>
      <c r="EP127" s="43"/>
      <c r="EQ127" s="43"/>
      <c r="ER127" s="43"/>
      <c r="ES127" s="43"/>
      <c r="ET127" s="43"/>
      <c r="EU127" s="43"/>
      <c r="EV127" s="43"/>
      <c r="EW127" s="43"/>
      <c r="EX127" s="43"/>
      <c r="EY127" s="43"/>
      <c r="EZ127" s="43"/>
      <c r="FA127" s="43"/>
      <c r="FB127" s="43"/>
      <c r="FC127" s="43"/>
      <c r="FD127" s="43"/>
      <c r="FE127" s="43"/>
      <c r="FF127" s="43"/>
      <c r="FG127" s="43"/>
      <c r="FH127" s="43"/>
      <c r="FI127" s="43"/>
      <c r="FJ127" s="43"/>
      <c r="FK127" s="43"/>
      <c r="FL127" s="43"/>
      <c r="FM127" s="43"/>
      <c r="FN127" s="43"/>
      <c r="FO127" s="43"/>
      <c r="FP127" s="43"/>
      <c r="FQ127" s="43"/>
      <c r="FR127" s="43"/>
      <c r="FS127" s="43"/>
      <c r="FT127" s="43"/>
      <c r="FU127" s="43"/>
      <c r="FV127" s="43"/>
      <c r="FW127" s="43"/>
      <c r="FX127" s="43"/>
      <c r="FY127" s="43"/>
      <c r="FZ127" s="43"/>
      <c r="GA127" s="43"/>
      <c r="GB127" s="43"/>
      <c r="GC127" s="43"/>
      <c r="GD127" s="43"/>
      <c r="GE127" s="43"/>
      <c r="GF127" s="43"/>
      <c r="GG127" s="43"/>
      <c r="GH127" s="43"/>
      <c r="GI127" s="43"/>
      <c r="GJ127" s="43"/>
      <c r="GK127" s="43"/>
      <c r="GL127" s="43"/>
      <c r="GM127" s="43"/>
      <c r="GN127" s="43"/>
      <c r="GO127" s="43"/>
      <c r="GP127" s="43"/>
      <c r="GQ127" s="43"/>
      <c r="GR127" s="43"/>
      <c r="GS127" s="43"/>
      <c r="GT127" s="43"/>
      <c r="GU127" s="43"/>
      <c r="GV127" s="43"/>
      <c r="GW127" s="43"/>
      <c r="GX127" s="43"/>
      <c r="GY127" s="43"/>
      <c r="GZ127" s="43"/>
      <c r="HA127" s="43"/>
      <c r="HB127" s="43"/>
      <c r="HC127" s="43"/>
      <c r="HD127" s="43"/>
      <c r="HE127" s="43"/>
      <c r="HF127" s="43"/>
      <c r="HG127" s="43"/>
      <c r="HH127" s="43"/>
      <c r="HI127" s="43"/>
      <c r="HJ127" s="43"/>
      <c r="HK127" s="43"/>
      <c r="HL127" s="43"/>
      <c r="HM127" s="43"/>
      <c r="HN127" s="43"/>
      <c r="HO127" s="43"/>
      <c r="HP127" s="43"/>
      <c r="HQ127" s="43"/>
      <c r="HR127" s="43"/>
      <c r="HS127" s="43"/>
      <c r="HT127" s="43"/>
      <c r="HU127" s="43"/>
      <c r="HV127" s="43"/>
      <c r="HW127" s="43"/>
      <c r="HX127" s="43"/>
      <c r="HY127" s="43"/>
      <c r="HZ127" s="43"/>
      <c r="IA127" s="43"/>
      <c r="IB127" s="43"/>
      <c r="IC127" s="43"/>
      <c r="ID127" s="43"/>
      <c r="IE127" s="43"/>
      <c r="IF127" s="43"/>
      <c r="IG127" s="43"/>
      <c r="IH127" s="43"/>
      <c r="II127" s="43"/>
      <c r="IJ127" s="43"/>
      <c r="IK127" s="43"/>
      <c r="IL127" s="43"/>
      <c r="IM127" s="43"/>
      <c r="IN127" s="43"/>
      <c r="IO127" s="43"/>
      <c r="IP127" s="43"/>
      <c r="IQ127" s="43"/>
      <c r="IR127" s="43"/>
      <c r="IS127" s="43"/>
      <c r="IT127" s="43"/>
      <c r="IU127" s="43"/>
      <c r="IV127" s="43"/>
      <c r="IW127" s="43"/>
      <c r="IX127" s="43"/>
      <c r="IY127" s="43"/>
      <c r="IZ127" s="43"/>
      <c r="JA127" s="43"/>
      <c r="JB127" s="43"/>
      <c r="JC127" s="43"/>
      <c r="JD127" s="43"/>
      <c r="JE127" s="43"/>
      <c r="JF127" s="43"/>
      <c r="JG127" s="43"/>
      <c r="JH127" s="43"/>
      <c r="JI127" s="43"/>
      <c r="JJ127" s="43"/>
      <c r="JK127" s="43"/>
      <c r="JL127" s="43"/>
      <c r="JM127" s="43"/>
      <c r="JN127" s="43"/>
      <c r="JO127" s="43"/>
      <c r="JP127" s="43"/>
      <c r="JQ127" s="43"/>
      <c r="JR127" s="43"/>
      <c r="JS127" s="43"/>
      <c r="JT127" s="43"/>
      <c r="JU127" s="43"/>
      <c r="JV127" s="43"/>
      <c r="JW127" s="43"/>
      <c r="JX127" s="43"/>
      <c r="JY127" s="43"/>
      <c r="JZ127" s="43"/>
      <c r="KA127" s="43"/>
      <c r="KB127" s="43"/>
    </row>
    <row r="128" spans="2:288" ht="51.75" customHeight="1" outlineLevel="2" x14ac:dyDescent="0.3">
      <c r="B128" s="66" t="s">
        <v>169</v>
      </c>
      <c r="C128" s="53">
        <f>C126</f>
        <v>62.5</v>
      </c>
      <c r="D128" s="53">
        <f>VLOOKUP(B128,'Estimaciones variables'!A:B,2,FALSE)</f>
        <v>0.375</v>
      </c>
      <c r="E128" s="44"/>
      <c r="F128" s="44"/>
      <c r="G128" s="58" t="s">
        <v>311</v>
      </c>
      <c r="H128" s="58" t="s">
        <v>304</v>
      </c>
      <c r="I128" s="58" t="s">
        <v>312</v>
      </c>
      <c r="J128" s="58" t="s">
        <v>307</v>
      </c>
      <c r="K128" s="45">
        <v>0</v>
      </c>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43"/>
      <c r="DH128" s="43"/>
      <c r="DI128" s="43"/>
      <c r="DJ128" s="43"/>
      <c r="DK128" s="43"/>
      <c r="DL128" s="43"/>
      <c r="DM128" s="43"/>
      <c r="DN128" s="43"/>
      <c r="DO128" s="43"/>
      <c r="DP128" s="43"/>
      <c r="DQ128" s="43"/>
      <c r="DR128" s="43"/>
      <c r="DS128" s="43"/>
      <c r="DT128" s="43"/>
      <c r="DU128" s="43"/>
      <c r="DV128" s="43"/>
      <c r="DW128" s="43"/>
      <c r="DX128" s="43"/>
      <c r="DY128" s="43"/>
      <c r="DZ128" s="43"/>
      <c r="EA128" s="43"/>
      <c r="EB128" s="43"/>
      <c r="EC128" s="43"/>
      <c r="ED128" s="43"/>
      <c r="EE128" s="43"/>
      <c r="EF128" s="43"/>
      <c r="EG128" s="43"/>
      <c r="EH128" s="43"/>
      <c r="EI128" s="43"/>
      <c r="EJ128" s="43"/>
      <c r="EK128" s="43"/>
      <c r="EL128" s="43"/>
      <c r="EM128" s="43"/>
      <c r="EN128" s="43"/>
      <c r="EO128" s="43"/>
      <c r="EP128" s="43"/>
      <c r="EQ128" s="43"/>
      <c r="ER128" s="43"/>
      <c r="ES128" s="43"/>
      <c r="ET128" s="43"/>
      <c r="EU128" s="43"/>
      <c r="EV128" s="43"/>
      <c r="EW128" s="43"/>
      <c r="EX128" s="43"/>
      <c r="EY128" s="43"/>
      <c r="EZ128" s="43"/>
      <c r="FA128" s="43"/>
      <c r="FB128" s="43"/>
      <c r="FC128" s="43"/>
      <c r="FD128" s="43"/>
      <c r="FE128" s="43"/>
      <c r="FF128" s="43"/>
      <c r="FG128" s="43"/>
      <c r="FH128" s="43"/>
      <c r="FI128" s="43"/>
      <c r="FJ128" s="43"/>
      <c r="FK128" s="43"/>
      <c r="FL128" s="43"/>
      <c r="FM128" s="43"/>
      <c r="FN128" s="43"/>
      <c r="FO128" s="43"/>
      <c r="FP128" s="43"/>
      <c r="FQ128" s="43"/>
      <c r="FR128" s="43"/>
      <c r="FS128" s="43"/>
      <c r="FT128" s="43"/>
      <c r="FU128" s="43"/>
      <c r="FV128" s="43"/>
      <c r="FW128" s="43"/>
      <c r="FX128" s="43"/>
      <c r="FY128" s="43"/>
      <c r="FZ128" s="43"/>
      <c r="GA128" s="43"/>
      <c r="GB128" s="43"/>
      <c r="GC128" s="43"/>
      <c r="GD128" s="43"/>
      <c r="GE128" s="43"/>
      <c r="GF128" s="43"/>
      <c r="GG128" s="43"/>
      <c r="GH128" s="43"/>
      <c r="GI128" s="43"/>
      <c r="GJ128" s="43"/>
      <c r="GK128" s="43"/>
      <c r="GL128" s="43"/>
      <c r="GM128" s="43"/>
      <c r="GN128" s="43"/>
      <c r="GO128" s="43"/>
      <c r="GP128" s="43"/>
      <c r="GQ128" s="43"/>
      <c r="GR128" s="43"/>
      <c r="GS128" s="43"/>
      <c r="GT128" s="43"/>
      <c r="GU128" s="43"/>
      <c r="GV128" s="43"/>
      <c r="GW128" s="43"/>
      <c r="GX128" s="43"/>
      <c r="GY128" s="43"/>
      <c r="GZ128" s="43"/>
      <c r="HA128" s="43"/>
      <c r="HB128" s="43"/>
      <c r="HC128" s="43"/>
      <c r="HD128" s="43"/>
      <c r="HE128" s="43"/>
      <c r="HF128" s="43"/>
      <c r="HG128" s="43"/>
      <c r="HH128" s="43"/>
      <c r="HI128" s="43"/>
      <c r="HJ128" s="43"/>
      <c r="HK128" s="43"/>
      <c r="HL128" s="43"/>
      <c r="HM128" s="43"/>
      <c r="HN128" s="43"/>
      <c r="HO128" s="43"/>
      <c r="HP128" s="43"/>
      <c r="HQ128" s="43"/>
      <c r="HR128" s="43"/>
      <c r="HS128" s="43"/>
      <c r="HT128" s="43"/>
      <c r="HU128" s="43"/>
      <c r="HV128" s="43"/>
      <c r="HW128" s="43"/>
      <c r="HX128" s="43"/>
      <c r="HY128" s="43"/>
      <c r="HZ128" s="43"/>
      <c r="IA128" s="43"/>
      <c r="IB128" s="43"/>
      <c r="IC128" s="43"/>
      <c r="ID128" s="43"/>
      <c r="IE128" s="43"/>
      <c r="IF128" s="43"/>
      <c r="IG128" s="43"/>
      <c r="IH128" s="43"/>
      <c r="II128" s="43"/>
      <c r="IJ128" s="43"/>
      <c r="IK128" s="43"/>
      <c r="IL128" s="43"/>
      <c r="IM128" s="43"/>
      <c r="IN128" s="43"/>
      <c r="IO128" s="43"/>
      <c r="IP128" s="43"/>
      <c r="IQ128" s="43"/>
      <c r="IR128" s="43"/>
      <c r="IS128" s="43"/>
      <c r="IT128" s="43"/>
      <c r="IU128" s="43"/>
      <c r="IV128" s="43"/>
      <c r="IW128" s="43"/>
      <c r="IX128" s="43"/>
      <c r="IY128" s="43"/>
      <c r="IZ128" s="43"/>
      <c r="JA128" s="43"/>
      <c r="JB128" s="43"/>
      <c r="JC128" s="43"/>
      <c r="JD128" s="43"/>
      <c r="JE128" s="43"/>
      <c r="JF128" s="43"/>
      <c r="JG128" s="43"/>
      <c r="JH128" s="43"/>
      <c r="JI128" s="43"/>
      <c r="JJ128" s="43"/>
      <c r="JK128" s="43"/>
      <c r="JL128" s="43"/>
      <c r="JM128" s="43"/>
      <c r="JN128" s="43"/>
      <c r="JO128" s="43"/>
      <c r="JP128" s="43"/>
      <c r="JQ128" s="43"/>
      <c r="JR128" s="43"/>
      <c r="JS128" s="43"/>
      <c r="JT128" s="43"/>
      <c r="JU128" s="43"/>
      <c r="JV128" s="43"/>
      <c r="JW128" s="43"/>
      <c r="JX128" s="43"/>
      <c r="JY128" s="43"/>
      <c r="JZ128" s="43"/>
      <c r="KA128" s="43"/>
      <c r="KB128" s="43"/>
    </row>
    <row r="129" spans="2:288" ht="33.75" customHeight="1" outlineLevel="2" x14ac:dyDescent="0.3">
      <c r="B129" s="66" t="s">
        <v>156</v>
      </c>
      <c r="C129" s="53">
        <f>C127</f>
        <v>62.5</v>
      </c>
      <c r="D129" s="53">
        <f>15/8</f>
        <v>1.875</v>
      </c>
      <c r="E129" s="44"/>
      <c r="F129" s="44"/>
      <c r="G129" s="58" t="s">
        <v>310</v>
      </c>
      <c r="H129" s="58" t="s">
        <v>304</v>
      </c>
      <c r="I129" s="58" t="s">
        <v>308</v>
      </c>
      <c r="J129" s="58"/>
      <c r="K129" s="45">
        <v>0</v>
      </c>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43"/>
      <c r="BI129" s="43"/>
      <c r="BJ129" s="43"/>
      <c r="BK129" s="43"/>
      <c r="BL129" s="43"/>
      <c r="BM129" s="43"/>
      <c r="BN129" s="43"/>
      <c r="BO129" s="43"/>
      <c r="BP129" s="43"/>
      <c r="BQ129" s="43"/>
      <c r="BR129" s="43"/>
      <c r="BS129" s="43"/>
      <c r="BT129" s="43"/>
      <c r="BU129" s="43"/>
      <c r="BV129" s="43"/>
      <c r="BW129" s="43"/>
      <c r="BX129" s="43"/>
      <c r="BY129" s="43"/>
      <c r="BZ129" s="43"/>
      <c r="CA129" s="43"/>
      <c r="CB129" s="43"/>
      <c r="CC129" s="43"/>
      <c r="CD129" s="43"/>
      <c r="CE129" s="43"/>
      <c r="CF129" s="43"/>
      <c r="CG129" s="43"/>
      <c r="CH129" s="43"/>
      <c r="CI129" s="43"/>
      <c r="CJ129" s="43"/>
      <c r="CK129" s="43"/>
      <c r="CL129" s="43"/>
      <c r="CM129" s="43"/>
      <c r="CN129" s="43"/>
      <c r="CO129" s="43"/>
      <c r="CP129" s="43"/>
      <c r="CQ129" s="43"/>
      <c r="CR129" s="43"/>
      <c r="CS129" s="43"/>
      <c r="CT129" s="43"/>
      <c r="CU129" s="43"/>
      <c r="CV129" s="43"/>
      <c r="CW129" s="43"/>
      <c r="CX129" s="43"/>
      <c r="CY129" s="43"/>
      <c r="CZ129" s="43"/>
      <c r="DA129" s="43"/>
      <c r="DB129" s="43"/>
      <c r="DC129" s="43"/>
      <c r="DD129" s="43"/>
      <c r="DE129" s="43"/>
      <c r="DF129" s="43"/>
      <c r="DG129" s="43"/>
      <c r="DH129" s="43"/>
      <c r="DI129" s="43"/>
      <c r="DJ129" s="43"/>
      <c r="DK129" s="43"/>
      <c r="DL129" s="43"/>
      <c r="DM129" s="43"/>
      <c r="DN129" s="43"/>
      <c r="DO129" s="43"/>
      <c r="DP129" s="43"/>
      <c r="DQ129" s="43"/>
      <c r="DR129" s="43"/>
      <c r="DS129" s="43"/>
      <c r="DT129" s="43"/>
      <c r="DU129" s="43"/>
      <c r="DV129" s="43"/>
      <c r="DW129" s="43"/>
      <c r="DX129" s="43"/>
      <c r="DY129" s="43"/>
      <c r="DZ129" s="43"/>
      <c r="EA129" s="43"/>
      <c r="EB129" s="43"/>
      <c r="EC129" s="43"/>
      <c r="ED129" s="43"/>
      <c r="EE129" s="43"/>
      <c r="EF129" s="43"/>
      <c r="EG129" s="43"/>
      <c r="EH129" s="43"/>
      <c r="EI129" s="43"/>
      <c r="EJ129" s="43"/>
      <c r="EK129" s="43"/>
      <c r="EL129" s="43"/>
      <c r="EM129" s="43"/>
      <c r="EN129" s="43"/>
      <c r="EO129" s="43"/>
      <c r="EP129" s="43"/>
      <c r="EQ129" s="43"/>
      <c r="ER129" s="43"/>
      <c r="ES129" s="43"/>
      <c r="ET129" s="43"/>
      <c r="EU129" s="43"/>
      <c r="EV129" s="43"/>
      <c r="EW129" s="43"/>
      <c r="EX129" s="43"/>
      <c r="EY129" s="43"/>
      <c r="EZ129" s="43"/>
      <c r="FA129" s="43"/>
      <c r="FB129" s="43"/>
      <c r="FC129" s="43"/>
      <c r="FD129" s="43"/>
      <c r="FE129" s="43"/>
      <c r="FF129" s="43"/>
      <c r="FG129" s="43"/>
      <c r="FH129" s="43"/>
      <c r="FI129" s="43"/>
      <c r="FJ129" s="43"/>
      <c r="FK129" s="43"/>
      <c r="FL129" s="43"/>
      <c r="FM129" s="43"/>
      <c r="FN129" s="43"/>
      <c r="FO129" s="43"/>
      <c r="FP129" s="43"/>
      <c r="FQ129" s="43"/>
      <c r="FR129" s="43"/>
      <c r="FS129" s="43"/>
      <c r="FT129" s="43"/>
      <c r="FU129" s="43"/>
      <c r="FV129" s="43"/>
      <c r="FW129" s="43"/>
      <c r="FX129" s="43"/>
      <c r="FY129" s="43"/>
      <c r="FZ129" s="43"/>
      <c r="GA129" s="43"/>
      <c r="GB129" s="43"/>
      <c r="GC129" s="43"/>
      <c r="GD129" s="43"/>
      <c r="GE129" s="43"/>
      <c r="GF129" s="43"/>
      <c r="GG129" s="43"/>
      <c r="GH129" s="43"/>
      <c r="GI129" s="43"/>
      <c r="GJ129" s="43"/>
      <c r="GK129" s="43"/>
      <c r="GL129" s="43"/>
      <c r="GM129" s="43"/>
      <c r="GN129" s="43"/>
      <c r="GO129" s="43"/>
      <c r="GP129" s="43"/>
      <c r="GQ129" s="43"/>
      <c r="GR129" s="43"/>
      <c r="GS129" s="43"/>
      <c r="GT129" s="43"/>
      <c r="GU129" s="43"/>
      <c r="GV129" s="43"/>
      <c r="GW129" s="43"/>
      <c r="GX129" s="43"/>
      <c r="GY129" s="43"/>
      <c r="GZ129" s="43"/>
      <c r="HA129" s="43"/>
      <c r="HB129" s="43"/>
      <c r="HC129" s="43"/>
      <c r="HD129" s="43"/>
      <c r="HE129" s="43"/>
      <c r="HF129" s="43"/>
      <c r="HG129" s="43"/>
      <c r="HH129" s="43"/>
      <c r="HI129" s="43"/>
      <c r="HJ129" s="43"/>
      <c r="HK129" s="43"/>
      <c r="HL129" s="43"/>
      <c r="HM129" s="43"/>
      <c r="HN129" s="43"/>
      <c r="HO129" s="43"/>
      <c r="HP129" s="43"/>
      <c r="HQ129" s="43"/>
      <c r="HR129" s="43"/>
      <c r="HS129" s="43"/>
      <c r="HT129" s="43"/>
      <c r="HU129" s="43"/>
      <c r="HV129" s="43"/>
      <c r="HW129" s="43"/>
      <c r="HX129" s="43"/>
      <c r="HY129" s="43"/>
      <c r="HZ129" s="43"/>
      <c r="IA129" s="43"/>
      <c r="IB129" s="43"/>
      <c r="IC129" s="43"/>
      <c r="ID129" s="43"/>
      <c r="IE129" s="43"/>
      <c r="IF129" s="43"/>
      <c r="IG129" s="43"/>
      <c r="IH129" s="43"/>
      <c r="II129" s="43"/>
      <c r="IJ129" s="43"/>
      <c r="IK129" s="43"/>
      <c r="IL129" s="43"/>
      <c r="IM129" s="43"/>
      <c r="IN129" s="43"/>
      <c r="IO129" s="43"/>
      <c r="IP129" s="43"/>
      <c r="IQ129" s="43"/>
      <c r="IR129" s="43"/>
      <c r="IS129" s="43"/>
      <c r="IT129" s="43"/>
      <c r="IU129" s="43"/>
      <c r="IV129" s="43"/>
      <c r="IW129" s="43"/>
      <c r="IX129" s="43"/>
      <c r="IY129" s="43"/>
      <c r="IZ129" s="43"/>
      <c r="JA129" s="43"/>
      <c r="JB129" s="43"/>
      <c r="JC129" s="43"/>
      <c r="JD129" s="43"/>
      <c r="JE129" s="43"/>
      <c r="JF129" s="43"/>
      <c r="JG129" s="43"/>
      <c r="JH129" s="43"/>
      <c r="JI129" s="43"/>
      <c r="JJ129" s="43"/>
      <c r="JK129" s="43"/>
      <c r="JL129" s="43"/>
      <c r="JM129" s="43"/>
      <c r="JN129" s="43"/>
      <c r="JO129" s="43"/>
      <c r="JP129" s="43"/>
      <c r="JQ129" s="43"/>
      <c r="JR129" s="43"/>
      <c r="JS129" s="43"/>
      <c r="JT129" s="43"/>
      <c r="JU129" s="43"/>
      <c r="JV129" s="43"/>
      <c r="JW129" s="43"/>
      <c r="JX129" s="43"/>
      <c r="JY129" s="43"/>
      <c r="JZ129" s="43"/>
      <c r="KA129" s="43"/>
      <c r="KB129" s="43"/>
    </row>
    <row r="130" spans="2:288" ht="33.75" customHeight="1" outlineLevel="2" x14ac:dyDescent="0.3">
      <c r="B130" s="66" t="s">
        <v>123</v>
      </c>
      <c r="C130" s="53">
        <f>C128</f>
        <v>62.5</v>
      </c>
      <c r="D130" s="53">
        <f>2/8</f>
        <v>0.25</v>
      </c>
      <c r="E130" s="44"/>
      <c r="F130" s="44"/>
      <c r="G130" s="58" t="s">
        <v>308</v>
      </c>
      <c r="H130" s="58" t="s">
        <v>304</v>
      </c>
      <c r="I130" s="58" t="s">
        <v>309</v>
      </c>
      <c r="J130" s="58"/>
      <c r="K130" s="45">
        <v>0</v>
      </c>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c r="CQ130" s="43"/>
      <c r="CR130" s="43"/>
      <c r="CS130" s="43"/>
      <c r="CT130" s="43"/>
      <c r="CU130" s="43"/>
      <c r="CV130" s="43"/>
      <c r="CW130" s="43"/>
      <c r="CX130" s="43"/>
      <c r="CY130" s="43"/>
      <c r="CZ130" s="43"/>
      <c r="DA130" s="43"/>
      <c r="DB130" s="43"/>
      <c r="DC130" s="43"/>
      <c r="DD130" s="43"/>
      <c r="DE130" s="43"/>
      <c r="DF130" s="43"/>
      <c r="DG130" s="43"/>
      <c r="DH130" s="43"/>
      <c r="DI130" s="43"/>
      <c r="DJ130" s="43"/>
      <c r="DK130" s="43"/>
      <c r="DL130" s="43"/>
      <c r="DM130" s="43"/>
      <c r="DN130" s="43"/>
      <c r="DO130" s="43"/>
      <c r="DP130" s="43"/>
      <c r="DQ130" s="43"/>
      <c r="DR130" s="43"/>
      <c r="DS130" s="43"/>
      <c r="DT130" s="43"/>
      <c r="DU130" s="43"/>
      <c r="DV130" s="43"/>
      <c r="DW130" s="43"/>
      <c r="DX130" s="43"/>
      <c r="DY130" s="43"/>
      <c r="DZ130" s="43"/>
      <c r="EA130" s="43"/>
      <c r="EB130" s="43"/>
      <c r="EC130" s="43"/>
      <c r="ED130" s="43"/>
      <c r="EE130" s="43"/>
      <c r="EF130" s="43"/>
      <c r="EG130" s="43"/>
      <c r="EH130" s="43"/>
      <c r="EI130" s="43"/>
      <c r="EJ130" s="43"/>
      <c r="EK130" s="43"/>
      <c r="EL130" s="43"/>
      <c r="EM130" s="43"/>
      <c r="EN130" s="43"/>
      <c r="EO130" s="43"/>
      <c r="EP130" s="43"/>
      <c r="EQ130" s="43"/>
      <c r="ER130" s="43"/>
      <c r="ES130" s="43"/>
      <c r="ET130" s="43"/>
      <c r="EU130" s="43"/>
      <c r="EV130" s="43"/>
      <c r="EW130" s="43"/>
      <c r="EX130" s="43"/>
      <c r="EY130" s="43"/>
      <c r="EZ130" s="43"/>
      <c r="FA130" s="43"/>
      <c r="FB130" s="43"/>
      <c r="FC130" s="43"/>
      <c r="FD130" s="43"/>
      <c r="FE130" s="43"/>
      <c r="FF130" s="43"/>
      <c r="FG130" s="43"/>
      <c r="FH130" s="43"/>
      <c r="FI130" s="43"/>
      <c r="FJ130" s="43"/>
      <c r="FK130" s="43"/>
      <c r="FL130" s="43"/>
      <c r="FM130" s="43"/>
      <c r="FN130" s="43"/>
      <c r="FO130" s="43"/>
      <c r="FP130" s="43"/>
      <c r="FQ130" s="43"/>
      <c r="FR130" s="43"/>
      <c r="FS130" s="43"/>
      <c r="FT130" s="43"/>
      <c r="FU130" s="43"/>
      <c r="FV130" s="43"/>
      <c r="FW130" s="43"/>
      <c r="FX130" s="43"/>
      <c r="FY130" s="43"/>
      <c r="FZ130" s="43"/>
      <c r="GA130" s="43"/>
      <c r="GB130" s="43"/>
      <c r="GC130" s="43"/>
      <c r="GD130" s="43"/>
      <c r="GE130" s="43"/>
      <c r="GF130" s="43"/>
      <c r="GG130" s="43"/>
      <c r="GH130" s="43"/>
      <c r="GI130" s="43"/>
      <c r="GJ130" s="43"/>
      <c r="GK130" s="43"/>
      <c r="GL130" s="43"/>
      <c r="GM130" s="43"/>
      <c r="GN130" s="43"/>
      <c r="GO130" s="43"/>
      <c r="GP130" s="43"/>
      <c r="GQ130" s="43"/>
      <c r="GR130" s="43"/>
      <c r="GS130" s="43"/>
      <c r="GT130" s="43"/>
      <c r="GU130" s="43"/>
      <c r="GV130" s="43"/>
      <c r="GW130" s="43"/>
      <c r="GX130" s="43"/>
      <c r="GY130" s="43"/>
      <c r="GZ130" s="43"/>
      <c r="HA130" s="43"/>
      <c r="HB130" s="43"/>
      <c r="HC130" s="43"/>
      <c r="HD130" s="43"/>
      <c r="HE130" s="43"/>
      <c r="HF130" s="43"/>
      <c r="HG130" s="43"/>
      <c r="HH130" s="43"/>
      <c r="HI130" s="43"/>
      <c r="HJ130" s="43"/>
      <c r="HK130" s="43"/>
      <c r="HL130" s="43"/>
      <c r="HM130" s="43"/>
      <c r="HN130" s="43"/>
      <c r="HO130" s="43"/>
      <c r="HP130" s="43"/>
      <c r="HQ130" s="43"/>
      <c r="HR130" s="43"/>
      <c r="HS130" s="43"/>
      <c r="HT130" s="43"/>
      <c r="HU130" s="43"/>
      <c r="HV130" s="43"/>
      <c r="HW130" s="43"/>
      <c r="HX130" s="43"/>
      <c r="HY130" s="43"/>
      <c r="HZ130" s="43"/>
      <c r="IA130" s="43"/>
      <c r="IB130" s="43"/>
      <c r="IC130" s="43"/>
      <c r="ID130" s="43"/>
      <c r="IE130" s="43"/>
      <c r="IF130" s="43"/>
      <c r="IG130" s="43"/>
      <c r="IH130" s="43"/>
      <c r="II130" s="43"/>
      <c r="IJ130" s="43"/>
      <c r="IK130" s="43"/>
      <c r="IL130" s="43"/>
      <c r="IM130" s="43"/>
      <c r="IN130" s="43"/>
      <c r="IO130" s="43"/>
      <c r="IP130" s="43"/>
      <c r="IQ130" s="43"/>
      <c r="IR130" s="43"/>
      <c r="IS130" s="43"/>
      <c r="IT130" s="43"/>
      <c r="IU130" s="43"/>
      <c r="IV130" s="43"/>
      <c r="IW130" s="43"/>
      <c r="IX130" s="43"/>
      <c r="IY130" s="43"/>
      <c r="IZ130" s="43"/>
      <c r="JA130" s="43"/>
      <c r="JB130" s="43"/>
      <c r="JC130" s="43"/>
      <c r="JD130" s="43"/>
      <c r="JE130" s="43"/>
      <c r="JF130" s="43"/>
      <c r="JG130" s="43"/>
      <c r="JH130" s="43"/>
      <c r="JI130" s="43"/>
      <c r="JJ130" s="43"/>
      <c r="JK130" s="43"/>
      <c r="JL130" s="43"/>
      <c r="JM130" s="43"/>
      <c r="JN130" s="43"/>
      <c r="JO130" s="43"/>
      <c r="JP130" s="43"/>
      <c r="JQ130" s="43"/>
      <c r="JR130" s="43"/>
      <c r="JS130" s="43"/>
      <c r="JT130" s="43"/>
      <c r="JU130" s="43"/>
      <c r="JV130" s="43"/>
      <c r="JW130" s="43"/>
      <c r="JX130" s="43"/>
      <c r="JY130" s="43"/>
      <c r="JZ130" s="43"/>
      <c r="KA130" s="43"/>
      <c r="KB130" s="43"/>
    </row>
    <row r="131" spans="2:288" ht="39" customHeight="1" outlineLevel="2" x14ac:dyDescent="0.3">
      <c r="B131" s="66" t="s">
        <v>140</v>
      </c>
      <c r="C131" s="53">
        <f>C129</f>
        <v>62.5</v>
      </c>
      <c r="D131" s="53">
        <f>VLOOKUP(B131,'Estimaciones variables'!A:B,2,FALSE)</f>
        <v>0</v>
      </c>
      <c r="E131" s="44"/>
      <c r="F131" s="44"/>
      <c r="G131" s="58" t="s">
        <v>320</v>
      </c>
      <c r="H131" s="58" t="s">
        <v>304</v>
      </c>
      <c r="I131" s="58" t="s">
        <v>3</v>
      </c>
      <c r="J131" s="58"/>
      <c r="K131" s="45">
        <v>0</v>
      </c>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c r="CS131" s="43"/>
      <c r="CT131" s="43"/>
      <c r="CU131" s="43"/>
      <c r="CV131" s="43"/>
      <c r="CW131" s="43"/>
      <c r="CX131" s="43"/>
      <c r="CY131" s="43"/>
      <c r="CZ131" s="43"/>
      <c r="DA131" s="43"/>
      <c r="DB131" s="43"/>
      <c r="DC131" s="43"/>
      <c r="DD131" s="43"/>
      <c r="DE131" s="43"/>
      <c r="DF131" s="43"/>
      <c r="DG131" s="43"/>
      <c r="DH131" s="43"/>
      <c r="DI131" s="43"/>
      <c r="DJ131" s="43"/>
      <c r="DK131" s="43"/>
      <c r="DL131" s="43"/>
      <c r="DM131" s="43"/>
      <c r="DN131" s="43"/>
      <c r="DO131" s="43"/>
      <c r="DP131" s="43"/>
      <c r="DQ131" s="43"/>
      <c r="DR131" s="43"/>
      <c r="DS131" s="43"/>
      <c r="DT131" s="43"/>
      <c r="DU131" s="43"/>
      <c r="DV131" s="43"/>
      <c r="DW131" s="43"/>
      <c r="DX131" s="43"/>
      <c r="DY131" s="43"/>
      <c r="DZ131" s="43"/>
      <c r="EA131" s="43"/>
      <c r="EB131" s="43"/>
      <c r="EC131" s="43"/>
      <c r="ED131" s="43"/>
      <c r="EE131" s="43"/>
      <c r="EF131" s="43"/>
      <c r="EG131" s="43"/>
      <c r="EH131" s="43"/>
      <c r="EI131" s="43"/>
      <c r="EJ131" s="43"/>
      <c r="EK131" s="43"/>
      <c r="EL131" s="43"/>
      <c r="EM131" s="43"/>
      <c r="EN131" s="43"/>
      <c r="EO131" s="43"/>
      <c r="EP131" s="43"/>
      <c r="EQ131" s="43"/>
      <c r="ER131" s="43"/>
      <c r="ES131" s="43"/>
      <c r="ET131" s="43"/>
      <c r="EU131" s="43"/>
      <c r="EV131" s="43"/>
      <c r="EW131" s="43"/>
      <c r="EX131" s="43"/>
      <c r="EY131" s="43"/>
      <c r="EZ131" s="43"/>
      <c r="FA131" s="43"/>
      <c r="FB131" s="43"/>
      <c r="FC131" s="43"/>
      <c r="FD131" s="43"/>
      <c r="FE131" s="43"/>
      <c r="FF131" s="43"/>
      <c r="FG131" s="43"/>
      <c r="FH131" s="43"/>
      <c r="FI131" s="43"/>
      <c r="FJ131" s="43"/>
      <c r="FK131" s="43"/>
      <c r="FL131" s="43"/>
      <c r="FM131" s="43"/>
      <c r="FN131" s="43"/>
      <c r="FO131" s="43"/>
      <c r="FP131" s="43"/>
      <c r="FQ131" s="43"/>
      <c r="FR131" s="43"/>
      <c r="FS131" s="43"/>
      <c r="FT131" s="43"/>
      <c r="FU131" s="43"/>
      <c r="FV131" s="43"/>
      <c r="FW131" s="43"/>
      <c r="FX131" s="43"/>
      <c r="FY131" s="43"/>
      <c r="FZ131" s="43"/>
      <c r="GA131" s="43"/>
      <c r="GB131" s="43"/>
      <c r="GC131" s="43"/>
      <c r="GD131" s="43"/>
      <c r="GE131" s="43"/>
      <c r="GF131" s="43"/>
      <c r="GG131" s="43"/>
      <c r="GH131" s="43"/>
      <c r="GI131" s="43"/>
      <c r="GJ131" s="43"/>
      <c r="GK131" s="43"/>
      <c r="GL131" s="43"/>
      <c r="GM131" s="43"/>
      <c r="GN131" s="43"/>
      <c r="GO131" s="43"/>
      <c r="GP131" s="43"/>
      <c r="GQ131" s="43"/>
      <c r="GR131" s="43"/>
      <c r="GS131" s="43"/>
      <c r="GT131" s="43"/>
      <c r="GU131" s="43"/>
      <c r="GV131" s="43"/>
      <c r="GW131" s="43"/>
      <c r="GX131" s="43"/>
      <c r="GY131" s="43"/>
      <c r="GZ131" s="43"/>
      <c r="HA131" s="43"/>
      <c r="HB131" s="43"/>
      <c r="HC131" s="43"/>
      <c r="HD131" s="43"/>
      <c r="HE131" s="43"/>
      <c r="HF131" s="43"/>
      <c r="HG131" s="43"/>
      <c r="HH131" s="43"/>
      <c r="HI131" s="43"/>
      <c r="HJ131" s="43"/>
      <c r="HK131" s="43"/>
      <c r="HL131" s="43"/>
      <c r="HM131" s="43"/>
      <c r="HN131" s="43"/>
      <c r="HO131" s="43"/>
      <c r="HP131" s="43"/>
      <c r="HQ131" s="43"/>
      <c r="HR131" s="43"/>
      <c r="HS131" s="43"/>
      <c r="HT131" s="43"/>
      <c r="HU131" s="43"/>
      <c r="HV131" s="43"/>
      <c r="HW131" s="43"/>
      <c r="HX131" s="43"/>
      <c r="HY131" s="43"/>
      <c r="HZ131" s="43"/>
      <c r="IA131" s="43"/>
      <c r="IB131" s="43"/>
      <c r="IC131" s="43"/>
      <c r="ID131" s="43"/>
      <c r="IE131" s="43"/>
      <c r="IF131" s="43"/>
      <c r="IG131" s="43"/>
      <c r="IH131" s="43"/>
      <c r="II131" s="43"/>
      <c r="IJ131" s="43"/>
      <c r="IK131" s="43"/>
      <c r="IL131" s="43"/>
      <c r="IM131" s="43"/>
      <c r="IN131" s="43"/>
      <c r="IO131" s="43"/>
      <c r="IP131" s="43"/>
      <c r="IQ131" s="43"/>
      <c r="IR131" s="43"/>
      <c r="IS131" s="43"/>
      <c r="IT131" s="43"/>
      <c r="IU131" s="43"/>
      <c r="IV131" s="43"/>
      <c r="IW131" s="43"/>
      <c r="IX131" s="43"/>
      <c r="IY131" s="43"/>
      <c r="IZ131" s="43"/>
      <c r="JA131" s="43"/>
      <c r="JB131" s="43"/>
      <c r="JC131" s="43"/>
      <c r="JD131" s="43"/>
      <c r="JE131" s="43"/>
      <c r="JF131" s="43"/>
      <c r="JG131" s="43"/>
      <c r="JH131" s="43"/>
      <c r="JI131" s="43"/>
      <c r="JJ131" s="43"/>
      <c r="JK131" s="43"/>
      <c r="JL131" s="43"/>
      <c r="JM131" s="43"/>
      <c r="JN131" s="43"/>
      <c r="JO131" s="43"/>
      <c r="JP131" s="43"/>
      <c r="JQ131" s="43"/>
      <c r="JR131" s="43"/>
      <c r="JS131" s="43"/>
      <c r="JT131" s="43"/>
      <c r="JU131" s="43"/>
      <c r="JV131" s="43"/>
      <c r="JW131" s="43"/>
      <c r="JX131" s="43"/>
      <c r="JY131" s="43"/>
      <c r="JZ131" s="43"/>
      <c r="KA131" s="43"/>
      <c r="KB131" s="43"/>
    </row>
    <row r="132" spans="2:288" ht="26.25" customHeight="1" x14ac:dyDescent="0.3">
      <c r="B132" s="65" t="s">
        <v>136</v>
      </c>
      <c r="C132" s="57">
        <f>C133</f>
        <v>64.375</v>
      </c>
      <c r="D132" s="114">
        <f>MAX(D133:D145)</f>
        <v>4.25</v>
      </c>
      <c r="E132" s="41"/>
      <c r="F132" s="41"/>
      <c r="G132" s="73"/>
      <c r="H132" s="73"/>
      <c r="I132" s="73"/>
      <c r="J132" s="73"/>
      <c r="K132" s="42">
        <v>0</v>
      </c>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c r="CQ132" s="43"/>
      <c r="CR132" s="43"/>
      <c r="CS132" s="43"/>
      <c r="CT132" s="43"/>
      <c r="CU132" s="43"/>
      <c r="CV132" s="43"/>
      <c r="CW132" s="43"/>
      <c r="CX132" s="43"/>
      <c r="CY132" s="43"/>
      <c r="CZ132" s="43"/>
      <c r="DA132" s="43"/>
      <c r="DB132" s="43"/>
      <c r="DC132" s="43"/>
      <c r="DD132" s="43"/>
      <c r="DE132" s="43"/>
      <c r="DF132" s="43"/>
      <c r="DG132" s="43"/>
      <c r="DH132" s="43"/>
      <c r="DI132" s="43"/>
      <c r="DJ132" s="43"/>
      <c r="DK132" s="43"/>
      <c r="DL132" s="43"/>
      <c r="DM132" s="43"/>
      <c r="DN132" s="43"/>
      <c r="DO132" s="43"/>
      <c r="DP132" s="43"/>
      <c r="DQ132" s="43"/>
      <c r="DR132" s="43"/>
      <c r="DS132" s="43"/>
      <c r="DT132" s="43"/>
      <c r="DU132" s="43"/>
      <c r="DV132" s="43"/>
      <c r="DW132" s="43"/>
      <c r="DX132" s="43"/>
      <c r="DY132" s="43"/>
      <c r="DZ132" s="43"/>
      <c r="EA132" s="43"/>
      <c r="EB132" s="43"/>
      <c r="EC132" s="43"/>
      <c r="ED132" s="43"/>
      <c r="EE132" s="43"/>
      <c r="EF132" s="43"/>
      <c r="EG132" s="43"/>
      <c r="EH132" s="43"/>
      <c r="EI132" s="43"/>
      <c r="EJ132" s="43"/>
      <c r="EK132" s="43"/>
      <c r="EL132" s="43"/>
      <c r="EM132" s="43"/>
      <c r="EN132" s="43"/>
      <c r="EO132" s="43"/>
      <c r="EP132" s="43"/>
      <c r="EQ132" s="43"/>
      <c r="ER132" s="43"/>
      <c r="ES132" s="43"/>
      <c r="ET132" s="43"/>
      <c r="EU132" s="43"/>
      <c r="EV132" s="43"/>
      <c r="EW132" s="43"/>
      <c r="EX132" s="43"/>
      <c r="EY132" s="43"/>
      <c r="EZ132" s="43"/>
      <c r="FA132" s="43"/>
      <c r="FB132" s="43"/>
      <c r="FC132" s="43"/>
      <c r="FD132" s="43"/>
      <c r="FE132" s="43"/>
      <c r="FF132" s="43"/>
      <c r="FG132" s="43"/>
      <c r="FH132" s="43"/>
      <c r="FI132" s="43"/>
      <c r="FJ132" s="43"/>
      <c r="FK132" s="43"/>
      <c r="FL132" s="43"/>
      <c r="FM132" s="43"/>
      <c r="FN132" s="43"/>
      <c r="FO132" s="43"/>
      <c r="FP132" s="43"/>
      <c r="FQ132" s="43"/>
      <c r="FR132" s="43"/>
      <c r="FS132" s="43"/>
      <c r="FT132" s="43"/>
      <c r="FU132" s="43"/>
      <c r="FV132" s="43"/>
      <c r="FW132" s="43"/>
      <c r="FX132" s="43"/>
      <c r="FY132" s="43"/>
      <c r="FZ132" s="43"/>
      <c r="GA132" s="43"/>
      <c r="GB132" s="43"/>
      <c r="GC132" s="43"/>
      <c r="GD132" s="43"/>
      <c r="GE132" s="43"/>
      <c r="GF132" s="43"/>
      <c r="GG132" s="43"/>
      <c r="GH132" s="43"/>
      <c r="GI132" s="43"/>
      <c r="GJ132" s="43"/>
      <c r="GK132" s="43"/>
      <c r="GL132" s="43"/>
      <c r="GM132" s="43"/>
      <c r="GN132" s="43"/>
      <c r="GO132" s="43"/>
      <c r="GP132" s="43"/>
      <c r="GQ132" s="43"/>
      <c r="GR132" s="43"/>
      <c r="GS132" s="43"/>
      <c r="GT132" s="43"/>
      <c r="GU132" s="43"/>
      <c r="GV132" s="43"/>
      <c r="GW132" s="43"/>
      <c r="GX132" s="43"/>
      <c r="GY132" s="43"/>
      <c r="GZ132" s="43"/>
      <c r="HA132" s="43"/>
      <c r="HB132" s="43"/>
      <c r="HC132" s="43"/>
      <c r="HD132" s="43"/>
      <c r="HE132" s="43"/>
      <c r="HF132" s="43"/>
      <c r="HG132" s="43"/>
      <c r="HH132" s="43"/>
      <c r="HI132" s="43"/>
      <c r="HJ132" s="43"/>
      <c r="HK132" s="43"/>
      <c r="HL132" s="43"/>
      <c r="HM132" s="43"/>
      <c r="HN132" s="43"/>
      <c r="HO132" s="43"/>
      <c r="HP132" s="43"/>
      <c r="HQ132" s="43"/>
      <c r="HR132" s="43"/>
      <c r="HS132" s="43"/>
      <c r="HT132" s="43"/>
      <c r="HU132" s="43"/>
      <c r="HV132" s="43"/>
      <c r="HW132" s="43"/>
      <c r="HX132" s="43"/>
      <c r="HY132" s="43"/>
      <c r="HZ132" s="43"/>
      <c r="IA132" s="43"/>
      <c r="IB132" s="43"/>
      <c r="IC132" s="43"/>
      <c r="ID132" s="43"/>
      <c r="IE132" s="43"/>
      <c r="IF132" s="43"/>
      <c r="IG132" s="43"/>
      <c r="IH132" s="43"/>
      <c r="II132" s="43"/>
      <c r="IJ132" s="43"/>
      <c r="IK132" s="43"/>
      <c r="IL132" s="43"/>
      <c r="IM132" s="43"/>
      <c r="IN132" s="43"/>
      <c r="IO132" s="43"/>
      <c r="IP132" s="43"/>
      <c r="IQ132" s="43"/>
      <c r="IR132" s="43"/>
      <c r="IS132" s="43"/>
      <c r="IT132" s="43"/>
      <c r="IU132" s="43"/>
      <c r="IV132" s="43"/>
      <c r="IW132" s="43"/>
      <c r="IX132" s="43"/>
      <c r="IY132" s="43"/>
      <c r="IZ132" s="43"/>
      <c r="JA132" s="43"/>
      <c r="JB132" s="43"/>
      <c r="JC132" s="43"/>
      <c r="JD132" s="43"/>
      <c r="JE132" s="43"/>
      <c r="JF132" s="43"/>
      <c r="JG132" s="43"/>
      <c r="JH132" s="43"/>
      <c r="JI132" s="43"/>
      <c r="JJ132" s="43"/>
      <c r="JK132" s="43"/>
      <c r="JL132" s="43"/>
      <c r="JM132" s="43"/>
      <c r="JN132" s="43"/>
      <c r="JO132" s="43"/>
      <c r="JP132" s="43"/>
      <c r="JQ132" s="43"/>
      <c r="JR132" s="43"/>
      <c r="JS132" s="43"/>
      <c r="JT132" s="43"/>
      <c r="JU132" s="43"/>
      <c r="JV132" s="43"/>
      <c r="JW132" s="43"/>
      <c r="JX132" s="43"/>
      <c r="JY132" s="43"/>
      <c r="JZ132" s="43"/>
      <c r="KA132" s="43"/>
      <c r="KB132" s="43"/>
    </row>
    <row r="133" spans="2:288" ht="26.25" customHeight="1" outlineLevel="1" x14ac:dyDescent="0.3">
      <c r="B133" s="67" t="s">
        <v>128</v>
      </c>
      <c r="C133" s="54">
        <f>C134</f>
        <v>64.375</v>
      </c>
      <c r="D133" s="107">
        <f>MAX(D134:D140)</f>
        <v>0</v>
      </c>
      <c r="E133" s="46"/>
      <c r="F133" s="46"/>
      <c r="G133" s="75"/>
      <c r="H133" s="75"/>
      <c r="I133" s="75"/>
      <c r="J133" s="75"/>
      <c r="K133" s="47">
        <v>0</v>
      </c>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43"/>
      <c r="CY133" s="43"/>
      <c r="CZ133" s="43"/>
      <c r="DA133" s="43"/>
      <c r="DB133" s="43"/>
      <c r="DC133" s="43"/>
      <c r="DD133" s="43"/>
      <c r="DE133" s="43"/>
      <c r="DF133" s="43"/>
      <c r="DG133" s="43"/>
      <c r="DH133" s="43"/>
      <c r="DI133" s="43"/>
      <c r="DJ133" s="43"/>
      <c r="DK133" s="43"/>
      <c r="DL133" s="43"/>
      <c r="DM133" s="43"/>
      <c r="DN133" s="43"/>
      <c r="DO133" s="43"/>
      <c r="DP133" s="43"/>
      <c r="DQ133" s="43"/>
      <c r="DR133" s="43"/>
      <c r="DS133" s="43"/>
      <c r="DT133" s="43"/>
      <c r="DU133" s="43"/>
      <c r="DV133" s="43"/>
      <c r="DW133" s="43"/>
      <c r="DX133" s="43"/>
      <c r="DY133" s="43"/>
      <c r="DZ133" s="43"/>
      <c r="EA133" s="43"/>
      <c r="EB133" s="43"/>
      <c r="EC133" s="43"/>
      <c r="ED133" s="43"/>
      <c r="EE133" s="43"/>
      <c r="EF133" s="43"/>
      <c r="EG133" s="43"/>
      <c r="EH133" s="43"/>
      <c r="EI133" s="43"/>
      <c r="EJ133" s="43"/>
      <c r="EK133" s="43"/>
      <c r="EL133" s="43"/>
      <c r="EM133" s="43"/>
      <c r="EN133" s="43"/>
      <c r="EO133" s="43"/>
      <c r="EP133" s="43"/>
      <c r="EQ133" s="43"/>
      <c r="ER133" s="43"/>
      <c r="ES133" s="43"/>
      <c r="ET133" s="43"/>
      <c r="EU133" s="43"/>
      <c r="EV133" s="43"/>
      <c r="EW133" s="43"/>
      <c r="EX133" s="43"/>
      <c r="EY133" s="43"/>
      <c r="EZ133" s="43"/>
      <c r="FA133" s="43"/>
      <c r="FB133" s="43"/>
      <c r="FC133" s="43"/>
      <c r="FD133" s="43"/>
      <c r="FE133" s="43"/>
      <c r="FF133" s="43"/>
      <c r="FG133" s="43"/>
      <c r="FH133" s="43"/>
      <c r="FI133" s="43"/>
      <c r="FJ133" s="43"/>
      <c r="FK133" s="43"/>
      <c r="FL133" s="43"/>
      <c r="FM133" s="43"/>
      <c r="FN133" s="43"/>
      <c r="FO133" s="43"/>
      <c r="FP133" s="43"/>
      <c r="FQ133" s="43"/>
      <c r="FR133" s="43"/>
      <c r="FS133" s="43"/>
      <c r="FT133" s="43"/>
      <c r="FU133" s="43"/>
      <c r="FV133" s="43"/>
      <c r="FW133" s="43"/>
      <c r="FX133" s="43"/>
      <c r="FY133" s="43"/>
      <c r="FZ133" s="43"/>
      <c r="GA133" s="43"/>
      <c r="GB133" s="43"/>
      <c r="GC133" s="43"/>
      <c r="GD133" s="43"/>
      <c r="GE133" s="43"/>
      <c r="GF133" s="43"/>
      <c r="GG133" s="43"/>
      <c r="GH133" s="43"/>
      <c r="GI133" s="43"/>
      <c r="GJ133" s="43"/>
      <c r="GK133" s="43"/>
      <c r="GL133" s="43"/>
      <c r="GM133" s="43"/>
      <c r="GN133" s="43"/>
      <c r="GO133" s="43"/>
      <c r="GP133" s="43"/>
      <c r="GQ133" s="43"/>
      <c r="GR133" s="43"/>
      <c r="GS133" s="43"/>
      <c r="GT133" s="43"/>
      <c r="GU133" s="43"/>
      <c r="GV133" s="43"/>
      <c r="GW133" s="43"/>
      <c r="GX133" s="43"/>
      <c r="GY133" s="43"/>
      <c r="GZ133" s="43"/>
      <c r="HA133" s="43"/>
      <c r="HB133" s="43"/>
      <c r="HC133" s="43"/>
      <c r="HD133" s="43"/>
      <c r="HE133" s="43"/>
      <c r="HF133" s="43"/>
      <c r="HG133" s="43"/>
      <c r="HH133" s="43"/>
      <c r="HI133" s="43"/>
      <c r="HJ133" s="43"/>
      <c r="HK133" s="43"/>
      <c r="HL133" s="43"/>
      <c r="HM133" s="43"/>
      <c r="HN133" s="43"/>
      <c r="HO133" s="43"/>
      <c r="HP133" s="43"/>
      <c r="HQ133" s="43"/>
      <c r="HR133" s="43"/>
      <c r="HS133" s="43"/>
      <c r="HT133" s="43"/>
      <c r="HU133" s="43"/>
      <c r="HV133" s="43"/>
      <c r="HW133" s="43"/>
      <c r="HX133" s="43"/>
      <c r="HY133" s="43"/>
      <c r="HZ133" s="43"/>
      <c r="IA133" s="43"/>
      <c r="IB133" s="43"/>
      <c r="IC133" s="43"/>
      <c r="ID133" s="43"/>
      <c r="IE133" s="43"/>
      <c r="IF133" s="43"/>
      <c r="IG133" s="43"/>
      <c r="IH133" s="43"/>
      <c r="II133" s="43"/>
      <c r="IJ133" s="43"/>
      <c r="IK133" s="43"/>
      <c r="IL133" s="43"/>
      <c r="IM133" s="43"/>
      <c r="IN133" s="43"/>
      <c r="IO133" s="43"/>
      <c r="IP133" s="43"/>
      <c r="IQ133" s="43"/>
      <c r="IR133" s="43"/>
      <c r="IS133" s="43"/>
      <c r="IT133" s="43"/>
      <c r="IU133" s="43"/>
      <c r="IV133" s="43"/>
      <c r="IW133" s="43"/>
      <c r="IX133" s="43"/>
      <c r="IY133" s="43"/>
      <c r="IZ133" s="43"/>
      <c r="JA133" s="43"/>
      <c r="JB133" s="43"/>
      <c r="JC133" s="43"/>
      <c r="JD133" s="43"/>
      <c r="JE133" s="43"/>
      <c r="JF133" s="43"/>
      <c r="JG133" s="43"/>
      <c r="JH133" s="43"/>
      <c r="JI133" s="43"/>
      <c r="JJ133" s="43"/>
      <c r="JK133" s="43"/>
      <c r="JL133" s="43"/>
      <c r="JM133" s="43"/>
      <c r="JN133" s="43"/>
      <c r="JO133" s="43"/>
      <c r="JP133" s="43"/>
      <c r="JQ133" s="43"/>
      <c r="JR133" s="43"/>
      <c r="JS133" s="43"/>
      <c r="JT133" s="43"/>
      <c r="JU133" s="43"/>
      <c r="JV133" s="43"/>
      <c r="JW133" s="43"/>
      <c r="JX133" s="43"/>
      <c r="JY133" s="43"/>
      <c r="JZ133" s="43"/>
      <c r="KA133" s="43"/>
      <c r="KB133" s="43"/>
    </row>
    <row r="134" spans="2:288" ht="32.25" customHeight="1" outlineLevel="2" x14ac:dyDescent="0.3">
      <c r="B134" s="66" t="s">
        <v>376</v>
      </c>
      <c r="C134" s="98">
        <f>IF('Estimación Content'!$B$13='Estimaciones variables'!$Y$40,C131+D118,C131+5)</f>
        <v>64.375</v>
      </c>
      <c r="D134" s="53">
        <f>VLOOKUP(B134,'Estimaciones variables'!A:B,2,FALSE)</f>
        <v>0</v>
      </c>
      <c r="E134" s="44"/>
      <c r="F134" s="44"/>
      <c r="G134" s="58" t="s">
        <v>322</v>
      </c>
      <c r="H134" s="58" t="s">
        <v>321</v>
      </c>
      <c r="I134" s="58" t="s">
        <v>51</v>
      </c>
      <c r="J134" s="58"/>
      <c r="K134" s="45">
        <v>0</v>
      </c>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c r="CQ134" s="43"/>
      <c r="CR134" s="43"/>
      <c r="CS134" s="43"/>
      <c r="CT134" s="43"/>
      <c r="CU134" s="43"/>
      <c r="CV134" s="43"/>
      <c r="CW134" s="43"/>
      <c r="CX134" s="43"/>
      <c r="CY134" s="43"/>
      <c r="CZ134" s="43"/>
      <c r="DA134" s="43"/>
      <c r="DB134" s="43"/>
      <c r="DC134" s="43"/>
      <c r="DD134" s="43"/>
      <c r="DE134" s="43"/>
      <c r="DF134" s="43"/>
      <c r="DG134" s="43"/>
      <c r="DH134" s="43"/>
      <c r="DI134" s="43"/>
      <c r="DJ134" s="43"/>
      <c r="DK134" s="43"/>
      <c r="DL134" s="43"/>
      <c r="DM134" s="43"/>
      <c r="DN134" s="43"/>
      <c r="DO134" s="43"/>
      <c r="DP134" s="43"/>
      <c r="DQ134" s="43"/>
      <c r="DR134" s="43"/>
      <c r="DS134" s="43"/>
      <c r="DT134" s="43"/>
      <c r="DU134" s="43"/>
      <c r="DV134" s="43"/>
      <c r="DW134" s="43"/>
      <c r="DX134" s="43"/>
      <c r="DY134" s="43"/>
      <c r="DZ134" s="43"/>
      <c r="EA134" s="43"/>
      <c r="EB134" s="43"/>
      <c r="EC134" s="43"/>
      <c r="ED134" s="43"/>
      <c r="EE134" s="43"/>
      <c r="EF134" s="43"/>
      <c r="EG134" s="43"/>
      <c r="EH134" s="43"/>
      <c r="EI134" s="43"/>
      <c r="EJ134" s="43"/>
      <c r="EK134" s="43"/>
      <c r="EL134" s="43"/>
      <c r="EM134" s="43"/>
      <c r="EN134" s="43"/>
      <c r="EO134" s="43"/>
      <c r="EP134" s="43"/>
      <c r="EQ134" s="43"/>
      <c r="ER134" s="43"/>
      <c r="ES134" s="43"/>
      <c r="ET134" s="43"/>
      <c r="EU134" s="43"/>
      <c r="EV134" s="43"/>
      <c r="EW134" s="43"/>
      <c r="EX134" s="43"/>
      <c r="EY134" s="43"/>
      <c r="EZ134" s="43"/>
      <c r="FA134" s="43"/>
      <c r="FB134" s="43"/>
      <c r="FC134" s="43"/>
      <c r="FD134" s="43"/>
      <c r="FE134" s="43"/>
      <c r="FF134" s="43"/>
      <c r="FG134" s="43"/>
      <c r="FH134" s="43"/>
      <c r="FI134" s="43"/>
      <c r="FJ134" s="43"/>
      <c r="FK134" s="43"/>
      <c r="FL134" s="43"/>
      <c r="FM134" s="43"/>
      <c r="FN134" s="43"/>
      <c r="FO134" s="43"/>
      <c r="FP134" s="43"/>
      <c r="FQ134" s="43"/>
      <c r="FR134" s="43"/>
      <c r="FS134" s="43"/>
      <c r="FT134" s="43"/>
      <c r="FU134" s="43"/>
      <c r="FV134" s="43"/>
      <c r="FW134" s="43"/>
      <c r="FX134" s="43"/>
      <c r="FY134" s="43"/>
      <c r="FZ134" s="43"/>
      <c r="GA134" s="43"/>
      <c r="GB134" s="43"/>
      <c r="GC134" s="43"/>
      <c r="GD134" s="43"/>
      <c r="GE134" s="43"/>
      <c r="GF134" s="43"/>
      <c r="GG134" s="43"/>
      <c r="GH134" s="43"/>
      <c r="GI134" s="43"/>
      <c r="GJ134" s="43"/>
      <c r="GK134" s="43"/>
      <c r="GL134" s="43"/>
      <c r="GM134" s="43"/>
      <c r="GN134" s="43"/>
      <c r="GO134" s="43"/>
      <c r="GP134" s="43"/>
      <c r="GQ134" s="43"/>
      <c r="GR134" s="43"/>
      <c r="GS134" s="43"/>
      <c r="GT134" s="43"/>
      <c r="GU134" s="43"/>
      <c r="GV134" s="43"/>
      <c r="GW134" s="43"/>
      <c r="GX134" s="43"/>
      <c r="GY134" s="43"/>
      <c r="GZ134" s="43"/>
      <c r="HA134" s="43"/>
      <c r="HB134" s="43"/>
      <c r="HC134" s="43"/>
      <c r="HD134" s="43"/>
      <c r="HE134" s="43"/>
      <c r="HF134" s="43"/>
      <c r="HG134" s="43"/>
      <c r="HH134" s="43"/>
      <c r="HI134" s="43"/>
      <c r="HJ134" s="43"/>
      <c r="HK134" s="43"/>
      <c r="HL134" s="43"/>
      <c r="HM134" s="43"/>
      <c r="HN134" s="43"/>
      <c r="HO134" s="43"/>
      <c r="HP134" s="43"/>
      <c r="HQ134" s="43"/>
      <c r="HR134" s="43"/>
      <c r="HS134" s="43"/>
      <c r="HT134" s="43"/>
      <c r="HU134" s="43"/>
      <c r="HV134" s="43"/>
      <c r="HW134" s="43"/>
      <c r="HX134" s="43"/>
      <c r="HY134" s="43"/>
      <c r="HZ134" s="43"/>
      <c r="IA134" s="43"/>
      <c r="IB134" s="43"/>
      <c r="IC134" s="43"/>
      <c r="ID134" s="43"/>
      <c r="IE134" s="43"/>
      <c r="IF134" s="43"/>
      <c r="IG134" s="43"/>
      <c r="IH134" s="43"/>
      <c r="II134" s="43"/>
      <c r="IJ134" s="43"/>
      <c r="IK134" s="43"/>
      <c r="IL134" s="43"/>
      <c r="IM134" s="43"/>
      <c r="IN134" s="43"/>
      <c r="IO134" s="43"/>
      <c r="IP134" s="43"/>
      <c r="IQ134" s="43"/>
      <c r="IR134" s="43"/>
      <c r="IS134" s="43"/>
      <c r="IT134" s="43"/>
      <c r="IU134" s="43"/>
      <c r="IV134" s="43"/>
      <c r="IW134" s="43"/>
      <c r="IX134" s="43"/>
      <c r="IY134" s="43"/>
      <c r="IZ134" s="43"/>
      <c r="JA134" s="43"/>
      <c r="JB134" s="43"/>
      <c r="JC134" s="43"/>
      <c r="JD134" s="43"/>
      <c r="JE134" s="43"/>
      <c r="JF134" s="43"/>
      <c r="JG134" s="43"/>
      <c r="JH134" s="43"/>
      <c r="JI134" s="43"/>
      <c r="JJ134" s="43"/>
      <c r="JK134" s="43"/>
      <c r="JL134" s="43"/>
      <c r="JM134" s="43"/>
      <c r="JN134" s="43"/>
      <c r="JO134" s="43"/>
      <c r="JP134" s="43"/>
      <c r="JQ134" s="43"/>
      <c r="JR134" s="43"/>
      <c r="JS134" s="43"/>
      <c r="JT134" s="43"/>
      <c r="JU134" s="43"/>
      <c r="JV134" s="43"/>
      <c r="JW134" s="43"/>
      <c r="JX134" s="43"/>
      <c r="JY134" s="43"/>
      <c r="JZ134" s="43"/>
      <c r="KA134" s="43"/>
      <c r="KB134" s="43"/>
    </row>
    <row r="135" spans="2:288" ht="29.25" customHeight="1" outlineLevel="2" x14ac:dyDescent="0.3">
      <c r="B135" s="66" t="s">
        <v>139</v>
      </c>
      <c r="C135" s="53">
        <f t="shared" ref="C135:C140" si="11">C134</f>
        <v>64.375</v>
      </c>
      <c r="D135" s="53">
        <f>VLOOKUP(B135,'Estimaciones variables'!A:B,2,FALSE)</f>
        <v>0</v>
      </c>
      <c r="E135" s="44"/>
      <c r="F135" s="44"/>
      <c r="G135" s="58" t="s">
        <v>4</v>
      </c>
      <c r="H135" s="58" t="s">
        <v>301</v>
      </c>
      <c r="I135" s="58"/>
      <c r="J135" s="58"/>
      <c r="K135" s="45">
        <v>0</v>
      </c>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c r="DV135" s="43"/>
      <c r="DW135" s="43"/>
      <c r="DX135" s="43"/>
      <c r="DY135" s="43"/>
      <c r="DZ135" s="43"/>
      <c r="EA135" s="43"/>
      <c r="EB135" s="43"/>
      <c r="EC135" s="43"/>
      <c r="ED135" s="43"/>
      <c r="EE135" s="43"/>
      <c r="EF135" s="43"/>
      <c r="EG135" s="43"/>
      <c r="EH135" s="43"/>
      <c r="EI135" s="43"/>
      <c r="EJ135" s="43"/>
      <c r="EK135" s="43"/>
      <c r="EL135" s="43"/>
      <c r="EM135" s="43"/>
      <c r="EN135" s="43"/>
      <c r="EO135" s="43"/>
      <c r="EP135" s="43"/>
      <c r="EQ135" s="43"/>
      <c r="ER135" s="43"/>
      <c r="ES135" s="43"/>
      <c r="ET135" s="43"/>
      <c r="EU135" s="43"/>
      <c r="EV135" s="43"/>
      <c r="EW135" s="43"/>
      <c r="EX135" s="43"/>
      <c r="EY135" s="43"/>
      <c r="EZ135" s="43"/>
      <c r="FA135" s="43"/>
      <c r="FB135" s="43"/>
      <c r="FC135" s="43"/>
      <c r="FD135" s="43"/>
      <c r="FE135" s="43"/>
      <c r="FF135" s="43"/>
      <c r="FG135" s="43"/>
      <c r="FH135" s="43"/>
      <c r="FI135" s="43"/>
      <c r="FJ135" s="43"/>
      <c r="FK135" s="43"/>
      <c r="FL135" s="43"/>
      <c r="FM135" s="43"/>
      <c r="FN135" s="43"/>
      <c r="FO135" s="43"/>
      <c r="FP135" s="43"/>
      <c r="FQ135" s="43"/>
      <c r="FR135" s="43"/>
      <c r="FS135" s="43"/>
      <c r="FT135" s="43"/>
      <c r="FU135" s="43"/>
      <c r="FV135" s="43"/>
      <c r="FW135" s="43"/>
      <c r="FX135" s="43"/>
      <c r="FY135" s="43"/>
      <c r="FZ135" s="43"/>
      <c r="GA135" s="43"/>
      <c r="GB135" s="43"/>
      <c r="GC135" s="43"/>
      <c r="GD135" s="43"/>
      <c r="GE135" s="43"/>
      <c r="GF135" s="43"/>
      <c r="GG135" s="43"/>
      <c r="GH135" s="43"/>
      <c r="GI135" s="43"/>
      <c r="GJ135" s="43"/>
      <c r="GK135" s="43"/>
      <c r="GL135" s="43"/>
      <c r="GM135" s="43"/>
      <c r="GN135" s="43"/>
      <c r="GO135" s="43"/>
      <c r="GP135" s="43"/>
      <c r="GQ135" s="43"/>
      <c r="GR135" s="43"/>
      <c r="GS135" s="43"/>
      <c r="GT135" s="43"/>
      <c r="GU135" s="43"/>
      <c r="GV135" s="43"/>
      <c r="GW135" s="43"/>
      <c r="GX135" s="43"/>
      <c r="GY135" s="43"/>
      <c r="GZ135" s="43"/>
      <c r="HA135" s="43"/>
      <c r="HB135" s="43"/>
      <c r="HC135" s="43"/>
      <c r="HD135" s="43"/>
      <c r="HE135" s="43"/>
      <c r="HF135" s="43"/>
      <c r="HG135" s="43"/>
      <c r="HH135" s="43"/>
      <c r="HI135" s="43"/>
      <c r="HJ135" s="43"/>
      <c r="HK135" s="43"/>
      <c r="HL135" s="43"/>
      <c r="HM135" s="43"/>
      <c r="HN135" s="43"/>
      <c r="HO135" s="43"/>
      <c r="HP135" s="43"/>
      <c r="HQ135" s="43"/>
      <c r="HR135" s="43"/>
      <c r="HS135" s="43"/>
      <c r="HT135" s="43"/>
      <c r="HU135" s="43"/>
      <c r="HV135" s="43"/>
      <c r="HW135" s="43"/>
      <c r="HX135" s="43"/>
      <c r="HY135" s="43"/>
      <c r="HZ135" s="43"/>
      <c r="IA135" s="43"/>
      <c r="IB135" s="43"/>
      <c r="IC135" s="43"/>
      <c r="ID135" s="43"/>
      <c r="IE135" s="43"/>
      <c r="IF135" s="43"/>
      <c r="IG135" s="43"/>
      <c r="IH135" s="43"/>
      <c r="II135" s="43"/>
      <c r="IJ135" s="43"/>
      <c r="IK135" s="43"/>
      <c r="IL135" s="43"/>
      <c r="IM135" s="43"/>
      <c r="IN135" s="43"/>
      <c r="IO135" s="43"/>
      <c r="IP135" s="43"/>
      <c r="IQ135" s="43"/>
      <c r="IR135" s="43"/>
      <c r="IS135" s="43"/>
      <c r="IT135" s="43"/>
      <c r="IU135" s="43"/>
      <c r="IV135" s="43"/>
      <c r="IW135" s="43"/>
      <c r="IX135" s="43"/>
      <c r="IY135" s="43"/>
      <c r="IZ135" s="43"/>
      <c r="JA135" s="43"/>
      <c r="JB135" s="43"/>
      <c r="JC135" s="43"/>
      <c r="JD135" s="43"/>
      <c r="JE135" s="43"/>
      <c r="JF135" s="43"/>
      <c r="JG135" s="43"/>
      <c r="JH135" s="43"/>
      <c r="JI135" s="43"/>
      <c r="JJ135" s="43"/>
      <c r="JK135" s="43"/>
      <c r="JL135" s="43"/>
      <c r="JM135" s="43"/>
      <c r="JN135" s="43"/>
      <c r="JO135" s="43"/>
      <c r="JP135" s="43"/>
      <c r="JQ135" s="43"/>
      <c r="JR135" s="43"/>
      <c r="JS135" s="43"/>
      <c r="JT135" s="43"/>
      <c r="JU135" s="43"/>
      <c r="JV135" s="43"/>
      <c r="JW135" s="43"/>
      <c r="JX135" s="43"/>
      <c r="JY135" s="43"/>
      <c r="JZ135" s="43"/>
      <c r="KA135" s="43"/>
      <c r="KB135" s="43"/>
    </row>
    <row r="136" spans="2:288" ht="26.25" customHeight="1" outlineLevel="2" x14ac:dyDescent="0.3">
      <c r="B136" s="66" t="s">
        <v>275</v>
      </c>
      <c r="C136" s="53">
        <f t="shared" si="11"/>
        <v>64.375</v>
      </c>
      <c r="D136" s="53">
        <f>VLOOKUP(B136,'Estimaciones variables'!A:B,2,FALSE)</f>
        <v>0</v>
      </c>
      <c r="E136" s="44"/>
      <c r="F136" s="44"/>
      <c r="G136" s="58" t="s">
        <v>4</v>
      </c>
      <c r="H136" s="58" t="s">
        <v>301</v>
      </c>
      <c r="I136" s="58" t="s">
        <v>7</v>
      </c>
      <c r="J136" s="58"/>
      <c r="K136" s="45">
        <v>0</v>
      </c>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c r="DV136" s="43"/>
      <c r="DW136" s="43"/>
      <c r="DX136" s="43"/>
      <c r="DY136" s="43"/>
      <c r="DZ136" s="43"/>
      <c r="EA136" s="43"/>
      <c r="EB136" s="43"/>
      <c r="EC136" s="43"/>
      <c r="ED136" s="43"/>
      <c r="EE136" s="43"/>
      <c r="EF136" s="43"/>
      <c r="EG136" s="43"/>
      <c r="EH136" s="43"/>
      <c r="EI136" s="43"/>
      <c r="EJ136" s="43"/>
      <c r="EK136" s="43"/>
      <c r="EL136" s="43"/>
      <c r="EM136" s="43"/>
      <c r="EN136" s="43"/>
      <c r="EO136" s="43"/>
      <c r="EP136" s="43"/>
      <c r="EQ136" s="43"/>
      <c r="ER136" s="43"/>
      <c r="ES136" s="43"/>
      <c r="ET136" s="43"/>
      <c r="EU136" s="43"/>
      <c r="EV136" s="43"/>
      <c r="EW136" s="43"/>
      <c r="EX136" s="43"/>
      <c r="EY136" s="43"/>
      <c r="EZ136" s="43"/>
      <c r="FA136" s="43"/>
      <c r="FB136" s="43"/>
      <c r="FC136" s="43"/>
      <c r="FD136" s="43"/>
      <c r="FE136" s="43"/>
      <c r="FF136" s="43"/>
      <c r="FG136" s="43"/>
      <c r="FH136" s="43"/>
      <c r="FI136" s="43"/>
      <c r="FJ136" s="43"/>
      <c r="FK136" s="43"/>
      <c r="FL136" s="43"/>
      <c r="FM136" s="43"/>
      <c r="FN136" s="43"/>
      <c r="FO136" s="43"/>
      <c r="FP136" s="43"/>
      <c r="FQ136" s="43"/>
      <c r="FR136" s="43"/>
      <c r="FS136" s="43"/>
      <c r="FT136" s="43"/>
      <c r="FU136" s="43"/>
      <c r="FV136" s="43"/>
      <c r="FW136" s="43"/>
      <c r="FX136" s="43"/>
      <c r="FY136" s="43"/>
      <c r="FZ136" s="43"/>
      <c r="GA136" s="43"/>
      <c r="GB136" s="43"/>
      <c r="GC136" s="43"/>
      <c r="GD136" s="43"/>
      <c r="GE136" s="43"/>
      <c r="GF136" s="43"/>
      <c r="GG136" s="43"/>
      <c r="GH136" s="43"/>
      <c r="GI136" s="43"/>
      <c r="GJ136" s="43"/>
      <c r="GK136" s="43"/>
      <c r="GL136" s="43"/>
      <c r="GM136" s="43"/>
      <c r="GN136" s="43"/>
      <c r="GO136" s="43"/>
      <c r="GP136" s="43"/>
      <c r="GQ136" s="43"/>
      <c r="GR136" s="43"/>
      <c r="GS136" s="43"/>
      <c r="GT136" s="43"/>
      <c r="GU136" s="43"/>
      <c r="GV136" s="43"/>
      <c r="GW136" s="43"/>
      <c r="GX136" s="43"/>
      <c r="GY136" s="43"/>
      <c r="GZ136" s="43"/>
      <c r="HA136" s="43"/>
      <c r="HB136" s="43"/>
      <c r="HC136" s="43"/>
      <c r="HD136" s="43"/>
      <c r="HE136" s="43"/>
      <c r="HF136" s="43"/>
      <c r="HG136" s="43"/>
      <c r="HH136" s="43"/>
      <c r="HI136" s="43"/>
      <c r="HJ136" s="43"/>
      <c r="HK136" s="43"/>
      <c r="HL136" s="43"/>
      <c r="HM136" s="43"/>
      <c r="HN136" s="43"/>
      <c r="HO136" s="43"/>
      <c r="HP136" s="43"/>
      <c r="HQ136" s="43"/>
      <c r="HR136" s="43"/>
      <c r="HS136" s="43"/>
      <c r="HT136" s="43"/>
      <c r="HU136" s="43"/>
      <c r="HV136" s="43"/>
      <c r="HW136" s="43"/>
      <c r="HX136" s="43"/>
      <c r="HY136" s="43"/>
      <c r="HZ136" s="43"/>
      <c r="IA136" s="43"/>
      <c r="IB136" s="43"/>
      <c r="IC136" s="43"/>
      <c r="ID136" s="43"/>
      <c r="IE136" s="43"/>
      <c r="IF136" s="43"/>
      <c r="IG136" s="43"/>
      <c r="IH136" s="43"/>
      <c r="II136" s="43"/>
      <c r="IJ136" s="43"/>
      <c r="IK136" s="43"/>
      <c r="IL136" s="43"/>
      <c r="IM136" s="43"/>
      <c r="IN136" s="43"/>
      <c r="IO136" s="43"/>
      <c r="IP136" s="43"/>
      <c r="IQ136" s="43"/>
      <c r="IR136" s="43"/>
      <c r="IS136" s="43"/>
      <c r="IT136" s="43"/>
      <c r="IU136" s="43"/>
      <c r="IV136" s="43"/>
      <c r="IW136" s="43"/>
      <c r="IX136" s="43"/>
      <c r="IY136" s="43"/>
      <c r="IZ136" s="43"/>
      <c r="JA136" s="43"/>
      <c r="JB136" s="43"/>
      <c r="JC136" s="43"/>
      <c r="JD136" s="43"/>
      <c r="JE136" s="43"/>
      <c r="JF136" s="43"/>
      <c r="JG136" s="43"/>
      <c r="JH136" s="43"/>
      <c r="JI136" s="43"/>
      <c r="JJ136" s="43"/>
      <c r="JK136" s="43"/>
      <c r="JL136" s="43"/>
      <c r="JM136" s="43"/>
      <c r="JN136" s="43"/>
      <c r="JO136" s="43"/>
      <c r="JP136" s="43"/>
      <c r="JQ136" s="43"/>
      <c r="JR136" s="43"/>
      <c r="JS136" s="43"/>
      <c r="JT136" s="43"/>
      <c r="JU136" s="43"/>
      <c r="JV136" s="43"/>
      <c r="JW136" s="43"/>
      <c r="JX136" s="43"/>
      <c r="JY136" s="43"/>
      <c r="JZ136" s="43"/>
      <c r="KA136" s="43"/>
      <c r="KB136" s="43"/>
    </row>
    <row r="137" spans="2:288" ht="26.25" customHeight="1" outlineLevel="2" x14ac:dyDescent="0.3">
      <c r="B137" s="66" t="s">
        <v>241</v>
      </c>
      <c r="C137" s="53">
        <f t="shared" si="11"/>
        <v>64.375</v>
      </c>
      <c r="D137" s="53">
        <f>VLOOKUP(B137,'Estimaciones variables'!A:B,2,FALSE)</f>
        <v>0</v>
      </c>
      <c r="E137" s="44"/>
      <c r="F137" s="44"/>
      <c r="G137" s="58" t="s">
        <v>4</v>
      </c>
      <c r="H137" s="58" t="s">
        <v>301</v>
      </c>
      <c r="I137" s="58" t="s">
        <v>7</v>
      </c>
      <c r="J137" s="58"/>
      <c r="K137" s="45">
        <v>0</v>
      </c>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c r="DV137" s="43"/>
      <c r="DW137" s="43"/>
      <c r="DX137" s="43"/>
      <c r="DY137" s="43"/>
      <c r="DZ137" s="43"/>
      <c r="EA137" s="43"/>
      <c r="EB137" s="43"/>
      <c r="EC137" s="43"/>
      <c r="ED137" s="43"/>
      <c r="EE137" s="43"/>
      <c r="EF137" s="43"/>
      <c r="EG137" s="43"/>
      <c r="EH137" s="43"/>
      <c r="EI137" s="43"/>
      <c r="EJ137" s="43"/>
      <c r="EK137" s="43"/>
      <c r="EL137" s="43"/>
      <c r="EM137" s="43"/>
      <c r="EN137" s="43"/>
      <c r="EO137" s="43"/>
      <c r="EP137" s="43"/>
      <c r="EQ137" s="43"/>
      <c r="ER137" s="43"/>
      <c r="ES137" s="43"/>
      <c r="ET137" s="43"/>
      <c r="EU137" s="43"/>
      <c r="EV137" s="43"/>
      <c r="EW137" s="43"/>
      <c r="EX137" s="43"/>
      <c r="EY137" s="43"/>
      <c r="EZ137" s="43"/>
      <c r="FA137" s="43"/>
      <c r="FB137" s="43"/>
      <c r="FC137" s="43"/>
      <c r="FD137" s="43"/>
      <c r="FE137" s="43"/>
      <c r="FF137" s="43"/>
      <c r="FG137" s="43"/>
      <c r="FH137" s="43"/>
      <c r="FI137" s="43"/>
      <c r="FJ137" s="43"/>
      <c r="FK137" s="43"/>
      <c r="FL137" s="43"/>
      <c r="FM137" s="43"/>
      <c r="FN137" s="43"/>
      <c r="FO137" s="43"/>
      <c r="FP137" s="43"/>
      <c r="FQ137" s="43"/>
      <c r="FR137" s="43"/>
      <c r="FS137" s="43"/>
      <c r="FT137" s="43"/>
      <c r="FU137" s="43"/>
      <c r="FV137" s="43"/>
      <c r="FW137" s="43"/>
      <c r="FX137" s="43"/>
      <c r="FY137" s="43"/>
      <c r="FZ137" s="43"/>
      <c r="GA137" s="43"/>
      <c r="GB137" s="43"/>
      <c r="GC137" s="43"/>
      <c r="GD137" s="43"/>
      <c r="GE137" s="43"/>
      <c r="GF137" s="43"/>
      <c r="GG137" s="43"/>
      <c r="GH137" s="43"/>
      <c r="GI137" s="43"/>
      <c r="GJ137" s="43"/>
      <c r="GK137" s="43"/>
      <c r="GL137" s="43"/>
      <c r="GM137" s="43"/>
      <c r="GN137" s="43"/>
      <c r="GO137" s="43"/>
      <c r="GP137" s="43"/>
      <c r="GQ137" s="43"/>
      <c r="GR137" s="43"/>
      <c r="GS137" s="43"/>
      <c r="GT137" s="43"/>
      <c r="GU137" s="43"/>
      <c r="GV137" s="43"/>
      <c r="GW137" s="43"/>
      <c r="GX137" s="43"/>
      <c r="GY137" s="43"/>
      <c r="GZ137" s="43"/>
      <c r="HA137" s="43"/>
      <c r="HB137" s="43"/>
      <c r="HC137" s="43"/>
      <c r="HD137" s="43"/>
      <c r="HE137" s="43"/>
      <c r="HF137" s="43"/>
      <c r="HG137" s="43"/>
      <c r="HH137" s="43"/>
      <c r="HI137" s="43"/>
      <c r="HJ137" s="43"/>
      <c r="HK137" s="43"/>
      <c r="HL137" s="43"/>
      <c r="HM137" s="43"/>
      <c r="HN137" s="43"/>
      <c r="HO137" s="43"/>
      <c r="HP137" s="43"/>
      <c r="HQ137" s="43"/>
      <c r="HR137" s="43"/>
      <c r="HS137" s="43"/>
      <c r="HT137" s="43"/>
      <c r="HU137" s="43"/>
      <c r="HV137" s="43"/>
      <c r="HW137" s="43"/>
      <c r="HX137" s="43"/>
      <c r="HY137" s="43"/>
      <c r="HZ137" s="43"/>
      <c r="IA137" s="43"/>
      <c r="IB137" s="43"/>
      <c r="IC137" s="43"/>
      <c r="ID137" s="43"/>
      <c r="IE137" s="43"/>
      <c r="IF137" s="43"/>
      <c r="IG137" s="43"/>
      <c r="IH137" s="43"/>
      <c r="II137" s="43"/>
      <c r="IJ137" s="43"/>
      <c r="IK137" s="43"/>
      <c r="IL137" s="43"/>
      <c r="IM137" s="43"/>
      <c r="IN137" s="43"/>
      <c r="IO137" s="43"/>
      <c r="IP137" s="43"/>
      <c r="IQ137" s="43"/>
      <c r="IR137" s="43"/>
      <c r="IS137" s="43"/>
      <c r="IT137" s="43"/>
      <c r="IU137" s="43"/>
      <c r="IV137" s="43"/>
      <c r="IW137" s="43"/>
      <c r="IX137" s="43"/>
      <c r="IY137" s="43"/>
      <c r="IZ137" s="43"/>
      <c r="JA137" s="43"/>
      <c r="JB137" s="43"/>
      <c r="JC137" s="43"/>
      <c r="JD137" s="43"/>
      <c r="JE137" s="43"/>
      <c r="JF137" s="43"/>
      <c r="JG137" s="43"/>
      <c r="JH137" s="43"/>
      <c r="JI137" s="43"/>
      <c r="JJ137" s="43"/>
      <c r="JK137" s="43"/>
      <c r="JL137" s="43"/>
      <c r="JM137" s="43"/>
      <c r="JN137" s="43"/>
      <c r="JO137" s="43"/>
      <c r="JP137" s="43"/>
      <c r="JQ137" s="43"/>
      <c r="JR137" s="43"/>
      <c r="JS137" s="43"/>
      <c r="JT137" s="43"/>
      <c r="JU137" s="43"/>
      <c r="JV137" s="43"/>
      <c r="JW137" s="43"/>
      <c r="JX137" s="43"/>
      <c r="JY137" s="43"/>
      <c r="JZ137" s="43"/>
      <c r="KA137" s="43"/>
      <c r="KB137" s="43"/>
    </row>
    <row r="138" spans="2:288" ht="38.25" customHeight="1" outlineLevel="2" x14ac:dyDescent="0.3">
      <c r="B138" s="66" t="s">
        <v>200</v>
      </c>
      <c r="C138" s="53">
        <f t="shared" si="11"/>
        <v>64.375</v>
      </c>
      <c r="D138" s="53">
        <f>VLOOKUP(B138,'Estimaciones variables'!A:B,2,FALSE)</f>
        <v>0</v>
      </c>
      <c r="E138" s="44"/>
      <c r="F138" s="44"/>
      <c r="G138" s="58" t="s">
        <v>7</v>
      </c>
      <c r="H138" s="58" t="s">
        <v>301</v>
      </c>
      <c r="I138" s="58" t="s">
        <v>19</v>
      </c>
      <c r="J138" s="58" t="s">
        <v>2</v>
      </c>
      <c r="K138" s="45">
        <v>0</v>
      </c>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c r="CS138" s="43"/>
      <c r="CT138" s="43"/>
      <c r="CU138" s="43"/>
      <c r="CV138" s="43"/>
      <c r="CW138" s="43"/>
      <c r="CX138" s="43"/>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c r="DV138" s="43"/>
      <c r="DW138" s="43"/>
      <c r="DX138" s="43"/>
      <c r="DY138" s="43"/>
      <c r="DZ138" s="43"/>
      <c r="EA138" s="43"/>
      <c r="EB138" s="43"/>
      <c r="EC138" s="43"/>
      <c r="ED138" s="43"/>
      <c r="EE138" s="43"/>
      <c r="EF138" s="43"/>
      <c r="EG138" s="43"/>
      <c r="EH138" s="43"/>
      <c r="EI138" s="43"/>
      <c r="EJ138" s="43"/>
      <c r="EK138" s="43"/>
      <c r="EL138" s="43"/>
      <c r="EM138" s="43"/>
      <c r="EN138" s="43"/>
      <c r="EO138" s="43"/>
      <c r="EP138" s="43"/>
      <c r="EQ138" s="43"/>
      <c r="ER138" s="43"/>
      <c r="ES138" s="43"/>
      <c r="ET138" s="43"/>
      <c r="EU138" s="43"/>
      <c r="EV138" s="43"/>
      <c r="EW138" s="43"/>
      <c r="EX138" s="43"/>
      <c r="EY138" s="43"/>
      <c r="EZ138" s="43"/>
      <c r="FA138" s="43"/>
      <c r="FB138" s="43"/>
      <c r="FC138" s="43"/>
      <c r="FD138" s="43"/>
      <c r="FE138" s="43"/>
      <c r="FF138" s="43"/>
      <c r="FG138" s="43"/>
      <c r="FH138" s="43"/>
      <c r="FI138" s="43"/>
      <c r="FJ138" s="43"/>
      <c r="FK138" s="43"/>
      <c r="FL138" s="43"/>
      <c r="FM138" s="43"/>
      <c r="FN138" s="43"/>
      <c r="FO138" s="43"/>
      <c r="FP138" s="43"/>
      <c r="FQ138" s="43"/>
      <c r="FR138" s="43"/>
      <c r="FS138" s="43"/>
      <c r="FT138" s="43"/>
      <c r="FU138" s="43"/>
      <c r="FV138" s="43"/>
      <c r="FW138" s="43"/>
      <c r="FX138" s="43"/>
      <c r="FY138" s="43"/>
      <c r="FZ138" s="43"/>
      <c r="GA138" s="43"/>
      <c r="GB138" s="43"/>
      <c r="GC138" s="43"/>
      <c r="GD138" s="43"/>
      <c r="GE138" s="43"/>
      <c r="GF138" s="43"/>
      <c r="GG138" s="43"/>
      <c r="GH138" s="43"/>
      <c r="GI138" s="43"/>
      <c r="GJ138" s="43"/>
      <c r="GK138" s="43"/>
      <c r="GL138" s="43"/>
      <c r="GM138" s="43"/>
      <c r="GN138" s="43"/>
      <c r="GO138" s="43"/>
      <c r="GP138" s="43"/>
      <c r="GQ138" s="43"/>
      <c r="GR138" s="43"/>
      <c r="GS138" s="43"/>
      <c r="GT138" s="43"/>
      <c r="GU138" s="43"/>
      <c r="GV138" s="43"/>
      <c r="GW138" s="43"/>
      <c r="GX138" s="43"/>
      <c r="GY138" s="43"/>
      <c r="GZ138" s="43"/>
      <c r="HA138" s="43"/>
      <c r="HB138" s="43"/>
      <c r="HC138" s="43"/>
      <c r="HD138" s="43"/>
      <c r="HE138" s="43"/>
      <c r="HF138" s="43"/>
      <c r="HG138" s="43"/>
      <c r="HH138" s="43"/>
      <c r="HI138" s="43"/>
      <c r="HJ138" s="43"/>
      <c r="HK138" s="43"/>
      <c r="HL138" s="43"/>
      <c r="HM138" s="43"/>
      <c r="HN138" s="43"/>
      <c r="HO138" s="43"/>
      <c r="HP138" s="43"/>
      <c r="HQ138" s="43"/>
      <c r="HR138" s="43"/>
      <c r="HS138" s="43"/>
      <c r="HT138" s="43"/>
      <c r="HU138" s="43"/>
      <c r="HV138" s="43"/>
      <c r="HW138" s="43"/>
      <c r="HX138" s="43"/>
      <c r="HY138" s="43"/>
      <c r="HZ138" s="43"/>
      <c r="IA138" s="43"/>
      <c r="IB138" s="43"/>
      <c r="IC138" s="43"/>
      <c r="ID138" s="43"/>
      <c r="IE138" s="43"/>
      <c r="IF138" s="43"/>
      <c r="IG138" s="43"/>
      <c r="IH138" s="43"/>
      <c r="II138" s="43"/>
      <c r="IJ138" s="43"/>
      <c r="IK138" s="43"/>
      <c r="IL138" s="43"/>
      <c r="IM138" s="43"/>
      <c r="IN138" s="43"/>
      <c r="IO138" s="43"/>
      <c r="IP138" s="43"/>
      <c r="IQ138" s="43"/>
      <c r="IR138" s="43"/>
      <c r="IS138" s="43"/>
      <c r="IT138" s="43"/>
      <c r="IU138" s="43"/>
      <c r="IV138" s="43"/>
      <c r="IW138" s="43"/>
      <c r="IX138" s="43"/>
      <c r="IY138" s="43"/>
      <c r="IZ138" s="43"/>
      <c r="JA138" s="43"/>
      <c r="JB138" s="43"/>
      <c r="JC138" s="43"/>
      <c r="JD138" s="43"/>
      <c r="JE138" s="43"/>
      <c r="JF138" s="43"/>
      <c r="JG138" s="43"/>
      <c r="JH138" s="43"/>
      <c r="JI138" s="43"/>
      <c r="JJ138" s="43"/>
      <c r="JK138" s="43"/>
      <c r="JL138" s="43"/>
      <c r="JM138" s="43"/>
      <c r="JN138" s="43"/>
      <c r="JO138" s="43"/>
      <c r="JP138" s="43"/>
      <c r="JQ138" s="43"/>
      <c r="JR138" s="43"/>
      <c r="JS138" s="43"/>
      <c r="JT138" s="43"/>
      <c r="JU138" s="43"/>
      <c r="JV138" s="43"/>
      <c r="JW138" s="43"/>
      <c r="JX138" s="43"/>
      <c r="JY138" s="43"/>
      <c r="JZ138" s="43"/>
      <c r="KA138" s="43"/>
      <c r="KB138" s="43"/>
    </row>
    <row r="139" spans="2:288" ht="38.25" customHeight="1" outlineLevel="2" x14ac:dyDescent="0.3">
      <c r="B139" s="66" t="s">
        <v>205</v>
      </c>
      <c r="C139" s="53">
        <f t="shared" si="11"/>
        <v>64.375</v>
      </c>
      <c r="D139" s="53">
        <f>VLOOKUP(B139,'Estimaciones variables'!A:B,2,FALSE)</f>
        <v>0</v>
      </c>
      <c r="E139" s="44"/>
      <c r="F139" s="44"/>
      <c r="G139" s="74" t="s">
        <v>5</v>
      </c>
      <c r="H139" s="58" t="s">
        <v>323</v>
      </c>
      <c r="I139" s="58" t="s">
        <v>51</v>
      </c>
      <c r="J139" s="58" t="s">
        <v>311</v>
      </c>
      <c r="K139" s="45">
        <v>0</v>
      </c>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3"/>
      <c r="CT139" s="43"/>
      <c r="CU139" s="43"/>
      <c r="CV139" s="43"/>
      <c r="CW139" s="43"/>
      <c r="CX139" s="43"/>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c r="DV139" s="43"/>
      <c r="DW139" s="43"/>
      <c r="DX139" s="43"/>
      <c r="DY139" s="43"/>
      <c r="DZ139" s="43"/>
      <c r="EA139" s="43"/>
      <c r="EB139" s="43"/>
      <c r="EC139" s="43"/>
      <c r="ED139" s="43"/>
      <c r="EE139" s="43"/>
      <c r="EF139" s="43"/>
      <c r="EG139" s="43"/>
      <c r="EH139" s="43"/>
      <c r="EI139" s="43"/>
      <c r="EJ139" s="43"/>
      <c r="EK139" s="43"/>
      <c r="EL139" s="43"/>
      <c r="EM139" s="43"/>
      <c r="EN139" s="43"/>
      <c r="EO139" s="43"/>
      <c r="EP139" s="43"/>
      <c r="EQ139" s="43"/>
      <c r="ER139" s="43"/>
      <c r="ES139" s="43"/>
      <c r="ET139" s="43"/>
      <c r="EU139" s="43"/>
      <c r="EV139" s="43"/>
      <c r="EW139" s="43"/>
      <c r="EX139" s="43"/>
      <c r="EY139" s="43"/>
      <c r="EZ139" s="43"/>
      <c r="FA139" s="43"/>
      <c r="FB139" s="43"/>
      <c r="FC139" s="43"/>
      <c r="FD139" s="43"/>
      <c r="FE139" s="43"/>
      <c r="FF139" s="43"/>
      <c r="FG139" s="43"/>
      <c r="FH139" s="43"/>
      <c r="FI139" s="43"/>
      <c r="FJ139" s="43"/>
      <c r="FK139" s="43"/>
      <c r="FL139" s="43"/>
      <c r="FM139" s="43"/>
      <c r="FN139" s="43"/>
      <c r="FO139" s="43"/>
      <c r="FP139" s="43"/>
      <c r="FQ139" s="43"/>
      <c r="FR139" s="43"/>
      <c r="FS139" s="43"/>
      <c r="FT139" s="43"/>
      <c r="FU139" s="43"/>
      <c r="FV139" s="43"/>
      <c r="FW139" s="43"/>
      <c r="FX139" s="43"/>
      <c r="FY139" s="43"/>
      <c r="FZ139" s="43"/>
      <c r="GA139" s="43"/>
      <c r="GB139" s="43"/>
      <c r="GC139" s="43"/>
      <c r="GD139" s="43"/>
      <c r="GE139" s="43"/>
      <c r="GF139" s="43"/>
      <c r="GG139" s="43"/>
      <c r="GH139" s="43"/>
      <c r="GI139" s="43"/>
      <c r="GJ139" s="43"/>
      <c r="GK139" s="43"/>
      <c r="GL139" s="43"/>
      <c r="GM139" s="43"/>
      <c r="GN139" s="43"/>
      <c r="GO139" s="43"/>
      <c r="GP139" s="43"/>
      <c r="GQ139" s="43"/>
      <c r="GR139" s="43"/>
      <c r="GS139" s="43"/>
      <c r="GT139" s="43"/>
      <c r="GU139" s="43"/>
      <c r="GV139" s="43"/>
      <c r="GW139" s="43"/>
      <c r="GX139" s="43"/>
      <c r="GY139" s="43"/>
      <c r="GZ139" s="43"/>
      <c r="HA139" s="43"/>
      <c r="HB139" s="43"/>
      <c r="HC139" s="43"/>
      <c r="HD139" s="43"/>
      <c r="HE139" s="43"/>
      <c r="HF139" s="43"/>
      <c r="HG139" s="43"/>
      <c r="HH139" s="43"/>
      <c r="HI139" s="43"/>
      <c r="HJ139" s="43"/>
      <c r="HK139" s="43"/>
      <c r="HL139" s="43"/>
      <c r="HM139" s="43"/>
      <c r="HN139" s="43"/>
      <c r="HO139" s="43"/>
      <c r="HP139" s="43"/>
      <c r="HQ139" s="43"/>
      <c r="HR139" s="43"/>
      <c r="HS139" s="43"/>
      <c r="HT139" s="43"/>
      <c r="HU139" s="43"/>
      <c r="HV139" s="43"/>
      <c r="HW139" s="43"/>
      <c r="HX139" s="43"/>
      <c r="HY139" s="43"/>
      <c r="HZ139" s="43"/>
      <c r="IA139" s="43"/>
      <c r="IB139" s="43"/>
      <c r="IC139" s="43"/>
      <c r="ID139" s="43"/>
      <c r="IE139" s="43"/>
      <c r="IF139" s="43"/>
      <c r="IG139" s="43"/>
      <c r="IH139" s="43"/>
      <c r="II139" s="43"/>
      <c r="IJ139" s="43"/>
      <c r="IK139" s="43"/>
      <c r="IL139" s="43"/>
      <c r="IM139" s="43"/>
      <c r="IN139" s="43"/>
      <c r="IO139" s="43"/>
      <c r="IP139" s="43"/>
      <c r="IQ139" s="43"/>
      <c r="IR139" s="43"/>
      <c r="IS139" s="43"/>
      <c r="IT139" s="43"/>
      <c r="IU139" s="43"/>
      <c r="IV139" s="43"/>
      <c r="IW139" s="43"/>
      <c r="IX139" s="43"/>
      <c r="IY139" s="43"/>
      <c r="IZ139" s="43"/>
      <c r="JA139" s="43"/>
      <c r="JB139" s="43"/>
      <c r="JC139" s="43"/>
      <c r="JD139" s="43"/>
      <c r="JE139" s="43"/>
      <c r="JF139" s="43"/>
      <c r="JG139" s="43"/>
      <c r="JH139" s="43"/>
      <c r="JI139" s="43"/>
      <c r="JJ139" s="43"/>
      <c r="JK139" s="43"/>
      <c r="JL139" s="43"/>
      <c r="JM139" s="43"/>
      <c r="JN139" s="43"/>
      <c r="JO139" s="43"/>
      <c r="JP139" s="43"/>
      <c r="JQ139" s="43"/>
      <c r="JR139" s="43"/>
      <c r="JS139" s="43"/>
      <c r="JT139" s="43"/>
      <c r="JU139" s="43"/>
      <c r="JV139" s="43"/>
      <c r="JW139" s="43"/>
      <c r="JX139" s="43"/>
      <c r="JY139" s="43"/>
      <c r="JZ139" s="43"/>
      <c r="KA139" s="43"/>
      <c r="KB139" s="43"/>
    </row>
    <row r="140" spans="2:288" ht="34.5" customHeight="1" outlineLevel="2" x14ac:dyDescent="0.3">
      <c r="B140" s="66" t="s">
        <v>254</v>
      </c>
      <c r="C140" s="53">
        <f t="shared" si="11"/>
        <v>64.375</v>
      </c>
      <c r="D140" s="53">
        <f>VLOOKUP(B140,'Estimaciones variables'!A:B,2,FALSE)</f>
        <v>0</v>
      </c>
      <c r="E140" s="44"/>
      <c r="F140" s="44"/>
      <c r="G140" s="74" t="s">
        <v>51</v>
      </c>
      <c r="H140" s="58" t="s">
        <v>303</v>
      </c>
      <c r="I140" s="58" t="s">
        <v>19</v>
      </c>
      <c r="J140" s="58"/>
      <c r="K140" s="45">
        <v>0</v>
      </c>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c r="CS140" s="43"/>
      <c r="CT140" s="43"/>
      <c r="CU140" s="43"/>
      <c r="CV140" s="43"/>
      <c r="CW140" s="43"/>
      <c r="CX140" s="43"/>
      <c r="CY140" s="43"/>
      <c r="CZ140" s="43"/>
      <c r="DA140" s="43"/>
      <c r="DB140" s="43"/>
      <c r="DC140" s="43"/>
      <c r="DD140" s="43"/>
      <c r="DE140" s="43"/>
      <c r="DF140" s="43"/>
      <c r="DG140" s="43"/>
      <c r="DH140" s="43"/>
      <c r="DI140" s="43"/>
      <c r="DJ140" s="43"/>
      <c r="DK140" s="43"/>
      <c r="DL140" s="43"/>
      <c r="DM140" s="43"/>
      <c r="DN140" s="43"/>
      <c r="DO140" s="43"/>
      <c r="DP140" s="43"/>
      <c r="DQ140" s="43"/>
      <c r="DR140" s="43"/>
      <c r="DS140" s="43"/>
      <c r="DT140" s="43"/>
      <c r="DU140" s="43"/>
      <c r="DV140" s="43"/>
      <c r="DW140" s="43"/>
      <c r="DX140" s="43"/>
      <c r="DY140" s="43"/>
      <c r="DZ140" s="43"/>
      <c r="EA140" s="43"/>
      <c r="EB140" s="43"/>
      <c r="EC140" s="43"/>
      <c r="ED140" s="43"/>
      <c r="EE140" s="43"/>
      <c r="EF140" s="43"/>
      <c r="EG140" s="43"/>
      <c r="EH140" s="43"/>
      <c r="EI140" s="43"/>
      <c r="EJ140" s="43"/>
      <c r="EK140" s="43"/>
      <c r="EL140" s="43"/>
      <c r="EM140" s="43"/>
      <c r="EN140" s="43"/>
      <c r="EO140" s="43"/>
      <c r="EP140" s="43"/>
      <c r="EQ140" s="43"/>
      <c r="ER140" s="43"/>
      <c r="ES140" s="43"/>
      <c r="ET140" s="43"/>
      <c r="EU140" s="43"/>
      <c r="EV140" s="43"/>
      <c r="EW140" s="43"/>
      <c r="EX140" s="43"/>
      <c r="EY140" s="43"/>
      <c r="EZ140" s="43"/>
      <c r="FA140" s="43"/>
      <c r="FB140" s="43"/>
      <c r="FC140" s="43"/>
      <c r="FD140" s="43"/>
      <c r="FE140" s="43"/>
      <c r="FF140" s="43"/>
      <c r="FG140" s="43"/>
      <c r="FH140" s="43"/>
      <c r="FI140" s="43"/>
      <c r="FJ140" s="43"/>
      <c r="FK140" s="43"/>
      <c r="FL140" s="43"/>
      <c r="FM140" s="43"/>
      <c r="FN140" s="43"/>
      <c r="FO140" s="43"/>
      <c r="FP140" s="43"/>
      <c r="FQ140" s="43"/>
      <c r="FR140" s="43"/>
      <c r="FS140" s="43"/>
      <c r="FT140" s="43"/>
      <c r="FU140" s="43"/>
      <c r="FV140" s="43"/>
      <c r="FW140" s="43"/>
      <c r="FX140" s="43"/>
      <c r="FY140" s="43"/>
      <c r="FZ140" s="43"/>
      <c r="GA140" s="43"/>
      <c r="GB140" s="43"/>
      <c r="GC140" s="43"/>
      <c r="GD140" s="43"/>
      <c r="GE140" s="43"/>
      <c r="GF140" s="43"/>
      <c r="GG140" s="43"/>
      <c r="GH140" s="43"/>
      <c r="GI140" s="43"/>
      <c r="GJ140" s="43"/>
      <c r="GK140" s="43"/>
      <c r="GL140" s="43"/>
      <c r="GM140" s="43"/>
      <c r="GN140" s="43"/>
      <c r="GO140" s="43"/>
      <c r="GP140" s="43"/>
      <c r="GQ140" s="43"/>
      <c r="GR140" s="43"/>
      <c r="GS140" s="43"/>
      <c r="GT140" s="43"/>
      <c r="GU140" s="43"/>
      <c r="GV140" s="43"/>
      <c r="GW140" s="43"/>
      <c r="GX140" s="43"/>
      <c r="GY140" s="43"/>
      <c r="GZ140" s="43"/>
      <c r="HA140" s="43"/>
      <c r="HB140" s="43"/>
      <c r="HC140" s="43"/>
      <c r="HD140" s="43"/>
      <c r="HE140" s="43"/>
      <c r="HF140" s="43"/>
      <c r="HG140" s="43"/>
      <c r="HH140" s="43"/>
      <c r="HI140" s="43"/>
      <c r="HJ140" s="43"/>
      <c r="HK140" s="43"/>
      <c r="HL140" s="43"/>
      <c r="HM140" s="43"/>
      <c r="HN140" s="43"/>
      <c r="HO140" s="43"/>
      <c r="HP140" s="43"/>
      <c r="HQ140" s="43"/>
      <c r="HR140" s="43"/>
      <c r="HS140" s="43"/>
      <c r="HT140" s="43"/>
      <c r="HU140" s="43"/>
      <c r="HV140" s="43"/>
      <c r="HW140" s="43"/>
      <c r="HX140" s="43"/>
      <c r="HY140" s="43"/>
      <c r="HZ140" s="43"/>
      <c r="IA140" s="43"/>
      <c r="IB140" s="43"/>
      <c r="IC140" s="43"/>
      <c r="ID140" s="43"/>
      <c r="IE140" s="43"/>
      <c r="IF140" s="43"/>
      <c r="IG140" s="43"/>
      <c r="IH140" s="43"/>
      <c r="II140" s="43"/>
      <c r="IJ140" s="43"/>
      <c r="IK140" s="43"/>
      <c r="IL140" s="43"/>
      <c r="IM140" s="43"/>
      <c r="IN140" s="43"/>
      <c r="IO140" s="43"/>
      <c r="IP140" s="43"/>
      <c r="IQ140" s="43"/>
      <c r="IR140" s="43"/>
      <c r="IS140" s="43"/>
      <c r="IT140" s="43"/>
      <c r="IU140" s="43"/>
      <c r="IV140" s="43"/>
      <c r="IW140" s="43"/>
      <c r="IX140" s="43"/>
      <c r="IY140" s="43"/>
      <c r="IZ140" s="43"/>
      <c r="JA140" s="43"/>
      <c r="JB140" s="43"/>
      <c r="JC140" s="43"/>
      <c r="JD140" s="43"/>
      <c r="JE140" s="43"/>
      <c r="JF140" s="43"/>
      <c r="JG140" s="43"/>
      <c r="JH140" s="43"/>
      <c r="JI140" s="43"/>
      <c r="JJ140" s="43"/>
      <c r="JK140" s="43"/>
      <c r="JL140" s="43"/>
      <c r="JM140" s="43"/>
      <c r="JN140" s="43"/>
      <c r="JO140" s="43"/>
      <c r="JP140" s="43"/>
      <c r="JQ140" s="43"/>
      <c r="JR140" s="43"/>
      <c r="JS140" s="43"/>
      <c r="JT140" s="43"/>
      <c r="JU140" s="43"/>
      <c r="JV140" s="43"/>
      <c r="JW140" s="43"/>
      <c r="JX140" s="43"/>
      <c r="JY140" s="43"/>
      <c r="JZ140" s="43"/>
      <c r="KA140" s="43"/>
      <c r="KB140" s="43"/>
    </row>
    <row r="141" spans="2:288" ht="26.25" customHeight="1" outlineLevel="1" x14ac:dyDescent="0.3">
      <c r="B141" s="67" t="s">
        <v>129</v>
      </c>
      <c r="C141" s="56">
        <f>C142</f>
        <v>64.375</v>
      </c>
      <c r="D141" s="107">
        <f>MAX(D142:D145)</f>
        <v>4.25</v>
      </c>
      <c r="E141" s="46"/>
      <c r="F141" s="46"/>
      <c r="G141" s="75"/>
      <c r="H141" s="75"/>
      <c r="I141" s="75"/>
      <c r="J141" s="75"/>
      <c r="K141" s="47">
        <v>0</v>
      </c>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c r="DV141" s="43"/>
      <c r="DW141" s="43"/>
      <c r="DX141" s="43"/>
      <c r="DY141" s="43"/>
      <c r="DZ141" s="43"/>
      <c r="EA141" s="43"/>
      <c r="EB141" s="43"/>
      <c r="EC141" s="43"/>
      <c r="ED141" s="43"/>
      <c r="EE141" s="43"/>
      <c r="EF141" s="43"/>
      <c r="EG141" s="43"/>
      <c r="EH141" s="43"/>
      <c r="EI141" s="43"/>
      <c r="EJ141" s="43"/>
      <c r="EK141" s="43"/>
      <c r="EL141" s="43"/>
      <c r="EM141" s="43"/>
      <c r="EN141" s="43"/>
      <c r="EO141" s="43"/>
      <c r="EP141" s="43"/>
      <c r="EQ141" s="43"/>
      <c r="ER141" s="43"/>
      <c r="ES141" s="43"/>
      <c r="ET141" s="43"/>
      <c r="EU141" s="43"/>
      <c r="EV141" s="43"/>
      <c r="EW141" s="43"/>
      <c r="EX141" s="43"/>
      <c r="EY141" s="43"/>
      <c r="EZ141" s="43"/>
      <c r="FA141" s="43"/>
      <c r="FB141" s="43"/>
      <c r="FC141" s="43"/>
      <c r="FD141" s="43"/>
      <c r="FE141" s="43"/>
      <c r="FF141" s="43"/>
      <c r="FG141" s="43"/>
      <c r="FH141" s="43"/>
      <c r="FI141" s="43"/>
      <c r="FJ141" s="43"/>
      <c r="FK141" s="43"/>
      <c r="FL141" s="43"/>
      <c r="FM141" s="43"/>
      <c r="FN141" s="43"/>
      <c r="FO141" s="43"/>
      <c r="FP141" s="43"/>
      <c r="FQ141" s="43"/>
      <c r="FR141" s="43"/>
      <c r="FS141" s="43"/>
      <c r="FT141" s="43"/>
      <c r="FU141" s="43"/>
      <c r="FV141" s="43"/>
      <c r="FW141" s="43"/>
      <c r="FX141" s="43"/>
      <c r="FY141" s="43"/>
      <c r="FZ141" s="43"/>
      <c r="GA141" s="43"/>
      <c r="GB141" s="43"/>
      <c r="GC141" s="43"/>
      <c r="GD141" s="43"/>
      <c r="GE141" s="43"/>
      <c r="GF141" s="43"/>
      <c r="GG141" s="43"/>
      <c r="GH141" s="43"/>
      <c r="GI141" s="43"/>
      <c r="GJ141" s="43"/>
      <c r="GK141" s="43"/>
      <c r="GL141" s="43"/>
      <c r="GM141" s="43"/>
      <c r="GN141" s="43"/>
      <c r="GO141" s="43"/>
      <c r="GP141" s="43"/>
      <c r="GQ141" s="43"/>
      <c r="GR141" s="43"/>
      <c r="GS141" s="43"/>
      <c r="GT141" s="43"/>
      <c r="GU141" s="43"/>
      <c r="GV141" s="43"/>
      <c r="GW141" s="43"/>
      <c r="GX141" s="43"/>
      <c r="GY141" s="43"/>
      <c r="GZ141" s="43"/>
      <c r="HA141" s="43"/>
      <c r="HB141" s="43"/>
      <c r="HC141" s="43"/>
      <c r="HD141" s="43"/>
      <c r="HE141" s="43"/>
      <c r="HF141" s="43"/>
      <c r="HG141" s="43"/>
      <c r="HH141" s="43"/>
      <c r="HI141" s="43"/>
      <c r="HJ141" s="43"/>
      <c r="HK141" s="43"/>
      <c r="HL141" s="43"/>
      <c r="HM141" s="43"/>
      <c r="HN141" s="43"/>
      <c r="HO141" s="43"/>
      <c r="HP141" s="43"/>
      <c r="HQ141" s="43"/>
      <c r="HR141" s="43"/>
      <c r="HS141" s="43"/>
      <c r="HT141" s="43"/>
      <c r="HU141" s="43"/>
      <c r="HV141" s="43"/>
      <c r="HW141" s="43"/>
      <c r="HX141" s="43"/>
      <c r="HY141" s="43"/>
      <c r="HZ141" s="43"/>
      <c r="IA141" s="43"/>
      <c r="IB141" s="43"/>
      <c r="IC141" s="43"/>
      <c r="ID141" s="43"/>
      <c r="IE141" s="43"/>
      <c r="IF141" s="43"/>
      <c r="IG141" s="43"/>
      <c r="IH141" s="43"/>
      <c r="II141" s="43"/>
      <c r="IJ141" s="43"/>
      <c r="IK141" s="43"/>
      <c r="IL141" s="43"/>
      <c r="IM141" s="43"/>
      <c r="IN141" s="43"/>
      <c r="IO141" s="43"/>
      <c r="IP141" s="43"/>
      <c r="IQ141" s="43"/>
      <c r="IR141" s="43"/>
      <c r="IS141" s="43"/>
      <c r="IT141" s="43"/>
      <c r="IU141" s="43"/>
      <c r="IV141" s="43"/>
      <c r="IW141" s="43"/>
      <c r="IX141" s="43"/>
      <c r="IY141" s="43"/>
      <c r="IZ141" s="43"/>
      <c r="JA141" s="43"/>
      <c r="JB141" s="43"/>
      <c r="JC141" s="43"/>
      <c r="JD141" s="43"/>
      <c r="JE141" s="43"/>
      <c r="JF141" s="43"/>
      <c r="JG141" s="43"/>
      <c r="JH141" s="43"/>
      <c r="JI141" s="43"/>
      <c r="JJ141" s="43"/>
      <c r="JK141" s="43"/>
      <c r="JL141" s="43"/>
      <c r="JM141" s="43"/>
      <c r="JN141" s="43"/>
      <c r="JO141" s="43"/>
      <c r="JP141" s="43"/>
      <c r="JQ141" s="43"/>
      <c r="JR141" s="43"/>
      <c r="JS141" s="43"/>
      <c r="JT141" s="43"/>
      <c r="JU141" s="43"/>
      <c r="JV141" s="43"/>
      <c r="JW141" s="43"/>
      <c r="JX141" s="43"/>
      <c r="JY141" s="43"/>
      <c r="JZ141" s="43"/>
      <c r="KA141" s="43"/>
      <c r="KB141" s="43"/>
    </row>
    <row r="142" spans="2:288" ht="33.75" customHeight="1" outlineLevel="2" x14ac:dyDescent="0.3">
      <c r="B142" s="66" t="s">
        <v>186</v>
      </c>
      <c r="C142" s="53">
        <f>C140</f>
        <v>64.375</v>
      </c>
      <c r="D142" s="53">
        <f>(16+8)/8*1.3</f>
        <v>3.9000000000000004</v>
      </c>
      <c r="E142" s="44"/>
      <c r="F142" s="44"/>
      <c r="G142" s="58" t="s">
        <v>385</v>
      </c>
      <c r="H142" s="58" t="s">
        <v>304</v>
      </c>
      <c r="I142" s="58" t="s">
        <v>305</v>
      </c>
      <c r="J142" s="58"/>
      <c r="K142" s="45">
        <v>0</v>
      </c>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3"/>
      <c r="CT142" s="43"/>
      <c r="CU142" s="43"/>
      <c r="CV142" s="43"/>
      <c r="CW142" s="43"/>
      <c r="CX142" s="43"/>
      <c r="CY142" s="43"/>
      <c r="CZ142" s="43"/>
      <c r="DA142" s="43"/>
      <c r="DB142" s="43"/>
      <c r="DC142" s="43"/>
      <c r="DD142" s="43"/>
      <c r="DE142" s="43"/>
      <c r="DF142" s="43"/>
      <c r="DG142" s="43"/>
      <c r="DH142" s="43"/>
      <c r="DI142" s="43"/>
      <c r="DJ142" s="43"/>
      <c r="DK142" s="43"/>
      <c r="DL142" s="43"/>
      <c r="DM142" s="43"/>
      <c r="DN142" s="43"/>
      <c r="DO142" s="43"/>
      <c r="DP142" s="43"/>
      <c r="DQ142" s="43"/>
      <c r="DR142" s="43"/>
      <c r="DS142" s="43"/>
      <c r="DT142" s="43"/>
      <c r="DU142" s="43"/>
      <c r="DV142" s="43"/>
      <c r="DW142" s="43"/>
      <c r="DX142" s="43"/>
      <c r="DY142" s="43"/>
      <c r="DZ142" s="43"/>
      <c r="EA142" s="43"/>
      <c r="EB142" s="43"/>
      <c r="EC142" s="43"/>
      <c r="ED142" s="43"/>
      <c r="EE142" s="43"/>
      <c r="EF142" s="43"/>
      <c r="EG142" s="43"/>
      <c r="EH142" s="43"/>
      <c r="EI142" s="43"/>
      <c r="EJ142" s="43"/>
      <c r="EK142" s="43"/>
      <c r="EL142" s="43"/>
      <c r="EM142" s="43"/>
      <c r="EN142" s="43"/>
      <c r="EO142" s="43"/>
      <c r="EP142" s="43"/>
      <c r="EQ142" s="43"/>
      <c r="ER142" s="43"/>
      <c r="ES142" s="43"/>
      <c r="ET142" s="43"/>
      <c r="EU142" s="43"/>
      <c r="EV142" s="43"/>
      <c r="EW142" s="43"/>
      <c r="EX142" s="43"/>
      <c r="EY142" s="43"/>
      <c r="EZ142" s="43"/>
      <c r="FA142" s="43"/>
      <c r="FB142" s="43"/>
      <c r="FC142" s="43"/>
      <c r="FD142" s="43"/>
      <c r="FE142" s="43"/>
      <c r="FF142" s="43"/>
      <c r="FG142" s="43"/>
      <c r="FH142" s="43"/>
      <c r="FI142" s="43"/>
      <c r="FJ142" s="43"/>
      <c r="FK142" s="43"/>
      <c r="FL142" s="43"/>
      <c r="FM142" s="43"/>
      <c r="FN142" s="43"/>
      <c r="FO142" s="43"/>
      <c r="FP142" s="43"/>
      <c r="FQ142" s="43"/>
      <c r="FR142" s="43"/>
      <c r="FS142" s="43"/>
      <c r="FT142" s="43"/>
      <c r="FU142" s="43"/>
      <c r="FV142" s="43"/>
      <c r="FW142" s="43"/>
      <c r="FX142" s="43"/>
      <c r="FY142" s="43"/>
      <c r="FZ142" s="43"/>
      <c r="GA142" s="43"/>
      <c r="GB142" s="43"/>
      <c r="GC142" s="43"/>
      <c r="GD142" s="43"/>
      <c r="GE142" s="43"/>
      <c r="GF142" s="43"/>
      <c r="GG142" s="43"/>
      <c r="GH142" s="43"/>
      <c r="GI142" s="43"/>
      <c r="GJ142" s="43"/>
      <c r="GK142" s="43"/>
      <c r="GL142" s="43"/>
      <c r="GM142" s="43"/>
      <c r="GN142" s="43"/>
      <c r="GO142" s="43"/>
      <c r="GP142" s="43"/>
      <c r="GQ142" s="43"/>
      <c r="GR142" s="43"/>
      <c r="GS142" s="43"/>
      <c r="GT142" s="43"/>
      <c r="GU142" s="43"/>
      <c r="GV142" s="43"/>
      <c r="GW142" s="43"/>
      <c r="GX142" s="43"/>
      <c r="GY142" s="43"/>
      <c r="GZ142" s="43"/>
      <c r="HA142" s="43"/>
      <c r="HB142" s="43"/>
      <c r="HC142" s="43"/>
      <c r="HD142" s="43"/>
      <c r="HE142" s="43"/>
      <c r="HF142" s="43"/>
      <c r="HG142" s="43"/>
      <c r="HH142" s="43"/>
      <c r="HI142" s="43"/>
      <c r="HJ142" s="43"/>
      <c r="HK142" s="43"/>
      <c r="HL142" s="43"/>
      <c r="HM142" s="43"/>
      <c r="HN142" s="43"/>
      <c r="HO142" s="43"/>
      <c r="HP142" s="43"/>
      <c r="HQ142" s="43"/>
      <c r="HR142" s="43"/>
      <c r="HS142" s="43"/>
      <c r="HT142" s="43"/>
      <c r="HU142" s="43"/>
      <c r="HV142" s="43"/>
      <c r="HW142" s="43"/>
      <c r="HX142" s="43"/>
      <c r="HY142" s="43"/>
      <c r="HZ142" s="43"/>
      <c r="IA142" s="43"/>
      <c r="IB142" s="43"/>
      <c r="IC142" s="43"/>
      <c r="ID142" s="43"/>
      <c r="IE142" s="43"/>
      <c r="IF142" s="43"/>
      <c r="IG142" s="43"/>
      <c r="IH142" s="43"/>
      <c r="II142" s="43"/>
      <c r="IJ142" s="43"/>
      <c r="IK142" s="43"/>
      <c r="IL142" s="43"/>
      <c r="IM142" s="43"/>
      <c r="IN142" s="43"/>
      <c r="IO142" s="43"/>
      <c r="IP142" s="43"/>
      <c r="IQ142" s="43"/>
      <c r="IR142" s="43"/>
      <c r="IS142" s="43"/>
      <c r="IT142" s="43"/>
      <c r="IU142" s="43"/>
      <c r="IV142" s="43"/>
      <c r="IW142" s="43"/>
      <c r="IX142" s="43"/>
      <c r="IY142" s="43"/>
      <c r="IZ142" s="43"/>
      <c r="JA142" s="43"/>
      <c r="JB142" s="43"/>
      <c r="JC142" s="43"/>
      <c r="JD142" s="43"/>
      <c r="JE142" s="43"/>
      <c r="JF142" s="43"/>
      <c r="JG142" s="43"/>
      <c r="JH142" s="43"/>
      <c r="JI142" s="43"/>
      <c r="JJ142" s="43"/>
      <c r="JK142" s="43"/>
      <c r="JL142" s="43"/>
      <c r="JM142" s="43"/>
      <c r="JN142" s="43"/>
      <c r="JO142" s="43"/>
      <c r="JP142" s="43"/>
      <c r="JQ142" s="43"/>
      <c r="JR142" s="43"/>
      <c r="JS142" s="43"/>
      <c r="JT142" s="43"/>
      <c r="JU142" s="43"/>
      <c r="JV142" s="43"/>
      <c r="JW142" s="43"/>
      <c r="JX142" s="43"/>
      <c r="JY142" s="43"/>
      <c r="JZ142" s="43"/>
      <c r="KA142" s="43"/>
      <c r="KB142" s="43"/>
    </row>
    <row r="143" spans="2:288" ht="33.75" customHeight="1" outlineLevel="2" x14ac:dyDescent="0.3">
      <c r="B143" s="66" t="s">
        <v>157</v>
      </c>
      <c r="C143" s="53">
        <f>C141</f>
        <v>64.375</v>
      </c>
      <c r="D143" s="53">
        <f>12/8</f>
        <v>1.5</v>
      </c>
      <c r="E143" s="44"/>
      <c r="F143" s="44"/>
      <c r="G143" s="58" t="s">
        <v>310</v>
      </c>
      <c r="H143" s="58" t="s">
        <v>304</v>
      </c>
      <c r="I143" s="58" t="s">
        <v>308</v>
      </c>
      <c r="J143" s="58"/>
      <c r="K143" s="45">
        <v>0</v>
      </c>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c r="DV143" s="43"/>
      <c r="DW143" s="43"/>
      <c r="DX143" s="43"/>
      <c r="DY143" s="43"/>
      <c r="DZ143" s="43"/>
      <c r="EA143" s="43"/>
      <c r="EB143" s="43"/>
      <c r="EC143" s="43"/>
      <c r="ED143" s="43"/>
      <c r="EE143" s="43"/>
      <c r="EF143" s="43"/>
      <c r="EG143" s="43"/>
      <c r="EH143" s="43"/>
      <c r="EI143" s="43"/>
      <c r="EJ143" s="43"/>
      <c r="EK143" s="43"/>
      <c r="EL143" s="43"/>
      <c r="EM143" s="43"/>
      <c r="EN143" s="43"/>
      <c r="EO143" s="43"/>
      <c r="EP143" s="43"/>
      <c r="EQ143" s="43"/>
      <c r="ER143" s="43"/>
      <c r="ES143" s="43"/>
      <c r="ET143" s="43"/>
      <c r="EU143" s="43"/>
      <c r="EV143" s="43"/>
      <c r="EW143" s="43"/>
      <c r="EX143" s="43"/>
      <c r="EY143" s="43"/>
      <c r="EZ143" s="43"/>
      <c r="FA143" s="43"/>
      <c r="FB143" s="43"/>
      <c r="FC143" s="43"/>
      <c r="FD143" s="43"/>
      <c r="FE143" s="43"/>
      <c r="FF143" s="43"/>
      <c r="FG143" s="43"/>
      <c r="FH143" s="43"/>
      <c r="FI143" s="43"/>
      <c r="FJ143" s="43"/>
      <c r="FK143" s="43"/>
      <c r="FL143" s="43"/>
      <c r="FM143" s="43"/>
      <c r="FN143" s="43"/>
      <c r="FO143" s="43"/>
      <c r="FP143" s="43"/>
      <c r="FQ143" s="43"/>
      <c r="FR143" s="43"/>
      <c r="FS143" s="43"/>
      <c r="FT143" s="43"/>
      <c r="FU143" s="43"/>
      <c r="FV143" s="43"/>
      <c r="FW143" s="43"/>
      <c r="FX143" s="43"/>
      <c r="FY143" s="43"/>
      <c r="FZ143" s="43"/>
      <c r="GA143" s="43"/>
      <c r="GB143" s="43"/>
      <c r="GC143" s="43"/>
      <c r="GD143" s="43"/>
      <c r="GE143" s="43"/>
      <c r="GF143" s="43"/>
      <c r="GG143" s="43"/>
      <c r="GH143" s="43"/>
      <c r="GI143" s="43"/>
      <c r="GJ143" s="43"/>
      <c r="GK143" s="43"/>
      <c r="GL143" s="43"/>
      <c r="GM143" s="43"/>
      <c r="GN143" s="43"/>
      <c r="GO143" s="43"/>
      <c r="GP143" s="43"/>
      <c r="GQ143" s="43"/>
      <c r="GR143" s="43"/>
      <c r="GS143" s="43"/>
      <c r="GT143" s="43"/>
      <c r="GU143" s="43"/>
      <c r="GV143" s="43"/>
      <c r="GW143" s="43"/>
      <c r="GX143" s="43"/>
      <c r="GY143" s="43"/>
      <c r="GZ143" s="43"/>
      <c r="HA143" s="43"/>
      <c r="HB143" s="43"/>
      <c r="HC143" s="43"/>
      <c r="HD143" s="43"/>
      <c r="HE143" s="43"/>
      <c r="HF143" s="43"/>
      <c r="HG143" s="43"/>
      <c r="HH143" s="43"/>
      <c r="HI143" s="43"/>
      <c r="HJ143" s="43"/>
      <c r="HK143" s="43"/>
      <c r="HL143" s="43"/>
      <c r="HM143" s="43"/>
      <c r="HN143" s="43"/>
      <c r="HO143" s="43"/>
      <c r="HP143" s="43"/>
      <c r="HQ143" s="43"/>
      <c r="HR143" s="43"/>
      <c r="HS143" s="43"/>
      <c r="HT143" s="43"/>
      <c r="HU143" s="43"/>
      <c r="HV143" s="43"/>
      <c r="HW143" s="43"/>
      <c r="HX143" s="43"/>
      <c r="HY143" s="43"/>
      <c r="HZ143" s="43"/>
      <c r="IA143" s="43"/>
      <c r="IB143" s="43"/>
      <c r="IC143" s="43"/>
      <c r="ID143" s="43"/>
      <c r="IE143" s="43"/>
      <c r="IF143" s="43"/>
      <c r="IG143" s="43"/>
      <c r="IH143" s="43"/>
      <c r="II143" s="43"/>
      <c r="IJ143" s="43"/>
      <c r="IK143" s="43"/>
      <c r="IL143" s="43"/>
      <c r="IM143" s="43"/>
      <c r="IN143" s="43"/>
      <c r="IO143" s="43"/>
      <c r="IP143" s="43"/>
      <c r="IQ143" s="43"/>
      <c r="IR143" s="43"/>
      <c r="IS143" s="43"/>
      <c r="IT143" s="43"/>
      <c r="IU143" s="43"/>
      <c r="IV143" s="43"/>
      <c r="IW143" s="43"/>
      <c r="IX143" s="43"/>
      <c r="IY143" s="43"/>
      <c r="IZ143" s="43"/>
      <c r="JA143" s="43"/>
      <c r="JB143" s="43"/>
      <c r="JC143" s="43"/>
      <c r="JD143" s="43"/>
      <c r="JE143" s="43"/>
      <c r="JF143" s="43"/>
      <c r="JG143" s="43"/>
      <c r="JH143" s="43"/>
      <c r="JI143" s="43"/>
      <c r="JJ143" s="43"/>
      <c r="JK143" s="43"/>
      <c r="JL143" s="43"/>
      <c r="JM143" s="43"/>
      <c r="JN143" s="43"/>
      <c r="JO143" s="43"/>
      <c r="JP143" s="43"/>
      <c r="JQ143" s="43"/>
      <c r="JR143" s="43"/>
      <c r="JS143" s="43"/>
      <c r="JT143" s="43"/>
      <c r="JU143" s="43"/>
      <c r="JV143" s="43"/>
      <c r="JW143" s="43"/>
      <c r="JX143" s="43"/>
      <c r="JY143" s="43"/>
      <c r="JZ143" s="43"/>
      <c r="KA143" s="43"/>
      <c r="KB143" s="43"/>
    </row>
    <row r="144" spans="2:288" ht="31.5" customHeight="1" outlineLevel="2" x14ac:dyDescent="0.3">
      <c r="B144" s="66" t="s">
        <v>149</v>
      </c>
      <c r="C144" s="53">
        <f>C142</f>
        <v>64.375</v>
      </c>
      <c r="D144" s="53">
        <f>(18+8+8)/8</f>
        <v>4.25</v>
      </c>
      <c r="E144" s="44"/>
      <c r="F144" s="44"/>
      <c r="G144" s="58" t="s">
        <v>308</v>
      </c>
      <c r="H144" s="58" t="s">
        <v>304</v>
      </c>
      <c r="I144" s="58" t="s">
        <v>309</v>
      </c>
      <c r="J144" s="58"/>
      <c r="K144" s="45">
        <v>0</v>
      </c>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c r="DV144" s="43"/>
      <c r="DW144" s="43"/>
      <c r="DX144" s="43"/>
      <c r="DY144" s="43"/>
      <c r="DZ144" s="43"/>
      <c r="EA144" s="43"/>
      <c r="EB144" s="43"/>
      <c r="EC144" s="43"/>
      <c r="ED144" s="43"/>
      <c r="EE144" s="43"/>
      <c r="EF144" s="43"/>
      <c r="EG144" s="43"/>
      <c r="EH144" s="43"/>
      <c r="EI144" s="43"/>
      <c r="EJ144" s="43"/>
      <c r="EK144" s="43"/>
      <c r="EL144" s="43"/>
      <c r="EM144" s="43"/>
      <c r="EN144" s="43"/>
      <c r="EO144" s="43"/>
      <c r="EP144" s="43"/>
      <c r="EQ144" s="43"/>
      <c r="ER144" s="43"/>
      <c r="ES144" s="43"/>
      <c r="ET144" s="43"/>
      <c r="EU144" s="43"/>
      <c r="EV144" s="43"/>
      <c r="EW144" s="43"/>
      <c r="EX144" s="43"/>
      <c r="EY144" s="43"/>
      <c r="EZ144" s="43"/>
      <c r="FA144" s="43"/>
      <c r="FB144" s="43"/>
      <c r="FC144" s="43"/>
      <c r="FD144" s="43"/>
      <c r="FE144" s="43"/>
      <c r="FF144" s="43"/>
      <c r="FG144" s="43"/>
      <c r="FH144" s="43"/>
      <c r="FI144" s="43"/>
      <c r="FJ144" s="43"/>
      <c r="FK144" s="43"/>
      <c r="FL144" s="43"/>
      <c r="FM144" s="43"/>
      <c r="FN144" s="43"/>
      <c r="FO144" s="43"/>
      <c r="FP144" s="43"/>
      <c r="FQ144" s="43"/>
      <c r="FR144" s="43"/>
      <c r="FS144" s="43"/>
      <c r="FT144" s="43"/>
      <c r="FU144" s="43"/>
      <c r="FV144" s="43"/>
      <c r="FW144" s="43"/>
      <c r="FX144" s="43"/>
      <c r="FY144" s="43"/>
      <c r="FZ144" s="43"/>
      <c r="GA144" s="43"/>
      <c r="GB144" s="43"/>
      <c r="GC144" s="43"/>
      <c r="GD144" s="43"/>
      <c r="GE144" s="43"/>
      <c r="GF144" s="43"/>
      <c r="GG144" s="43"/>
      <c r="GH144" s="43"/>
      <c r="GI144" s="43"/>
      <c r="GJ144" s="43"/>
      <c r="GK144" s="43"/>
      <c r="GL144" s="43"/>
      <c r="GM144" s="43"/>
      <c r="GN144" s="43"/>
      <c r="GO144" s="43"/>
      <c r="GP144" s="43"/>
      <c r="GQ144" s="43"/>
      <c r="GR144" s="43"/>
      <c r="GS144" s="43"/>
      <c r="GT144" s="43"/>
      <c r="GU144" s="43"/>
      <c r="GV144" s="43"/>
      <c r="GW144" s="43"/>
      <c r="GX144" s="43"/>
      <c r="GY144" s="43"/>
      <c r="GZ144" s="43"/>
      <c r="HA144" s="43"/>
      <c r="HB144" s="43"/>
      <c r="HC144" s="43"/>
      <c r="HD144" s="43"/>
      <c r="HE144" s="43"/>
      <c r="HF144" s="43"/>
      <c r="HG144" s="43"/>
      <c r="HH144" s="43"/>
      <c r="HI144" s="43"/>
      <c r="HJ144" s="43"/>
      <c r="HK144" s="43"/>
      <c r="HL144" s="43"/>
      <c r="HM144" s="43"/>
      <c r="HN144" s="43"/>
      <c r="HO144" s="43"/>
      <c r="HP144" s="43"/>
      <c r="HQ144" s="43"/>
      <c r="HR144" s="43"/>
      <c r="HS144" s="43"/>
      <c r="HT144" s="43"/>
      <c r="HU144" s="43"/>
      <c r="HV144" s="43"/>
      <c r="HW144" s="43"/>
      <c r="HX144" s="43"/>
      <c r="HY144" s="43"/>
      <c r="HZ144" s="43"/>
      <c r="IA144" s="43"/>
      <c r="IB144" s="43"/>
      <c r="IC144" s="43"/>
      <c r="ID144" s="43"/>
      <c r="IE144" s="43"/>
      <c r="IF144" s="43"/>
      <c r="IG144" s="43"/>
      <c r="IH144" s="43"/>
      <c r="II144" s="43"/>
      <c r="IJ144" s="43"/>
      <c r="IK144" s="43"/>
      <c r="IL144" s="43"/>
      <c r="IM144" s="43"/>
      <c r="IN144" s="43"/>
      <c r="IO144" s="43"/>
      <c r="IP144" s="43"/>
      <c r="IQ144" s="43"/>
      <c r="IR144" s="43"/>
      <c r="IS144" s="43"/>
      <c r="IT144" s="43"/>
      <c r="IU144" s="43"/>
      <c r="IV144" s="43"/>
      <c r="IW144" s="43"/>
      <c r="IX144" s="43"/>
      <c r="IY144" s="43"/>
      <c r="IZ144" s="43"/>
      <c r="JA144" s="43"/>
      <c r="JB144" s="43"/>
      <c r="JC144" s="43"/>
      <c r="JD144" s="43"/>
      <c r="JE144" s="43"/>
      <c r="JF144" s="43"/>
      <c r="JG144" s="43"/>
      <c r="JH144" s="43"/>
      <c r="JI144" s="43"/>
      <c r="JJ144" s="43"/>
      <c r="JK144" s="43"/>
      <c r="JL144" s="43"/>
      <c r="JM144" s="43"/>
      <c r="JN144" s="43"/>
      <c r="JO144" s="43"/>
      <c r="JP144" s="43"/>
      <c r="JQ144" s="43"/>
      <c r="JR144" s="43"/>
      <c r="JS144" s="43"/>
      <c r="JT144" s="43"/>
      <c r="JU144" s="43"/>
      <c r="JV144" s="43"/>
      <c r="JW144" s="43"/>
      <c r="JX144" s="43"/>
      <c r="JY144" s="43"/>
      <c r="JZ144" s="43"/>
      <c r="KA144" s="43"/>
      <c r="KB144" s="43"/>
    </row>
    <row r="145" spans="2:288" ht="39" customHeight="1" outlineLevel="2" x14ac:dyDescent="0.3">
      <c r="B145" s="66" t="s">
        <v>142</v>
      </c>
      <c r="C145" s="53">
        <f>C143</f>
        <v>64.375</v>
      </c>
      <c r="D145" s="53">
        <f>VLOOKUP(B145,'Estimaciones variables'!A:B,2,FALSE)</f>
        <v>0</v>
      </c>
      <c r="E145" s="44"/>
      <c r="F145" s="44"/>
      <c r="G145" s="58" t="s">
        <v>320</v>
      </c>
      <c r="H145" s="58" t="s">
        <v>304</v>
      </c>
      <c r="I145" s="58" t="s">
        <v>3</v>
      </c>
      <c r="J145" s="58"/>
      <c r="K145" s="45">
        <v>0</v>
      </c>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c r="DV145" s="43"/>
      <c r="DW145" s="43"/>
      <c r="DX145" s="43"/>
      <c r="DY145" s="43"/>
      <c r="DZ145" s="43"/>
      <c r="EA145" s="43"/>
      <c r="EB145" s="43"/>
      <c r="EC145" s="43"/>
      <c r="ED145" s="43"/>
      <c r="EE145" s="43"/>
      <c r="EF145" s="43"/>
      <c r="EG145" s="43"/>
      <c r="EH145" s="43"/>
      <c r="EI145" s="43"/>
      <c r="EJ145" s="43"/>
      <c r="EK145" s="43"/>
      <c r="EL145" s="43"/>
      <c r="EM145" s="43"/>
      <c r="EN145" s="43"/>
      <c r="EO145" s="43"/>
      <c r="EP145" s="43"/>
      <c r="EQ145" s="43"/>
      <c r="ER145" s="43"/>
      <c r="ES145" s="43"/>
      <c r="ET145" s="43"/>
      <c r="EU145" s="43"/>
      <c r="EV145" s="43"/>
      <c r="EW145" s="43"/>
      <c r="EX145" s="43"/>
      <c r="EY145" s="43"/>
      <c r="EZ145" s="43"/>
      <c r="FA145" s="43"/>
      <c r="FB145" s="43"/>
      <c r="FC145" s="43"/>
      <c r="FD145" s="43"/>
      <c r="FE145" s="43"/>
      <c r="FF145" s="43"/>
      <c r="FG145" s="43"/>
      <c r="FH145" s="43"/>
      <c r="FI145" s="43"/>
      <c r="FJ145" s="43"/>
      <c r="FK145" s="43"/>
      <c r="FL145" s="43"/>
      <c r="FM145" s="43"/>
      <c r="FN145" s="43"/>
      <c r="FO145" s="43"/>
      <c r="FP145" s="43"/>
      <c r="FQ145" s="43"/>
      <c r="FR145" s="43"/>
      <c r="FS145" s="43"/>
      <c r="FT145" s="43"/>
      <c r="FU145" s="43"/>
      <c r="FV145" s="43"/>
      <c r="FW145" s="43"/>
      <c r="FX145" s="43"/>
      <c r="FY145" s="43"/>
      <c r="FZ145" s="43"/>
      <c r="GA145" s="43"/>
      <c r="GB145" s="43"/>
      <c r="GC145" s="43"/>
      <c r="GD145" s="43"/>
      <c r="GE145" s="43"/>
      <c r="GF145" s="43"/>
      <c r="GG145" s="43"/>
      <c r="GH145" s="43"/>
      <c r="GI145" s="43"/>
      <c r="GJ145" s="43"/>
      <c r="GK145" s="43"/>
      <c r="GL145" s="43"/>
      <c r="GM145" s="43"/>
      <c r="GN145" s="43"/>
      <c r="GO145" s="43"/>
      <c r="GP145" s="43"/>
      <c r="GQ145" s="43"/>
      <c r="GR145" s="43"/>
      <c r="GS145" s="43"/>
      <c r="GT145" s="43"/>
      <c r="GU145" s="43"/>
      <c r="GV145" s="43"/>
      <c r="GW145" s="43"/>
      <c r="GX145" s="43"/>
      <c r="GY145" s="43"/>
      <c r="GZ145" s="43"/>
      <c r="HA145" s="43"/>
      <c r="HB145" s="43"/>
      <c r="HC145" s="43"/>
      <c r="HD145" s="43"/>
      <c r="HE145" s="43"/>
      <c r="HF145" s="43"/>
      <c r="HG145" s="43"/>
      <c r="HH145" s="43"/>
      <c r="HI145" s="43"/>
      <c r="HJ145" s="43"/>
      <c r="HK145" s="43"/>
      <c r="HL145" s="43"/>
      <c r="HM145" s="43"/>
      <c r="HN145" s="43"/>
      <c r="HO145" s="43"/>
      <c r="HP145" s="43"/>
      <c r="HQ145" s="43"/>
      <c r="HR145" s="43"/>
      <c r="HS145" s="43"/>
      <c r="HT145" s="43"/>
      <c r="HU145" s="43"/>
      <c r="HV145" s="43"/>
      <c r="HW145" s="43"/>
      <c r="HX145" s="43"/>
      <c r="HY145" s="43"/>
      <c r="HZ145" s="43"/>
      <c r="IA145" s="43"/>
      <c r="IB145" s="43"/>
      <c r="IC145" s="43"/>
      <c r="ID145" s="43"/>
      <c r="IE145" s="43"/>
      <c r="IF145" s="43"/>
      <c r="IG145" s="43"/>
      <c r="IH145" s="43"/>
      <c r="II145" s="43"/>
      <c r="IJ145" s="43"/>
      <c r="IK145" s="43"/>
      <c r="IL145" s="43"/>
      <c r="IM145" s="43"/>
      <c r="IN145" s="43"/>
      <c r="IO145" s="43"/>
      <c r="IP145" s="43"/>
      <c r="IQ145" s="43"/>
      <c r="IR145" s="43"/>
      <c r="IS145" s="43"/>
      <c r="IT145" s="43"/>
      <c r="IU145" s="43"/>
      <c r="IV145" s="43"/>
      <c r="IW145" s="43"/>
      <c r="IX145" s="43"/>
      <c r="IY145" s="43"/>
      <c r="IZ145" s="43"/>
      <c r="JA145" s="43"/>
      <c r="JB145" s="43"/>
      <c r="JC145" s="43"/>
      <c r="JD145" s="43"/>
      <c r="JE145" s="43"/>
      <c r="JF145" s="43"/>
      <c r="JG145" s="43"/>
      <c r="JH145" s="43"/>
      <c r="JI145" s="43"/>
      <c r="JJ145" s="43"/>
      <c r="JK145" s="43"/>
      <c r="JL145" s="43"/>
      <c r="JM145" s="43"/>
      <c r="JN145" s="43"/>
      <c r="JO145" s="43"/>
      <c r="JP145" s="43"/>
      <c r="JQ145" s="43"/>
      <c r="JR145" s="43"/>
      <c r="JS145" s="43"/>
      <c r="JT145" s="43"/>
      <c r="JU145" s="43"/>
      <c r="JV145" s="43"/>
      <c r="JW145" s="43"/>
      <c r="JX145" s="43"/>
      <c r="JY145" s="43"/>
      <c r="JZ145" s="43"/>
      <c r="KA145" s="43"/>
      <c r="KB145" s="43"/>
    </row>
    <row r="146" spans="2:288" ht="26.25" customHeight="1" x14ac:dyDescent="0.3">
      <c r="B146" s="65" t="s">
        <v>137</v>
      </c>
      <c r="C146" s="57">
        <f>C147</f>
        <v>68.625</v>
      </c>
      <c r="D146" s="114">
        <f>MAX(D147:D159)</f>
        <v>4.25</v>
      </c>
      <c r="E146" s="41"/>
      <c r="F146" s="41"/>
      <c r="G146" s="73"/>
      <c r="H146" s="73"/>
      <c r="I146" s="73"/>
      <c r="J146" s="73"/>
      <c r="K146" s="42">
        <v>0</v>
      </c>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c r="DV146" s="43"/>
      <c r="DW146" s="43"/>
      <c r="DX146" s="43"/>
      <c r="DY146" s="43"/>
      <c r="DZ146" s="43"/>
      <c r="EA146" s="43"/>
      <c r="EB146" s="43"/>
      <c r="EC146" s="43"/>
      <c r="ED146" s="43"/>
      <c r="EE146" s="43"/>
      <c r="EF146" s="43"/>
      <c r="EG146" s="43"/>
      <c r="EH146" s="43"/>
      <c r="EI146" s="43"/>
      <c r="EJ146" s="43"/>
      <c r="EK146" s="43"/>
      <c r="EL146" s="43"/>
      <c r="EM146" s="43"/>
      <c r="EN146" s="43"/>
      <c r="EO146" s="43"/>
      <c r="EP146" s="43"/>
      <c r="EQ146" s="43"/>
      <c r="ER146" s="43"/>
      <c r="ES146" s="43"/>
      <c r="ET146" s="43"/>
      <c r="EU146" s="43"/>
      <c r="EV146" s="43"/>
      <c r="EW146" s="43"/>
      <c r="EX146" s="43"/>
      <c r="EY146" s="43"/>
      <c r="EZ146" s="43"/>
      <c r="FA146" s="43"/>
      <c r="FB146" s="43"/>
      <c r="FC146" s="43"/>
      <c r="FD146" s="43"/>
      <c r="FE146" s="43"/>
      <c r="FF146" s="43"/>
      <c r="FG146" s="43"/>
      <c r="FH146" s="43"/>
      <c r="FI146" s="43"/>
      <c r="FJ146" s="43"/>
      <c r="FK146" s="43"/>
      <c r="FL146" s="43"/>
      <c r="FM146" s="43"/>
      <c r="FN146" s="43"/>
      <c r="FO146" s="43"/>
      <c r="FP146" s="43"/>
      <c r="FQ146" s="43"/>
      <c r="FR146" s="43"/>
      <c r="FS146" s="43"/>
      <c r="FT146" s="43"/>
      <c r="FU146" s="43"/>
      <c r="FV146" s="43"/>
      <c r="FW146" s="43"/>
      <c r="FX146" s="43"/>
      <c r="FY146" s="43"/>
      <c r="FZ146" s="43"/>
      <c r="GA146" s="43"/>
      <c r="GB146" s="43"/>
      <c r="GC146" s="43"/>
      <c r="GD146" s="43"/>
      <c r="GE146" s="43"/>
      <c r="GF146" s="43"/>
      <c r="GG146" s="43"/>
      <c r="GH146" s="43"/>
      <c r="GI146" s="43"/>
      <c r="GJ146" s="43"/>
      <c r="GK146" s="43"/>
      <c r="GL146" s="43"/>
      <c r="GM146" s="43"/>
      <c r="GN146" s="43"/>
      <c r="GO146" s="43"/>
      <c r="GP146" s="43"/>
      <c r="GQ146" s="43"/>
      <c r="GR146" s="43"/>
      <c r="GS146" s="43"/>
      <c r="GT146" s="43"/>
      <c r="GU146" s="43"/>
      <c r="GV146" s="43"/>
      <c r="GW146" s="43"/>
      <c r="GX146" s="43"/>
      <c r="GY146" s="43"/>
      <c r="GZ146" s="43"/>
      <c r="HA146" s="43"/>
      <c r="HB146" s="43"/>
      <c r="HC146" s="43"/>
      <c r="HD146" s="43"/>
      <c r="HE146" s="43"/>
      <c r="HF146" s="43"/>
      <c r="HG146" s="43"/>
      <c r="HH146" s="43"/>
      <c r="HI146" s="43"/>
      <c r="HJ146" s="43"/>
      <c r="HK146" s="43"/>
      <c r="HL146" s="43"/>
      <c r="HM146" s="43"/>
      <c r="HN146" s="43"/>
      <c r="HO146" s="43"/>
      <c r="HP146" s="43"/>
      <c r="HQ146" s="43"/>
      <c r="HR146" s="43"/>
      <c r="HS146" s="43"/>
      <c r="HT146" s="43"/>
      <c r="HU146" s="43"/>
      <c r="HV146" s="43"/>
      <c r="HW146" s="43"/>
      <c r="HX146" s="43"/>
      <c r="HY146" s="43"/>
      <c r="HZ146" s="43"/>
      <c r="IA146" s="43"/>
      <c r="IB146" s="43"/>
      <c r="IC146" s="43"/>
      <c r="ID146" s="43"/>
      <c r="IE146" s="43"/>
      <c r="IF146" s="43"/>
      <c r="IG146" s="43"/>
      <c r="IH146" s="43"/>
      <c r="II146" s="43"/>
      <c r="IJ146" s="43"/>
      <c r="IK146" s="43"/>
      <c r="IL146" s="43"/>
      <c r="IM146" s="43"/>
      <c r="IN146" s="43"/>
      <c r="IO146" s="43"/>
      <c r="IP146" s="43"/>
      <c r="IQ146" s="43"/>
      <c r="IR146" s="43"/>
      <c r="IS146" s="43"/>
      <c r="IT146" s="43"/>
      <c r="IU146" s="43"/>
      <c r="IV146" s="43"/>
      <c r="IW146" s="43"/>
      <c r="IX146" s="43"/>
      <c r="IY146" s="43"/>
      <c r="IZ146" s="43"/>
      <c r="JA146" s="43"/>
      <c r="JB146" s="43"/>
      <c r="JC146" s="43"/>
      <c r="JD146" s="43"/>
      <c r="JE146" s="43"/>
      <c r="JF146" s="43"/>
      <c r="JG146" s="43"/>
      <c r="JH146" s="43"/>
      <c r="JI146" s="43"/>
      <c r="JJ146" s="43"/>
      <c r="JK146" s="43"/>
      <c r="JL146" s="43"/>
      <c r="JM146" s="43"/>
      <c r="JN146" s="43"/>
      <c r="JO146" s="43"/>
      <c r="JP146" s="43"/>
      <c r="JQ146" s="43"/>
      <c r="JR146" s="43"/>
      <c r="JS146" s="43"/>
      <c r="JT146" s="43"/>
      <c r="JU146" s="43"/>
      <c r="JV146" s="43"/>
      <c r="JW146" s="43"/>
      <c r="JX146" s="43"/>
      <c r="JY146" s="43"/>
      <c r="JZ146" s="43"/>
      <c r="KA146" s="43"/>
      <c r="KB146" s="43"/>
    </row>
    <row r="147" spans="2:288" ht="26.25" customHeight="1" outlineLevel="1" x14ac:dyDescent="0.3">
      <c r="B147" s="67" t="s">
        <v>130</v>
      </c>
      <c r="C147" s="54">
        <f>C148</f>
        <v>68.625</v>
      </c>
      <c r="D147" s="107">
        <f>MAX(D148:D154)</f>
        <v>0</v>
      </c>
      <c r="E147" s="46"/>
      <c r="F147" s="46"/>
      <c r="G147" s="75"/>
      <c r="H147" s="75"/>
      <c r="I147" s="75"/>
      <c r="J147" s="75"/>
      <c r="K147" s="47">
        <v>0</v>
      </c>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c r="CS147" s="43"/>
      <c r="CT147" s="43"/>
      <c r="CU147" s="43"/>
      <c r="CV147" s="43"/>
      <c r="CW147" s="43"/>
      <c r="CX147" s="43"/>
      <c r="CY147" s="43"/>
      <c r="CZ147" s="43"/>
      <c r="DA147" s="43"/>
      <c r="DB147" s="43"/>
      <c r="DC147" s="43"/>
      <c r="DD147" s="43"/>
      <c r="DE147" s="43"/>
      <c r="DF147" s="43"/>
      <c r="DG147" s="43"/>
      <c r="DH147" s="43"/>
      <c r="DI147" s="43"/>
      <c r="DJ147" s="43"/>
      <c r="DK147" s="43"/>
      <c r="DL147" s="43"/>
      <c r="DM147" s="43"/>
      <c r="DN147" s="43"/>
      <c r="DO147" s="43"/>
      <c r="DP147" s="43"/>
      <c r="DQ147" s="43"/>
      <c r="DR147" s="43"/>
      <c r="DS147" s="43"/>
      <c r="DT147" s="43"/>
      <c r="DU147" s="43"/>
      <c r="DV147" s="43"/>
      <c r="DW147" s="43"/>
      <c r="DX147" s="43"/>
      <c r="DY147" s="43"/>
      <c r="DZ147" s="43"/>
      <c r="EA147" s="43"/>
      <c r="EB147" s="43"/>
      <c r="EC147" s="43"/>
      <c r="ED147" s="43"/>
      <c r="EE147" s="43"/>
      <c r="EF147" s="43"/>
      <c r="EG147" s="43"/>
      <c r="EH147" s="43"/>
      <c r="EI147" s="43"/>
      <c r="EJ147" s="43"/>
      <c r="EK147" s="43"/>
      <c r="EL147" s="43"/>
      <c r="EM147" s="43"/>
      <c r="EN147" s="43"/>
      <c r="EO147" s="43"/>
      <c r="EP147" s="43"/>
      <c r="EQ147" s="43"/>
      <c r="ER147" s="43"/>
      <c r="ES147" s="43"/>
      <c r="ET147" s="43"/>
      <c r="EU147" s="43"/>
      <c r="EV147" s="43"/>
      <c r="EW147" s="43"/>
      <c r="EX147" s="43"/>
      <c r="EY147" s="43"/>
      <c r="EZ147" s="43"/>
      <c r="FA147" s="43"/>
      <c r="FB147" s="43"/>
      <c r="FC147" s="43"/>
      <c r="FD147" s="43"/>
      <c r="FE147" s="43"/>
      <c r="FF147" s="43"/>
      <c r="FG147" s="43"/>
      <c r="FH147" s="43"/>
      <c r="FI147" s="43"/>
      <c r="FJ147" s="43"/>
      <c r="FK147" s="43"/>
      <c r="FL147" s="43"/>
      <c r="FM147" s="43"/>
      <c r="FN147" s="43"/>
      <c r="FO147" s="43"/>
      <c r="FP147" s="43"/>
      <c r="FQ147" s="43"/>
      <c r="FR147" s="43"/>
      <c r="FS147" s="43"/>
      <c r="FT147" s="43"/>
      <c r="FU147" s="43"/>
      <c r="FV147" s="43"/>
      <c r="FW147" s="43"/>
      <c r="FX147" s="43"/>
      <c r="FY147" s="43"/>
      <c r="FZ147" s="43"/>
      <c r="GA147" s="43"/>
      <c r="GB147" s="43"/>
      <c r="GC147" s="43"/>
      <c r="GD147" s="43"/>
      <c r="GE147" s="43"/>
      <c r="GF147" s="43"/>
      <c r="GG147" s="43"/>
      <c r="GH147" s="43"/>
      <c r="GI147" s="43"/>
      <c r="GJ147" s="43"/>
      <c r="GK147" s="43"/>
      <c r="GL147" s="43"/>
      <c r="GM147" s="43"/>
      <c r="GN147" s="43"/>
      <c r="GO147" s="43"/>
      <c r="GP147" s="43"/>
      <c r="GQ147" s="43"/>
      <c r="GR147" s="43"/>
      <c r="GS147" s="43"/>
      <c r="GT147" s="43"/>
      <c r="GU147" s="43"/>
      <c r="GV147" s="43"/>
      <c r="GW147" s="43"/>
      <c r="GX147" s="43"/>
      <c r="GY147" s="43"/>
      <c r="GZ147" s="43"/>
      <c r="HA147" s="43"/>
      <c r="HB147" s="43"/>
      <c r="HC147" s="43"/>
      <c r="HD147" s="43"/>
      <c r="HE147" s="43"/>
      <c r="HF147" s="43"/>
      <c r="HG147" s="43"/>
      <c r="HH147" s="43"/>
      <c r="HI147" s="43"/>
      <c r="HJ147" s="43"/>
      <c r="HK147" s="43"/>
      <c r="HL147" s="43"/>
      <c r="HM147" s="43"/>
      <c r="HN147" s="43"/>
      <c r="HO147" s="43"/>
      <c r="HP147" s="43"/>
      <c r="HQ147" s="43"/>
      <c r="HR147" s="43"/>
      <c r="HS147" s="43"/>
      <c r="HT147" s="43"/>
      <c r="HU147" s="43"/>
      <c r="HV147" s="43"/>
      <c r="HW147" s="43"/>
      <c r="HX147" s="43"/>
      <c r="HY147" s="43"/>
      <c r="HZ147" s="43"/>
      <c r="IA147" s="43"/>
      <c r="IB147" s="43"/>
      <c r="IC147" s="43"/>
      <c r="ID147" s="43"/>
      <c r="IE147" s="43"/>
      <c r="IF147" s="43"/>
      <c r="IG147" s="43"/>
      <c r="IH147" s="43"/>
      <c r="II147" s="43"/>
      <c r="IJ147" s="43"/>
      <c r="IK147" s="43"/>
      <c r="IL147" s="43"/>
      <c r="IM147" s="43"/>
      <c r="IN147" s="43"/>
      <c r="IO147" s="43"/>
      <c r="IP147" s="43"/>
      <c r="IQ147" s="43"/>
      <c r="IR147" s="43"/>
      <c r="IS147" s="43"/>
      <c r="IT147" s="43"/>
      <c r="IU147" s="43"/>
      <c r="IV147" s="43"/>
      <c r="IW147" s="43"/>
      <c r="IX147" s="43"/>
      <c r="IY147" s="43"/>
      <c r="IZ147" s="43"/>
      <c r="JA147" s="43"/>
      <c r="JB147" s="43"/>
      <c r="JC147" s="43"/>
      <c r="JD147" s="43"/>
      <c r="JE147" s="43"/>
      <c r="JF147" s="43"/>
      <c r="JG147" s="43"/>
      <c r="JH147" s="43"/>
      <c r="JI147" s="43"/>
      <c r="JJ147" s="43"/>
      <c r="JK147" s="43"/>
      <c r="JL147" s="43"/>
      <c r="JM147" s="43"/>
      <c r="JN147" s="43"/>
      <c r="JO147" s="43"/>
      <c r="JP147" s="43"/>
      <c r="JQ147" s="43"/>
      <c r="JR147" s="43"/>
      <c r="JS147" s="43"/>
      <c r="JT147" s="43"/>
      <c r="JU147" s="43"/>
      <c r="JV147" s="43"/>
      <c r="JW147" s="43"/>
      <c r="JX147" s="43"/>
      <c r="JY147" s="43"/>
      <c r="JZ147" s="43"/>
      <c r="KA147" s="43"/>
      <c r="KB147" s="43"/>
    </row>
    <row r="148" spans="2:288" ht="32.25" customHeight="1" outlineLevel="2" x14ac:dyDescent="0.3">
      <c r="B148" s="66" t="s">
        <v>377</v>
      </c>
      <c r="C148" s="98">
        <f>IF('Estimación Content'!$B$13='Estimaciones variables'!$Y$40,C145+D132,C145+5)</f>
        <v>68.625</v>
      </c>
      <c r="D148" s="53">
        <f>VLOOKUP(B148,'Estimaciones variables'!A:B,2,FALSE)</f>
        <v>0</v>
      </c>
      <c r="E148" s="44"/>
      <c r="F148" s="44"/>
      <c r="G148" s="58" t="s">
        <v>322</v>
      </c>
      <c r="H148" s="58" t="s">
        <v>321</v>
      </c>
      <c r="I148" s="58" t="s">
        <v>51</v>
      </c>
      <c r="J148" s="58"/>
      <c r="K148" s="45">
        <v>0</v>
      </c>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c r="CS148" s="43"/>
      <c r="CT148" s="43"/>
      <c r="CU148" s="43"/>
      <c r="CV148" s="43"/>
      <c r="CW148" s="43"/>
      <c r="CX148" s="43"/>
      <c r="CY148" s="43"/>
      <c r="CZ148" s="43"/>
      <c r="DA148" s="43"/>
      <c r="DB148" s="43"/>
      <c r="DC148" s="43"/>
      <c r="DD148" s="43"/>
      <c r="DE148" s="43"/>
      <c r="DF148" s="43"/>
      <c r="DG148" s="43"/>
      <c r="DH148" s="43"/>
      <c r="DI148" s="43"/>
      <c r="DJ148" s="43"/>
      <c r="DK148" s="43"/>
      <c r="DL148" s="43"/>
      <c r="DM148" s="43"/>
      <c r="DN148" s="43"/>
      <c r="DO148" s="43"/>
      <c r="DP148" s="43"/>
      <c r="DQ148" s="43"/>
      <c r="DR148" s="43"/>
      <c r="DS148" s="43"/>
      <c r="DT148" s="43"/>
      <c r="DU148" s="43"/>
      <c r="DV148" s="43"/>
      <c r="DW148" s="43"/>
      <c r="DX148" s="43"/>
      <c r="DY148" s="43"/>
      <c r="DZ148" s="43"/>
      <c r="EA148" s="43"/>
      <c r="EB148" s="43"/>
      <c r="EC148" s="43"/>
      <c r="ED148" s="43"/>
      <c r="EE148" s="43"/>
      <c r="EF148" s="43"/>
      <c r="EG148" s="43"/>
      <c r="EH148" s="43"/>
      <c r="EI148" s="43"/>
      <c r="EJ148" s="43"/>
      <c r="EK148" s="43"/>
      <c r="EL148" s="43"/>
      <c r="EM148" s="43"/>
      <c r="EN148" s="43"/>
      <c r="EO148" s="43"/>
      <c r="EP148" s="43"/>
      <c r="EQ148" s="43"/>
      <c r="ER148" s="43"/>
      <c r="ES148" s="43"/>
      <c r="ET148" s="43"/>
      <c r="EU148" s="43"/>
      <c r="EV148" s="43"/>
      <c r="EW148" s="43"/>
      <c r="EX148" s="43"/>
      <c r="EY148" s="43"/>
      <c r="EZ148" s="43"/>
      <c r="FA148" s="43"/>
      <c r="FB148" s="43"/>
      <c r="FC148" s="43"/>
      <c r="FD148" s="43"/>
      <c r="FE148" s="43"/>
      <c r="FF148" s="43"/>
      <c r="FG148" s="43"/>
      <c r="FH148" s="43"/>
      <c r="FI148" s="43"/>
      <c r="FJ148" s="43"/>
      <c r="FK148" s="43"/>
      <c r="FL148" s="43"/>
      <c r="FM148" s="43"/>
      <c r="FN148" s="43"/>
      <c r="FO148" s="43"/>
      <c r="FP148" s="43"/>
      <c r="FQ148" s="43"/>
      <c r="FR148" s="43"/>
      <c r="FS148" s="43"/>
      <c r="FT148" s="43"/>
      <c r="FU148" s="43"/>
      <c r="FV148" s="43"/>
      <c r="FW148" s="43"/>
      <c r="FX148" s="43"/>
      <c r="FY148" s="43"/>
      <c r="FZ148" s="43"/>
      <c r="GA148" s="43"/>
      <c r="GB148" s="43"/>
      <c r="GC148" s="43"/>
      <c r="GD148" s="43"/>
      <c r="GE148" s="43"/>
      <c r="GF148" s="43"/>
      <c r="GG148" s="43"/>
      <c r="GH148" s="43"/>
      <c r="GI148" s="43"/>
      <c r="GJ148" s="43"/>
      <c r="GK148" s="43"/>
      <c r="GL148" s="43"/>
      <c r="GM148" s="43"/>
      <c r="GN148" s="43"/>
      <c r="GO148" s="43"/>
      <c r="GP148" s="43"/>
      <c r="GQ148" s="43"/>
      <c r="GR148" s="43"/>
      <c r="GS148" s="43"/>
      <c r="GT148" s="43"/>
      <c r="GU148" s="43"/>
      <c r="GV148" s="43"/>
      <c r="GW148" s="43"/>
      <c r="GX148" s="43"/>
      <c r="GY148" s="43"/>
      <c r="GZ148" s="43"/>
      <c r="HA148" s="43"/>
      <c r="HB148" s="43"/>
      <c r="HC148" s="43"/>
      <c r="HD148" s="43"/>
      <c r="HE148" s="43"/>
      <c r="HF148" s="43"/>
      <c r="HG148" s="43"/>
      <c r="HH148" s="43"/>
      <c r="HI148" s="43"/>
      <c r="HJ148" s="43"/>
      <c r="HK148" s="43"/>
      <c r="HL148" s="43"/>
      <c r="HM148" s="43"/>
      <c r="HN148" s="43"/>
      <c r="HO148" s="43"/>
      <c r="HP148" s="43"/>
      <c r="HQ148" s="43"/>
      <c r="HR148" s="43"/>
      <c r="HS148" s="43"/>
      <c r="HT148" s="43"/>
      <c r="HU148" s="43"/>
      <c r="HV148" s="43"/>
      <c r="HW148" s="43"/>
      <c r="HX148" s="43"/>
      <c r="HY148" s="43"/>
      <c r="HZ148" s="43"/>
      <c r="IA148" s="43"/>
      <c r="IB148" s="43"/>
      <c r="IC148" s="43"/>
      <c r="ID148" s="43"/>
      <c r="IE148" s="43"/>
      <c r="IF148" s="43"/>
      <c r="IG148" s="43"/>
      <c r="IH148" s="43"/>
      <c r="II148" s="43"/>
      <c r="IJ148" s="43"/>
      <c r="IK148" s="43"/>
      <c r="IL148" s="43"/>
      <c r="IM148" s="43"/>
      <c r="IN148" s="43"/>
      <c r="IO148" s="43"/>
      <c r="IP148" s="43"/>
      <c r="IQ148" s="43"/>
      <c r="IR148" s="43"/>
      <c r="IS148" s="43"/>
      <c r="IT148" s="43"/>
      <c r="IU148" s="43"/>
      <c r="IV148" s="43"/>
      <c r="IW148" s="43"/>
      <c r="IX148" s="43"/>
      <c r="IY148" s="43"/>
      <c r="IZ148" s="43"/>
      <c r="JA148" s="43"/>
      <c r="JB148" s="43"/>
      <c r="JC148" s="43"/>
      <c r="JD148" s="43"/>
      <c r="JE148" s="43"/>
      <c r="JF148" s="43"/>
      <c r="JG148" s="43"/>
      <c r="JH148" s="43"/>
      <c r="JI148" s="43"/>
      <c r="JJ148" s="43"/>
      <c r="JK148" s="43"/>
      <c r="JL148" s="43"/>
      <c r="JM148" s="43"/>
      <c r="JN148" s="43"/>
      <c r="JO148" s="43"/>
      <c r="JP148" s="43"/>
      <c r="JQ148" s="43"/>
      <c r="JR148" s="43"/>
      <c r="JS148" s="43"/>
      <c r="JT148" s="43"/>
      <c r="JU148" s="43"/>
      <c r="JV148" s="43"/>
      <c r="JW148" s="43"/>
      <c r="JX148" s="43"/>
      <c r="JY148" s="43"/>
      <c r="JZ148" s="43"/>
      <c r="KA148" s="43"/>
      <c r="KB148" s="43"/>
    </row>
    <row r="149" spans="2:288" ht="26.25" customHeight="1" outlineLevel="2" x14ac:dyDescent="0.3">
      <c r="B149" s="66" t="s">
        <v>143</v>
      </c>
      <c r="C149" s="53">
        <f t="shared" ref="C149:C154" si="12">C148</f>
        <v>68.625</v>
      </c>
      <c r="D149" s="53">
        <f>VLOOKUP(B149,'Estimaciones variables'!A:B,2,FALSE)</f>
        <v>0</v>
      </c>
      <c r="E149" s="44"/>
      <c r="F149" s="44"/>
      <c r="G149" s="58" t="s">
        <v>4</v>
      </c>
      <c r="H149" s="58" t="s">
        <v>301</v>
      </c>
      <c r="I149" s="58"/>
      <c r="J149" s="58"/>
      <c r="K149" s="45">
        <v>0</v>
      </c>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3"/>
      <c r="CA149" s="43"/>
      <c r="CB149" s="43"/>
      <c r="CC149" s="43"/>
      <c r="CD149" s="43"/>
      <c r="CE149" s="43"/>
      <c r="CF149" s="43"/>
      <c r="CG149" s="43"/>
      <c r="CH149" s="43"/>
      <c r="CI149" s="43"/>
      <c r="CJ149" s="43"/>
      <c r="CK149" s="43"/>
      <c r="CL149" s="43"/>
      <c r="CM149" s="43"/>
      <c r="CN149" s="43"/>
      <c r="CO149" s="43"/>
      <c r="CP149" s="43"/>
      <c r="CQ149" s="43"/>
      <c r="CR149" s="43"/>
      <c r="CS149" s="43"/>
      <c r="CT149" s="43"/>
      <c r="CU149" s="43"/>
      <c r="CV149" s="43"/>
      <c r="CW149" s="43"/>
      <c r="CX149" s="43"/>
      <c r="CY149" s="43"/>
      <c r="CZ149" s="43"/>
      <c r="DA149" s="43"/>
      <c r="DB149" s="43"/>
      <c r="DC149" s="43"/>
      <c r="DD149" s="43"/>
      <c r="DE149" s="43"/>
      <c r="DF149" s="43"/>
      <c r="DG149" s="43"/>
      <c r="DH149" s="43"/>
      <c r="DI149" s="43"/>
      <c r="DJ149" s="43"/>
      <c r="DK149" s="43"/>
      <c r="DL149" s="43"/>
      <c r="DM149" s="43"/>
      <c r="DN149" s="43"/>
      <c r="DO149" s="43"/>
      <c r="DP149" s="43"/>
      <c r="DQ149" s="43"/>
      <c r="DR149" s="43"/>
      <c r="DS149" s="43"/>
      <c r="DT149" s="43"/>
      <c r="DU149" s="43"/>
      <c r="DV149" s="43"/>
      <c r="DW149" s="43"/>
      <c r="DX149" s="43"/>
      <c r="DY149" s="43"/>
      <c r="DZ149" s="43"/>
      <c r="EA149" s="43"/>
      <c r="EB149" s="43"/>
      <c r="EC149" s="43"/>
      <c r="ED149" s="43"/>
      <c r="EE149" s="43"/>
      <c r="EF149" s="43"/>
      <c r="EG149" s="43"/>
      <c r="EH149" s="43"/>
      <c r="EI149" s="43"/>
      <c r="EJ149" s="43"/>
      <c r="EK149" s="43"/>
      <c r="EL149" s="43"/>
      <c r="EM149" s="43"/>
      <c r="EN149" s="43"/>
      <c r="EO149" s="43"/>
      <c r="EP149" s="43"/>
      <c r="EQ149" s="43"/>
      <c r="ER149" s="43"/>
      <c r="ES149" s="43"/>
      <c r="ET149" s="43"/>
      <c r="EU149" s="43"/>
      <c r="EV149" s="43"/>
      <c r="EW149" s="43"/>
      <c r="EX149" s="43"/>
      <c r="EY149" s="43"/>
      <c r="EZ149" s="43"/>
      <c r="FA149" s="43"/>
      <c r="FB149" s="43"/>
      <c r="FC149" s="43"/>
      <c r="FD149" s="43"/>
      <c r="FE149" s="43"/>
      <c r="FF149" s="43"/>
      <c r="FG149" s="43"/>
      <c r="FH149" s="43"/>
      <c r="FI149" s="43"/>
      <c r="FJ149" s="43"/>
      <c r="FK149" s="43"/>
      <c r="FL149" s="43"/>
      <c r="FM149" s="43"/>
      <c r="FN149" s="43"/>
      <c r="FO149" s="43"/>
      <c r="FP149" s="43"/>
      <c r="FQ149" s="43"/>
      <c r="FR149" s="43"/>
      <c r="FS149" s="43"/>
      <c r="FT149" s="43"/>
      <c r="FU149" s="43"/>
      <c r="FV149" s="43"/>
      <c r="FW149" s="43"/>
      <c r="FX149" s="43"/>
      <c r="FY149" s="43"/>
      <c r="FZ149" s="43"/>
      <c r="GA149" s="43"/>
      <c r="GB149" s="43"/>
      <c r="GC149" s="43"/>
      <c r="GD149" s="43"/>
      <c r="GE149" s="43"/>
      <c r="GF149" s="43"/>
      <c r="GG149" s="43"/>
      <c r="GH149" s="43"/>
      <c r="GI149" s="43"/>
      <c r="GJ149" s="43"/>
      <c r="GK149" s="43"/>
      <c r="GL149" s="43"/>
      <c r="GM149" s="43"/>
      <c r="GN149" s="43"/>
      <c r="GO149" s="43"/>
      <c r="GP149" s="43"/>
      <c r="GQ149" s="43"/>
      <c r="GR149" s="43"/>
      <c r="GS149" s="43"/>
      <c r="GT149" s="43"/>
      <c r="GU149" s="43"/>
      <c r="GV149" s="43"/>
      <c r="GW149" s="43"/>
      <c r="GX149" s="43"/>
      <c r="GY149" s="43"/>
      <c r="GZ149" s="43"/>
      <c r="HA149" s="43"/>
      <c r="HB149" s="43"/>
      <c r="HC149" s="43"/>
      <c r="HD149" s="43"/>
      <c r="HE149" s="43"/>
      <c r="HF149" s="43"/>
      <c r="HG149" s="43"/>
      <c r="HH149" s="43"/>
      <c r="HI149" s="43"/>
      <c r="HJ149" s="43"/>
      <c r="HK149" s="43"/>
      <c r="HL149" s="43"/>
      <c r="HM149" s="43"/>
      <c r="HN149" s="43"/>
      <c r="HO149" s="43"/>
      <c r="HP149" s="43"/>
      <c r="HQ149" s="43"/>
      <c r="HR149" s="43"/>
      <c r="HS149" s="43"/>
      <c r="HT149" s="43"/>
      <c r="HU149" s="43"/>
      <c r="HV149" s="43"/>
      <c r="HW149" s="43"/>
      <c r="HX149" s="43"/>
      <c r="HY149" s="43"/>
      <c r="HZ149" s="43"/>
      <c r="IA149" s="43"/>
      <c r="IB149" s="43"/>
      <c r="IC149" s="43"/>
      <c r="ID149" s="43"/>
      <c r="IE149" s="43"/>
      <c r="IF149" s="43"/>
      <c r="IG149" s="43"/>
      <c r="IH149" s="43"/>
      <c r="II149" s="43"/>
      <c r="IJ149" s="43"/>
      <c r="IK149" s="43"/>
      <c r="IL149" s="43"/>
      <c r="IM149" s="43"/>
      <c r="IN149" s="43"/>
      <c r="IO149" s="43"/>
      <c r="IP149" s="43"/>
      <c r="IQ149" s="43"/>
      <c r="IR149" s="43"/>
      <c r="IS149" s="43"/>
      <c r="IT149" s="43"/>
      <c r="IU149" s="43"/>
      <c r="IV149" s="43"/>
      <c r="IW149" s="43"/>
      <c r="IX149" s="43"/>
      <c r="IY149" s="43"/>
      <c r="IZ149" s="43"/>
      <c r="JA149" s="43"/>
      <c r="JB149" s="43"/>
      <c r="JC149" s="43"/>
      <c r="JD149" s="43"/>
      <c r="JE149" s="43"/>
      <c r="JF149" s="43"/>
      <c r="JG149" s="43"/>
      <c r="JH149" s="43"/>
      <c r="JI149" s="43"/>
      <c r="JJ149" s="43"/>
      <c r="JK149" s="43"/>
      <c r="JL149" s="43"/>
      <c r="JM149" s="43"/>
      <c r="JN149" s="43"/>
      <c r="JO149" s="43"/>
      <c r="JP149" s="43"/>
      <c r="JQ149" s="43"/>
      <c r="JR149" s="43"/>
      <c r="JS149" s="43"/>
      <c r="JT149" s="43"/>
      <c r="JU149" s="43"/>
      <c r="JV149" s="43"/>
      <c r="JW149" s="43"/>
      <c r="JX149" s="43"/>
      <c r="JY149" s="43"/>
      <c r="JZ149" s="43"/>
      <c r="KA149" s="43"/>
      <c r="KB149" s="43"/>
    </row>
    <row r="150" spans="2:288" ht="26.25" customHeight="1" outlineLevel="2" x14ac:dyDescent="0.3">
      <c r="B150" s="66" t="s">
        <v>274</v>
      </c>
      <c r="C150" s="53">
        <f t="shared" si="12"/>
        <v>68.625</v>
      </c>
      <c r="D150" s="53">
        <f>VLOOKUP(B150,'Estimaciones variables'!A:B,2,FALSE)</f>
        <v>0</v>
      </c>
      <c r="E150" s="44"/>
      <c r="F150" s="44"/>
      <c r="G150" s="58" t="s">
        <v>4</v>
      </c>
      <c r="H150" s="58" t="s">
        <v>301</v>
      </c>
      <c r="I150" s="58" t="s">
        <v>7</v>
      </c>
      <c r="J150" s="58"/>
      <c r="K150" s="45">
        <v>0</v>
      </c>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c r="DV150" s="43"/>
      <c r="DW150" s="43"/>
      <c r="DX150" s="43"/>
      <c r="DY150" s="43"/>
      <c r="DZ150" s="43"/>
      <c r="EA150" s="43"/>
      <c r="EB150" s="43"/>
      <c r="EC150" s="43"/>
      <c r="ED150" s="43"/>
      <c r="EE150" s="43"/>
      <c r="EF150" s="43"/>
      <c r="EG150" s="43"/>
      <c r="EH150" s="43"/>
      <c r="EI150" s="43"/>
      <c r="EJ150" s="43"/>
      <c r="EK150" s="43"/>
      <c r="EL150" s="43"/>
      <c r="EM150" s="43"/>
      <c r="EN150" s="43"/>
      <c r="EO150" s="43"/>
      <c r="EP150" s="43"/>
      <c r="EQ150" s="43"/>
      <c r="ER150" s="43"/>
      <c r="ES150" s="43"/>
      <c r="ET150" s="43"/>
      <c r="EU150" s="43"/>
      <c r="EV150" s="43"/>
      <c r="EW150" s="43"/>
      <c r="EX150" s="43"/>
      <c r="EY150" s="43"/>
      <c r="EZ150" s="43"/>
      <c r="FA150" s="43"/>
      <c r="FB150" s="43"/>
      <c r="FC150" s="43"/>
      <c r="FD150" s="43"/>
      <c r="FE150" s="43"/>
      <c r="FF150" s="43"/>
      <c r="FG150" s="43"/>
      <c r="FH150" s="43"/>
      <c r="FI150" s="43"/>
      <c r="FJ150" s="43"/>
      <c r="FK150" s="43"/>
      <c r="FL150" s="43"/>
      <c r="FM150" s="43"/>
      <c r="FN150" s="43"/>
      <c r="FO150" s="43"/>
      <c r="FP150" s="43"/>
      <c r="FQ150" s="43"/>
      <c r="FR150" s="43"/>
      <c r="FS150" s="43"/>
      <c r="FT150" s="43"/>
      <c r="FU150" s="43"/>
      <c r="FV150" s="43"/>
      <c r="FW150" s="43"/>
      <c r="FX150" s="43"/>
      <c r="FY150" s="43"/>
      <c r="FZ150" s="43"/>
      <c r="GA150" s="43"/>
      <c r="GB150" s="43"/>
      <c r="GC150" s="43"/>
      <c r="GD150" s="43"/>
      <c r="GE150" s="43"/>
      <c r="GF150" s="43"/>
      <c r="GG150" s="43"/>
      <c r="GH150" s="43"/>
      <c r="GI150" s="43"/>
      <c r="GJ150" s="43"/>
      <c r="GK150" s="43"/>
      <c r="GL150" s="43"/>
      <c r="GM150" s="43"/>
      <c r="GN150" s="43"/>
      <c r="GO150" s="43"/>
      <c r="GP150" s="43"/>
      <c r="GQ150" s="43"/>
      <c r="GR150" s="43"/>
      <c r="GS150" s="43"/>
      <c r="GT150" s="43"/>
      <c r="GU150" s="43"/>
      <c r="GV150" s="43"/>
      <c r="GW150" s="43"/>
      <c r="GX150" s="43"/>
      <c r="GY150" s="43"/>
      <c r="GZ150" s="43"/>
      <c r="HA150" s="43"/>
      <c r="HB150" s="43"/>
      <c r="HC150" s="43"/>
      <c r="HD150" s="43"/>
      <c r="HE150" s="43"/>
      <c r="HF150" s="43"/>
      <c r="HG150" s="43"/>
      <c r="HH150" s="43"/>
      <c r="HI150" s="43"/>
      <c r="HJ150" s="43"/>
      <c r="HK150" s="43"/>
      <c r="HL150" s="43"/>
      <c r="HM150" s="43"/>
      <c r="HN150" s="43"/>
      <c r="HO150" s="43"/>
      <c r="HP150" s="43"/>
      <c r="HQ150" s="43"/>
      <c r="HR150" s="43"/>
      <c r="HS150" s="43"/>
      <c r="HT150" s="43"/>
      <c r="HU150" s="43"/>
      <c r="HV150" s="43"/>
      <c r="HW150" s="43"/>
      <c r="HX150" s="43"/>
      <c r="HY150" s="43"/>
      <c r="HZ150" s="43"/>
      <c r="IA150" s="43"/>
      <c r="IB150" s="43"/>
      <c r="IC150" s="43"/>
      <c r="ID150" s="43"/>
      <c r="IE150" s="43"/>
      <c r="IF150" s="43"/>
      <c r="IG150" s="43"/>
      <c r="IH150" s="43"/>
      <c r="II150" s="43"/>
      <c r="IJ150" s="43"/>
      <c r="IK150" s="43"/>
      <c r="IL150" s="43"/>
      <c r="IM150" s="43"/>
      <c r="IN150" s="43"/>
      <c r="IO150" s="43"/>
      <c r="IP150" s="43"/>
      <c r="IQ150" s="43"/>
      <c r="IR150" s="43"/>
      <c r="IS150" s="43"/>
      <c r="IT150" s="43"/>
      <c r="IU150" s="43"/>
      <c r="IV150" s="43"/>
      <c r="IW150" s="43"/>
      <c r="IX150" s="43"/>
      <c r="IY150" s="43"/>
      <c r="IZ150" s="43"/>
      <c r="JA150" s="43"/>
      <c r="JB150" s="43"/>
      <c r="JC150" s="43"/>
      <c r="JD150" s="43"/>
      <c r="JE150" s="43"/>
      <c r="JF150" s="43"/>
      <c r="JG150" s="43"/>
      <c r="JH150" s="43"/>
      <c r="JI150" s="43"/>
      <c r="JJ150" s="43"/>
      <c r="JK150" s="43"/>
      <c r="JL150" s="43"/>
      <c r="JM150" s="43"/>
      <c r="JN150" s="43"/>
      <c r="JO150" s="43"/>
      <c r="JP150" s="43"/>
      <c r="JQ150" s="43"/>
      <c r="JR150" s="43"/>
      <c r="JS150" s="43"/>
      <c r="JT150" s="43"/>
      <c r="JU150" s="43"/>
      <c r="JV150" s="43"/>
      <c r="JW150" s="43"/>
      <c r="JX150" s="43"/>
      <c r="JY150" s="43"/>
      <c r="JZ150" s="43"/>
      <c r="KA150" s="43"/>
      <c r="KB150" s="43"/>
    </row>
    <row r="151" spans="2:288" ht="26.25" customHeight="1" outlineLevel="2" x14ac:dyDescent="0.3">
      <c r="B151" s="66" t="s">
        <v>247</v>
      </c>
      <c r="C151" s="53">
        <f t="shared" si="12"/>
        <v>68.625</v>
      </c>
      <c r="D151" s="53">
        <f>VLOOKUP(B151,'Estimaciones variables'!A:B,2,FALSE)</f>
        <v>0</v>
      </c>
      <c r="E151" s="44"/>
      <c r="F151" s="44"/>
      <c r="G151" s="58" t="s">
        <v>4</v>
      </c>
      <c r="H151" s="58" t="s">
        <v>301</v>
      </c>
      <c r="I151" s="58" t="s">
        <v>7</v>
      </c>
      <c r="J151" s="58"/>
      <c r="K151" s="45">
        <v>0</v>
      </c>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c r="DV151" s="43"/>
      <c r="DW151" s="43"/>
      <c r="DX151" s="43"/>
      <c r="DY151" s="43"/>
      <c r="DZ151" s="43"/>
      <c r="EA151" s="43"/>
      <c r="EB151" s="43"/>
      <c r="EC151" s="43"/>
      <c r="ED151" s="43"/>
      <c r="EE151" s="43"/>
      <c r="EF151" s="43"/>
      <c r="EG151" s="43"/>
      <c r="EH151" s="43"/>
      <c r="EI151" s="43"/>
      <c r="EJ151" s="43"/>
      <c r="EK151" s="43"/>
      <c r="EL151" s="43"/>
      <c r="EM151" s="43"/>
      <c r="EN151" s="43"/>
      <c r="EO151" s="43"/>
      <c r="EP151" s="43"/>
      <c r="EQ151" s="43"/>
      <c r="ER151" s="43"/>
      <c r="ES151" s="43"/>
      <c r="ET151" s="43"/>
      <c r="EU151" s="43"/>
      <c r="EV151" s="43"/>
      <c r="EW151" s="43"/>
      <c r="EX151" s="43"/>
      <c r="EY151" s="43"/>
      <c r="EZ151" s="43"/>
      <c r="FA151" s="43"/>
      <c r="FB151" s="43"/>
      <c r="FC151" s="43"/>
      <c r="FD151" s="43"/>
      <c r="FE151" s="43"/>
      <c r="FF151" s="43"/>
      <c r="FG151" s="43"/>
      <c r="FH151" s="43"/>
      <c r="FI151" s="43"/>
      <c r="FJ151" s="43"/>
      <c r="FK151" s="43"/>
      <c r="FL151" s="43"/>
      <c r="FM151" s="43"/>
      <c r="FN151" s="43"/>
      <c r="FO151" s="43"/>
      <c r="FP151" s="43"/>
      <c r="FQ151" s="43"/>
      <c r="FR151" s="43"/>
      <c r="FS151" s="43"/>
      <c r="FT151" s="43"/>
      <c r="FU151" s="43"/>
      <c r="FV151" s="43"/>
      <c r="FW151" s="43"/>
      <c r="FX151" s="43"/>
      <c r="FY151" s="43"/>
      <c r="FZ151" s="43"/>
      <c r="GA151" s="43"/>
      <c r="GB151" s="43"/>
      <c r="GC151" s="43"/>
      <c r="GD151" s="43"/>
      <c r="GE151" s="43"/>
      <c r="GF151" s="43"/>
      <c r="GG151" s="43"/>
      <c r="GH151" s="43"/>
      <c r="GI151" s="43"/>
      <c r="GJ151" s="43"/>
      <c r="GK151" s="43"/>
      <c r="GL151" s="43"/>
      <c r="GM151" s="43"/>
      <c r="GN151" s="43"/>
      <c r="GO151" s="43"/>
      <c r="GP151" s="43"/>
      <c r="GQ151" s="43"/>
      <c r="GR151" s="43"/>
      <c r="GS151" s="43"/>
      <c r="GT151" s="43"/>
      <c r="GU151" s="43"/>
      <c r="GV151" s="43"/>
      <c r="GW151" s="43"/>
      <c r="GX151" s="43"/>
      <c r="GY151" s="43"/>
      <c r="GZ151" s="43"/>
      <c r="HA151" s="43"/>
      <c r="HB151" s="43"/>
      <c r="HC151" s="43"/>
      <c r="HD151" s="43"/>
      <c r="HE151" s="43"/>
      <c r="HF151" s="43"/>
      <c r="HG151" s="43"/>
      <c r="HH151" s="43"/>
      <c r="HI151" s="43"/>
      <c r="HJ151" s="43"/>
      <c r="HK151" s="43"/>
      <c r="HL151" s="43"/>
      <c r="HM151" s="43"/>
      <c r="HN151" s="43"/>
      <c r="HO151" s="43"/>
      <c r="HP151" s="43"/>
      <c r="HQ151" s="43"/>
      <c r="HR151" s="43"/>
      <c r="HS151" s="43"/>
      <c r="HT151" s="43"/>
      <c r="HU151" s="43"/>
      <c r="HV151" s="43"/>
      <c r="HW151" s="43"/>
      <c r="HX151" s="43"/>
      <c r="HY151" s="43"/>
      <c r="HZ151" s="43"/>
      <c r="IA151" s="43"/>
      <c r="IB151" s="43"/>
      <c r="IC151" s="43"/>
      <c r="ID151" s="43"/>
      <c r="IE151" s="43"/>
      <c r="IF151" s="43"/>
      <c r="IG151" s="43"/>
      <c r="IH151" s="43"/>
      <c r="II151" s="43"/>
      <c r="IJ151" s="43"/>
      <c r="IK151" s="43"/>
      <c r="IL151" s="43"/>
      <c r="IM151" s="43"/>
      <c r="IN151" s="43"/>
      <c r="IO151" s="43"/>
      <c r="IP151" s="43"/>
      <c r="IQ151" s="43"/>
      <c r="IR151" s="43"/>
      <c r="IS151" s="43"/>
      <c r="IT151" s="43"/>
      <c r="IU151" s="43"/>
      <c r="IV151" s="43"/>
      <c r="IW151" s="43"/>
      <c r="IX151" s="43"/>
      <c r="IY151" s="43"/>
      <c r="IZ151" s="43"/>
      <c r="JA151" s="43"/>
      <c r="JB151" s="43"/>
      <c r="JC151" s="43"/>
      <c r="JD151" s="43"/>
      <c r="JE151" s="43"/>
      <c r="JF151" s="43"/>
      <c r="JG151" s="43"/>
      <c r="JH151" s="43"/>
      <c r="JI151" s="43"/>
      <c r="JJ151" s="43"/>
      <c r="JK151" s="43"/>
      <c r="JL151" s="43"/>
      <c r="JM151" s="43"/>
      <c r="JN151" s="43"/>
      <c r="JO151" s="43"/>
      <c r="JP151" s="43"/>
      <c r="JQ151" s="43"/>
      <c r="JR151" s="43"/>
      <c r="JS151" s="43"/>
      <c r="JT151" s="43"/>
      <c r="JU151" s="43"/>
      <c r="JV151" s="43"/>
      <c r="JW151" s="43"/>
      <c r="JX151" s="43"/>
      <c r="JY151" s="43"/>
      <c r="JZ151" s="43"/>
      <c r="KA151" s="43"/>
      <c r="KB151" s="43"/>
    </row>
    <row r="152" spans="2:288" ht="38.25" customHeight="1" outlineLevel="2" x14ac:dyDescent="0.3">
      <c r="B152" s="66" t="s">
        <v>201</v>
      </c>
      <c r="C152" s="53">
        <f t="shared" si="12"/>
        <v>68.625</v>
      </c>
      <c r="D152" s="53">
        <f>VLOOKUP(B152,'Estimaciones variables'!A:B,2,FALSE)</f>
        <v>0</v>
      </c>
      <c r="E152" s="44"/>
      <c r="F152" s="44"/>
      <c r="G152" s="58" t="s">
        <v>7</v>
      </c>
      <c r="H152" s="58" t="s">
        <v>301</v>
      </c>
      <c r="I152" s="58" t="s">
        <v>19</v>
      </c>
      <c r="J152" s="58" t="s">
        <v>2</v>
      </c>
      <c r="K152" s="45">
        <v>0</v>
      </c>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c r="CQ152" s="43"/>
      <c r="CR152" s="43"/>
      <c r="CS152" s="43"/>
      <c r="CT152" s="43"/>
      <c r="CU152" s="43"/>
      <c r="CV152" s="43"/>
      <c r="CW152" s="43"/>
      <c r="CX152" s="43"/>
      <c r="CY152" s="43"/>
      <c r="CZ152" s="43"/>
      <c r="DA152" s="43"/>
      <c r="DB152" s="43"/>
      <c r="DC152" s="43"/>
      <c r="DD152" s="43"/>
      <c r="DE152" s="43"/>
      <c r="DF152" s="43"/>
      <c r="DG152" s="43"/>
      <c r="DH152" s="43"/>
      <c r="DI152" s="43"/>
      <c r="DJ152" s="43"/>
      <c r="DK152" s="43"/>
      <c r="DL152" s="43"/>
      <c r="DM152" s="43"/>
      <c r="DN152" s="43"/>
      <c r="DO152" s="43"/>
      <c r="DP152" s="43"/>
      <c r="DQ152" s="43"/>
      <c r="DR152" s="43"/>
      <c r="DS152" s="43"/>
      <c r="DT152" s="43"/>
      <c r="DU152" s="43"/>
      <c r="DV152" s="43"/>
      <c r="DW152" s="43"/>
      <c r="DX152" s="43"/>
      <c r="DY152" s="43"/>
      <c r="DZ152" s="43"/>
      <c r="EA152" s="43"/>
      <c r="EB152" s="43"/>
      <c r="EC152" s="43"/>
      <c r="ED152" s="43"/>
      <c r="EE152" s="43"/>
      <c r="EF152" s="43"/>
      <c r="EG152" s="43"/>
      <c r="EH152" s="43"/>
      <c r="EI152" s="43"/>
      <c r="EJ152" s="43"/>
      <c r="EK152" s="43"/>
      <c r="EL152" s="43"/>
      <c r="EM152" s="43"/>
      <c r="EN152" s="43"/>
      <c r="EO152" s="43"/>
      <c r="EP152" s="43"/>
      <c r="EQ152" s="43"/>
      <c r="ER152" s="43"/>
      <c r="ES152" s="43"/>
      <c r="ET152" s="43"/>
      <c r="EU152" s="43"/>
      <c r="EV152" s="43"/>
      <c r="EW152" s="43"/>
      <c r="EX152" s="43"/>
      <c r="EY152" s="43"/>
      <c r="EZ152" s="43"/>
      <c r="FA152" s="43"/>
      <c r="FB152" s="43"/>
      <c r="FC152" s="43"/>
      <c r="FD152" s="43"/>
      <c r="FE152" s="43"/>
      <c r="FF152" s="43"/>
      <c r="FG152" s="43"/>
      <c r="FH152" s="43"/>
      <c r="FI152" s="43"/>
      <c r="FJ152" s="43"/>
      <c r="FK152" s="43"/>
      <c r="FL152" s="43"/>
      <c r="FM152" s="43"/>
      <c r="FN152" s="43"/>
      <c r="FO152" s="43"/>
      <c r="FP152" s="43"/>
      <c r="FQ152" s="43"/>
      <c r="FR152" s="43"/>
      <c r="FS152" s="43"/>
      <c r="FT152" s="43"/>
      <c r="FU152" s="43"/>
      <c r="FV152" s="43"/>
      <c r="FW152" s="43"/>
      <c r="FX152" s="43"/>
      <c r="FY152" s="43"/>
      <c r="FZ152" s="43"/>
      <c r="GA152" s="43"/>
      <c r="GB152" s="43"/>
      <c r="GC152" s="43"/>
      <c r="GD152" s="43"/>
      <c r="GE152" s="43"/>
      <c r="GF152" s="43"/>
      <c r="GG152" s="43"/>
      <c r="GH152" s="43"/>
      <c r="GI152" s="43"/>
      <c r="GJ152" s="43"/>
      <c r="GK152" s="43"/>
      <c r="GL152" s="43"/>
      <c r="GM152" s="43"/>
      <c r="GN152" s="43"/>
      <c r="GO152" s="43"/>
      <c r="GP152" s="43"/>
      <c r="GQ152" s="43"/>
      <c r="GR152" s="43"/>
      <c r="GS152" s="43"/>
      <c r="GT152" s="43"/>
      <c r="GU152" s="43"/>
      <c r="GV152" s="43"/>
      <c r="GW152" s="43"/>
      <c r="GX152" s="43"/>
      <c r="GY152" s="43"/>
      <c r="GZ152" s="43"/>
      <c r="HA152" s="43"/>
      <c r="HB152" s="43"/>
      <c r="HC152" s="43"/>
      <c r="HD152" s="43"/>
      <c r="HE152" s="43"/>
      <c r="HF152" s="43"/>
      <c r="HG152" s="43"/>
      <c r="HH152" s="43"/>
      <c r="HI152" s="43"/>
      <c r="HJ152" s="43"/>
      <c r="HK152" s="43"/>
      <c r="HL152" s="43"/>
      <c r="HM152" s="43"/>
      <c r="HN152" s="43"/>
      <c r="HO152" s="43"/>
      <c r="HP152" s="43"/>
      <c r="HQ152" s="43"/>
      <c r="HR152" s="43"/>
      <c r="HS152" s="43"/>
      <c r="HT152" s="43"/>
      <c r="HU152" s="43"/>
      <c r="HV152" s="43"/>
      <c r="HW152" s="43"/>
      <c r="HX152" s="43"/>
      <c r="HY152" s="43"/>
      <c r="HZ152" s="43"/>
      <c r="IA152" s="43"/>
      <c r="IB152" s="43"/>
      <c r="IC152" s="43"/>
      <c r="ID152" s="43"/>
      <c r="IE152" s="43"/>
      <c r="IF152" s="43"/>
      <c r="IG152" s="43"/>
      <c r="IH152" s="43"/>
      <c r="II152" s="43"/>
      <c r="IJ152" s="43"/>
      <c r="IK152" s="43"/>
      <c r="IL152" s="43"/>
      <c r="IM152" s="43"/>
      <c r="IN152" s="43"/>
      <c r="IO152" s="43"/>
      <c r="IP152" s="43"/>
      <c r="IQ152" s="43"/>
      <c r="IR152" s="43"/>
      <c r="IS152" s="43"/>
      <c r="IT152" s="43"/>
      <c r="IU152" s="43"/>
      <c r="IV152" s="43"/>
      <c r="IW152" s="43"/>
      <c r="IX152" s="43"/>
      <c r="IY152" s="43"/>
      <c r="IZ152" s="43"/>
      <c r="JA152" s="43"/>
      <c r="JB152" s="43"/>
      <c r="JC152" s="43"/>
      <c r="JD152" s="43"/>
      <c r="JE152" s="43"/>
      <c r="JF152" s="43"/>
      <c r="JG152" s="43"/>
      <c r="JH152" s="43"/>
      <c r="JI152" s="43"/>
      <c r="JJ152" s="43"/>
      <c r="JK152" s="43"/>
      <c r="JL152" s="43"/>
      <c r="JM152" s="43"/>
      <c r="JN152" s="43"/>
      <c r="JO152" s="43"/>
      <c r="JP152" s="43"/>
      <c r="JQ152" s="43"/>
      <c r="JR152" s="43"/>
      <c r="JS152" s="43"/>
      <c r="JT152" s="43"/>
      <c r="JU152" s="43"/>
      <c r="JV152" s="43"/>
      <c r="JW152" s="43"/>
      <c r="JX152" s="43"/>
      <c r="JY152" s="43"/>
      <c r="JZ152" s="43"/>
      <c r="KA152" s="43"/>
      <c r="KB152" s="43"/>
    </row>
    <row r="153" spans="2:288" ht="38.25" customHeight="1" outlineLevel="2" x14ac:dyDescent="0.3">
      <c r="B153" s="66" t="s">
        <v>206</v>
      </c>
      <c r="C153" s="53">
        <f t="shared" si="12"/>
        <v>68.625</v>
      </c>
      <c r="D153" s="53">
        <f>VLOOKUP(B153,'Estimaciones variables'!A:B,2,FALSE)</f>
        <v>0</v>
      </c>
      <c r="E153" s="44"/>
      <c r="F153" s="44"/>
      <c r="G153" s="74" t="s">
        <v>5</v>
      </c>
      <c r="H153" s="58" t="s">
        <v>323</v>
      </c>
      <c r="I153" s="58" t="s">
        <v>51</v>
      </c>
      <c r="J153" s="58" t="s">
        <v>311</v>
      </c>
      <c r="K153" s="45">
        <v>0</v>
      </c>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c r="DV153" s="43"/>
      <c r="DW153" s="43"/>
      <c r="DX153" s="43"/>
      <c r="DY153" s="43"/>
      <c r="DZ153" s="43"/>
      <c r="EA153" s="43"/>
      <c r="EB153" s="43"/>
      <c r="EC153" s="43"/>
      <c r="ED153" s="43"/>
      <c r="EE153" s="43"/>
      <c r="EF153" s="43"/>
      <c r="EG153" s="43"/>
      <c r="EH153" s="43"/>
      <c r="EI153" s="43"/>
      <c r="EJ153" s="43"/>
      <c r="EK153" s="43"/>
      <c r="EL153" s="43"/>
      <c r="EM153" s="43"/>
      <c r="EN153" s="43"/>
      <c r="EO153" s="43"/>
      <c r="EP153" s="43"/>
      <c r="EQ153" s="43"/>
      <c r="ER153" s="43"/>
      <c r="ES153" s="43"/>
      <c r="ET153" s="43"/>
      <c r="EU153" s="43"/>
      <c r="EV153" s="43"/>
      <c r="EW153" s="43"/>
      <c r="EX153" s="43"/>
      <c r="EY153" s="43"/>
      <c r="EZ153" s="43"/>
      <c r="FA153" s="43"/>
      <c r="FB153" s="43"/>
      <c r="FC153" s="43"/>
      <c r="FD153" s="43"/>
      <c r="FE153" s="43"/>
      <c r="FF153" s="43"/>
      <c r="FG153" s="43"/>
      <c r="FH153" s="43"/>
      <c r="FI153" s="43"/>
      <c r="FJ153" s="43"/>
      <c r="FK153" s="43"/>
      <c r="FL153" s="43"/>
      <c r="FM153" s="43"/>
      <c r="FN153" s="43"/>
      <c r="FO153" s="43"/>
      <c r="FP153" s="43"/>
      <c r="FQ153" s="43"/>
      <c r="FR153" s="43"/>
      <c r="FS153" s="43"/>
      <c r="FT153" s="43"/>
      <c r="FU153" s="43"/>
      <c r="FV153" s="43"/>
      <c r="FW153" s="43"/>
      <c r="FX153" s="43"/>
      <c r="FY153" s="43"/>
      <c r="FZ153" s="43"/>
      <c r="GA153" s="43"/>
      <c r="GB153" s="43"/>
      <c r="GC153" s="43"/>
      <c r="GD153" s="43"/>
      <c r="GE153" s="43"/>
      <c r="GF153" s="43"/>
      <c r="GG153" s="43"/>
      <c r="GH153" s="43"/>
      <c r="GI153" s="43"/>
      <c r="GJ153" s="43"/>
      <c r="GK153" s="43"/>
      <c r="GL153" s="43"/>
      <c r="GM153" s="43"/>
      <c r="GN153" s="43"/>
      <c r="GO153" s="43"/>
      <c r="GP153" s="43"/>
      <c r="GQ153" s="43"/>
      <c r="GR153" s="43"/>
      <c r="GS153" s="43"/>
      <c r="GT153" s="43"/>
      <c r="GU153" s="43"/>
      <c r="GV153" s="43"/>
      <c r="GW153" s="43"/>
      <c r="GX153" s="43"/>
      <c r="GY153" s="43"/>
      <c r="GZ153" s="43"/>
      <c r="HA153" s="43"/>
      <c r="HB153" s="43"/>
      <c r="HC153" s="43"/>
      <c r="HD153" s="43"/>
      <c r="HE153" s="43"/>
      <c r="HF153" s="43"/>
      <c r="HG153" s="43"/>
      <c r="HH153" s="43"/>
      <c r="HI153" s="43"/>
      <c r="HJ153" s="43"/>
      <c r="HK153" s="43"/>
      <c r="HL153" s="43"/>
      <c r="HM153" s="43"/>
      <c r="HN153" s="43"/>
      <c r="HO153" s="43"/>
      <c r="HP153" s="43"/>
      <c r="HQ153" s="43"/>
      <c r="HR153" s="43"/>
      <c r="HS153" s="43"/>
      <c r="HT153" s="43"/>
      <c r="HU153" s="43"/>
      <c r="HV153" s="43"/>
      <c r="HW153" s="43"/>
      <c r="HX153" s="43"/>
      <c r="HY153" s="43"/>
      <c r="HZ153" s="43"/>
      <c r="IA153" s="43"/>
      <c r="IB153" s="43"/>
      <c r="IC153" s="43"/>
      <c r="ID153" s="43"/>
      <c r="IE153" s="43"/>
      <c r="IF153" s="43"/>
      <c r="IG153" s="43"/>
      <c r="IH153" s="43"/>
      <c r="II153" s="43"/>
      <c r="IJ153" s="43"/>
      <c r="IK153" s="43"/>
      <c r="IL153" s="43"/>
      <c r="IM153" s="43"/>
      <c r="IN153" s="43"/>
      <c r="IO153" s="43"/>
      <c r="IP153" s="43"/>
      <c r="IQ153" s="43"/>
      <c r="IR153" s="43"/>
      <c r="IS153" s="43"/>
      <c r="IT153" s="43"/>
      <c r="IU153" s="43"/>
      <c r="IV153" s="43"/>
      <c r="IW153" s="43"/>
      <c r="IX153" s="43"/>
      <c r="IY153" s="43"/>
      <c r="IZ153" s="43"/>
      <c r="JA153" s="43"/>
      <c r="JB153" s="43"/>
      <c r="JC153" s="43"/>
      <c r="JD153" s="43"/>
      <c r="JE153" s="43"/>
      <c r="JF153" s="43"/>
      <c r="JG153" s="43"/>
      <c r="JH153" s="43"/>
      <c r="JI153" s="43"/>
      <c r="JJ153" s="43"/>
      <c r="JK153" s="43"/>
      <c r="JL153" s="43"/>
      <c r="JM153" s="43"/>
      <c r="JN153" s="43"/>
      <c r="JO153" s="43"/>
      <c r="JP153" s="43"/>
      <c r="JQ153" s="43"/>
      <c r="JR153" s="43"/>
      <c r="JS153" s="43"/>
      <c r="JT153" s="43"/>
      <c r="JU153" s="43"/>
      <c r="JV153" s="43"/>
      <c r="JW153" s="43"/>
      <c r="JX153" s="43"/>
      <c r="JY153" s="43"/>
      <c r="JZ153" s="43"/>
      <c r="KA153" s="43"/>
      <c r="KB153" s="43"/>
    </row>
    <row r="154" spans="2:288" ht="34.5" customHeight="1" outlineLevel="2" x14ac:dyDescent="0.3">
      <c r="B154" s="66" t="s">
        <v>255</v>
      </c>
      <c r="C154" s="53">
        <f t="shared" si="12"/>
        <v>68.625</v>
      </c>
      <c r="D154" s="53">
        <f>VLOOKUP(B154,'Estimaciones variables'!A:B,2,FALSE)</f>
        <v>0</v>
      </c>
      <c r="E154" s="44"/>
      <c r="F154" s="44"/>
      <c r="G154" s="74" t="s">
        <v>51</v>
      </c>
      <c r="H154" s="58" t="s">
        <v>303</v>
      </c>
      <c r="I154" s="58" t="s">
        <v>19</v>
      </c>
      <c r="J154" s="58"/>
      <c r="K154" s="45">
        <v>0</v>
      </c>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c r="CS154" s="43"/>
      <c r="CT154" s="43"/>
      <c r="CU154" s="43"/>
      <c r="CV154" s="43"/>
      <c r="CW154" s="43"/>
      <c r="CX154" s="43"/>
      <c r="CY154" s="43"/>
      <c r="CZ154" s="43"/>
      <c r="DA154" s="43"/>
      <c r="DB154" s="43"/>
      <c r="DC154" s="43"/>
      <c r="DD154" s="43"/>
      <c r="DE154" s="43"/>
      <c r="DF154" s="43"/>
      <c r="DG154" s="43"/>
      <c r="DH154" s="43"/>
      <c r="DI154" s="43"/>
      <c r="DJ154" s="43"/>
      <c r="DK154" s="43"/>
      <c r="DL154" s="43"/>
      <c r="DM154" s="43"/>
      <c r="DN154" s="43"/>
      <c r="DO154" s="43"/>
      <c r="DP154" s="43"/>
      <c r="DQ154" s="43"/>
      <c r="DR154" s="43"/>
      <c r="DS154" s="43"/>
      <c r="DT154" s="43"/>
      <c r="DU154" s="43"/>
      <c r="DV154" s="43"/>
      <c r="DW154" s="43"/>
      <c r="DX154" s="43"/>
      <c r="DY154" s="43"/>
      <c r="DZ154" s="43"/>
      <c r="EA154" s="43"/>
      <c r="EB154" s="43"/>
      <c r="EC154" s="43"/>
      <c r="ED154" s="43"/>
      <c r="EE154" s="43"/>
      <c r="EF154" s="43"/>
      <c r="EG154" s="43"/>
      <c r="EH154" s="43"/>
      <c r="EI154" s="43"/>
      <c r="EJ154" s="43"/>
      <c r="EK154" s="43"/>
      <c r="EL154" s="43"/>
      <c r="EM154" s="43"/>
      <c r="EN154" s="43"/>
      <c r="EO154" s="43"/>
      <c r="EP154" s="43"/>
      <c r="EQ154" s="43"/>
      <c r="ER154" s="43"/>
      <c r="ES154" s="43"/>
      <c r="ET154" s="43"/>
      <c r="EU154" s="43"/>
      <c r="EV154" s="43"/>
      <c r="EW154" s="43"/>
      <c r="EX154" s="43"/>
      <c r="EY154" s="43"/>
      <c r="EZ154" s="43"/>
      <c r="FA154" s="43"/>
      <c r="FB154" s="43"/>
      <c r="FC154" s="43"/>
      <c r="FD154" s="43"/>
      <c r="FE154" s="43"/>
      <c r="FF154" s="43"/>
      <c r="FG154" s="43"/>
      <c r="FH154" s="43"/>
      <c r="FI154" s="43"/>
      <c r="FJ154" s="43"/>
      <c r="FK154" s="43"/>
      <c r="FL154" s="43"/>
      <c r="FM154" s="43"/>
      <c r="FN154" s="43"/>
      <c r="FO154" s="43"/>
      <c r="FP154" s="43"/>
      <c r="FQ154" s="43"/>
      <c r="FR154" s="43"/>
      <c r="FS154" s="43"/>
      <c r="FT154" s="43"/>
      <c r="FU154" s="43"/>
      <c r="FV154" s="43"/>
      <c r="FW154" s="43"/>
      <c r="FX154" s="43"/>
      <c r="FY154" s="43"/>
      <c r="FZ154" s="43"/>
      <c r="GA154" s="43"/>
      <c r="GB154" s="43"/>
      <c r="GC154" s="43"/>
      <c r="GD154" s="43"/>
      <c r="GE154" s="43"/>
      <c r="GF154" s="43"/>
      <c r="GG154" s="43"/>
      <c r="GH154" s="43"/>
      <c r="GI154" s="43"/>
      <c r="GJ154" s="43"/>
      <c r="GK154" s="43"/>
      <c r="GL154" s="43"/>
      <c r="GM154" s="43"/>
      <c r="GN154" s="43"/>
      <c r="GO154" s="43"/>
      <c r="GP154" s="43"/>
      <c r="GQ154" s="43"/>
      <c r="GR154" s="43"/>
      <c r="GS154" s="43"/>
      <c r="GT154" s="43"/>
      <c r="GU154" s="43"/>
      <c r="GV154" s="43"/>
      <c r="GW154" s="43"/>
      <c r="GX154" s="43"/>
      <c r="GY154" s="43"/>
      <c r="GZ154" s="43"/>
      <c r="HA154" s="43"/>
      <c r="HB154" s="43"/>
      <c r="HC154" s="43"/>
      <c r="HD154" s="43"/>
      <c r="HE154" s="43"/>
      <c r="HF154" s="43"/>
      <c r="HG154" s="43"/>
      <c r="HH154" s="43"/>
      <c r="HI154" s="43"/>
      <c r="HJ154" s="43"/>
      <c r="HK154" s="43"/>
      <c r="HL154" s="43"/>
      <c r="HM154" s="43"/>
      <c r="HN154" s="43"/>
      <c r="HO154" s="43"/>
      <c r="HP154" s="43"/>
      <c r="HQ154" s="43"/>
      <c r="HR154" s="43"/>
      <c r="HS154" s="43"/>
      <c r="HT154" s="43"/>
      <c r="HU154" s="43"/>
      <c r="HV154" s="43"/>
      <c r="HW154" s="43"/>
      <c r="HX154" s="43"/>
      <c r="HY154" s="43"/>
      <c r="HZ154" s="43"/>
      <c r="IA154" s="43"/>
      <c r="IB154" s="43"/>
      <c r="IC154" s="43"/>
      <c r="ID154" s="43"/>
      <c r="IE154" s="43"/>
      <c r="IF154" s="43"/>
      <c r="IG154" s="43"/>
      <c r="IH154" s="43"/>
      <c r="II154" s="43"/>
      <c r="IJ154" s="43"/>
      <c r="IK154" s="43"/>
      <c r="IL154" s="43"/>
      <c r="IM154" s="43"/>
      <c r="IN154" s="43"/>
      <c r="IO154" s="43"/>
      <c r="IP154" s="43"/>
      <c r="IQ154" s="43"/>
      <c r="IR154" s="43"/>
      <c r="IS154" s="43"/>
      <c r="IT154" s="43"/>
      <c r="IU154" s="43"/>
      <c r="IV154" s="43"/>
      <c r="IW154" s="43"/>
      <c r="IX154" s="43"/>
      <c r="IY154" s="43"/>
      <c r="IZ154" s="43"/>
      <c r="JA154" s="43"/>
      <c r="JB154" s="43"/>
      <c r="JC154" s="43"/>
      <c r="JD154" s="43"/>
      <c r="JE154" s="43"/>
      <c r="JF154" s="43"/>
      <c r="JG154" s="43"/>
      <c r="JH154" s="43"/>
      <c r="JI154" s="43"/>
      <c r="JJ154" s="43"/>
      <c r="JK154" s="43"/>
      <c r="JL154" s="43"/>
      <c r="JM154" s="43"/>
      <c r="JN154" s="43"/>
      <c r="JO154" s="43"/>
      <c r="JP154" s="43"/>
      <c r="JQ154" s="43"/>
      <c r="JR154" s="43"/>
      <c r="JS154" s="43"/>
      <c r="JT154" s="43"/>
      <c r="JU154" s="43"/>
      <c r="JV154" s="43"/>
      <c r="JW154" s="43"/>
      <c r="JX154" s="43"/>
      <c r="JY154" s="43"/>
      <c r="JZ154" s="43"/>
      <c r="KA154" s="43"/>
      <c r="KB154" s="43"/>
    </row>
    <row r="155" spans="2:288" ht="26.25" customHeight="1" outlineLevel="1" x14ac:dyDescent="0.3">
      <c r="B155" s="67" t="s">
        <v>131</v>
      </c>
      <c r="C155" s="56">
        <f>C156</f>
        <v>68.625</v>
      </c>
      <c r="D155" s="107">
        <f>MAX(D156:D159)</f>
        <v>4.25</v>
      </c>
      <c r="E155" s="46"/>
      <c r="F155" s="46"/>
      <c r="G155" s="75"/>
      <c r="H155" s="75"/>
      <c r="I155" s="75"/>
      <c r="J155" s="75"/>
      <c r="K155" s="47">
        <v>0</v>
      </c>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c r="CS155" s="43"/>
      <c r="CT155" s="43"/>
      <c r="CU155" s="43"/>
      <c r="CV155" s="43"/>
      <c r="CW155" s="43"/>
      <c r="CX155" s="43"/>
      <c r="CY155" s="43"/>
      <c r="CZ155" s="43"/>
      <c r="DA155" s="43"/>
      <c r="DB155" s="43"/>
      <c r="DC155" s="43"/>
      <c r="DD155" s="43"/>
      <c r="DE155" s="43"/>
      <c r="DF155" s="43"/>
      <c r="DG155" s="43"/>
      <c r="DH155" s="43"/>
      <c r="DI155" s="43"/>
      <c r="DJ155" s="43"/>
      <c r="DK155" s="43"/>
      <c r="DL155" s="43"/>
      <c r="DM155" s="43"/>
      <c r="DN155" s="43"/>
      <c r="DO155" s="43"/>
      <c r="DP155" s="43"/>
      <c r="DQ155" s="43"/>
      <c r="DR155" s="43"/>
      <c r="DS155" s="43"/>
      <c r="DT155" s="43"/>
      <c r="DU155" s="43"/>
      <c r="DV155" s="43"/>
      <c r="DW155" s="43"/>
      <c r="DX155" s="43"/>
      <c r="DY155" s="43"/>
      <c r="DZ155" s="43"/>
      <c r="EA155" s="43"/>
      <c r="EB155" s="43"/>
      <c r="EC155" s="43"/>
      <c r="ED155" s="43"/>
      <c r="EE155" s="43"/>
      <c r="EF155" s="43"/>
      <c r="EG155" s="43"/>
      <c r="EH155" s="43"/>
      <c r="EI155" s="43"/>
      <c r="EJ155" s="43"/>
      <c r="EK155" s="43"/>
      <c r="EL155" s="43"/>
      <c r="EM155" s="43"/>
      <c r="EN155" s="43"/>
      <c r="EO155" s="43"/>
      <c r="EP155" s="43"/>
      <c r="EQ155" s="43"/>
      <c r="ER155" s="43"/>
      <c r="ES155" s="43"/>
      <c r="ET155" s="43"/>
      <c r="EU155" s="43"/>
      <c r="EV155" s="43"/>
      <c r="EW155" s="43"/>
      <c r="EX155" s="43"/>
      <c r="EY155" s="43"/>
      <c r="EZ155" s="43"/>
      <c r="FA155" s="43"/>
      <c r="FB155" s="43"/>
      <c r="FC155" s="43"/>
      <c r="FD155" s="43"/>
      <c r="FE155" s="43"/>
      <c r="FF155" s="43"/>
      <c r="FG155" s="43"/>
      <c r="FH155" s="43"/>
      <c r="FI155" s="43"/>
      <c r="FJ155" s="43"/>
      <c r="FK155" s="43"/>
      <c r="FL155" s="43"/>
      <c r="FM155" s="43"/>
      <c r="FN155" s="43"/>
      <c r="FO155" s="43"/>
      <c r="FP155" s="43"/>
      <c r="FQ155" s="43"/>
      <c r="FR155" s="43"/>
      <c r="FS155" s="43"/>
      <c r="FT155" s="43"/>
      <c r="FU155" s="43"/>
      <c r="FV155" s="43"/>
      <c r="FW155" s="43"/>
      <c r="FX155" s="43"/>
      <c r="FY155" s="43"/>
      <c r="FZ155" s="43"/>
      <c r="GA155" s="43"/>
      <c r="GB155" s="43"/>
      <c r="GC155" s="43"/>
      <c r="GD155" s="43"/>
      <c r="GE155" s="43"/>
      <c r="GF155" s="43"/>
      <c r="GG155" s="43"/>
      <c r="GH155" s="43"/>
      <c r="GI155" s="43"/>
      <c r="GJ155" s="43"/>
      <c r="GK155" s="43"/>
      <c r="GL155" s="43"/>
      <c r="GM155" s="43"/>
      <c r="GN155" s="43"/>
      <c r="GO155" s="43"/>
      <c r="GP155" s="43"/>
      <c r="GQ155" s="43"/>
      <c r="GR155" s="43"/>
      <c r="GS155" s="43"/>
      <c r="GT155" s="43"/>
      <c r="GU155" s="43"/>
      <c r="GV155" s="43"/>
      <c r="GW155" s="43"/>
      <c r="GX155" s="43"/>
      <c r="GY155" s="43"/>
      <c r="GZ155" s="43"/>
      <c r="HA155" s="43"/>
      <c r="HB155" s="43"/>
      <c r="HC155" s="43"/>
      <c r="HD155" s="43"/>
      <c r="HE155" s="43"/>
      <c r="HF155" s="43"/>
      <c r="HG155" s="43"/>
      <c r="HH155" s="43"/>
      <c r="HI155" s="43"/>
      <c r="HJ155" s="43"/>
      <c r="HK155" s="43"/>
      <c r="HL155" s="43"/>
      <c r="HM155" s="43"/>
      <c r="HN155" s="43"/>
      <c r="HO155" s="43"/>
      <c r="HP155" s="43"/>
      <c r="HQ155" s="43"/>
      <c r="HR155" s="43"/>
      <c r="HS155" s="43"/>
      <c r="HT155" s="43"/>
      <c r="HU155" s="43"/>
      <c r="HV155" s="43"/>
      <c r="HW155" s="43"/>
      <c r="HX155" s="43"/>
      <c r="HY155" s="43"/>
      <c r="HZ155" s="43"/>
      <c r="IA155" s="43"/>
      <c r="IB155" s="43"/>
      <c r="IC155" s="43"/>
      <c r="ID155" s="43"/>
      <c r="IE155" s="43"/>
      <c r="IF155" s="43"/>
      <c r="IG155" s="43"/>
      <c r="IH155" s="43"/>
      <c r="II155" s="43"/>
      <c r="IJ155" s="43"/>
      <c r="IK155" s="43"/>
      <c r="IL155" s="43"/>
      <c r="IM155" s="43"/>
      <c r="IN155" s="43"/>
      <c r="IO155" s="43"/>
      <c r="IP155" s="43"/>
      <c r="IQ155" s="43"/>
      <c r="IR155" s="43"/>
      <c r="IS155" s="43"/>
      <c r="IT155" s="43"/>
      <c r="IU155" s="43"/>
      <c r="IV155" s="43"/>
      <c r="IW155" s="43"/>
      <c r="IX155" s="43"/>
      <c r="IY155" s="43"/>
      <c r="IZ155" s="43"/>
      <c r="JA155" s="43"/>
      <c r="JB155" s="43"/>
      <c r="JC155" s="43"/>
      <c r="JD155" s="43"/>
      <c r="JE155" s="43"/>
      <c r="JF155" s="43"/>
      <c r="JG155" s="43"/>
      <c r="JH155" s="43"/>
      <c r="JI155" s="43"/>
      <c r="JJ155" s="43"/>
      <c r="JK155" s="43"/>
      <c r="JL155" s="43"/>
      <c r="JM155" s="43"/>
      <c r="JN155" s="43"/>
      <c r="JO155" s="43"/>
      <c r="JP155" s="43"/>
      <c r="JQ155" s="43"/>
      <c r="JR155" s="43"/>
      <c r="JS155" s="43"/>
      <c r="JT155" s="43"/>
      <c r="JU155" s="43"/>
      <c r="JV155" s="43"/>
      <c r="JW155" s="43"/>
      <c r="JX155" s="43"/>
      <c r="JY155" s="43"/>
      <c r="JZ155" s="43"/>
      <c r="KA155" s="43"/>
      <c r="KB155" s="43"/>
    </row>
    <row r="156" spans="2:288" ht="33.75" customHeight="1" outlineLevel="2" x14ac:dyDescent="0.3">
      <c r="B156" s="66" t="s">
        <v>170</v>
      </c>
      <c r="C156" s="53">
        <f>C154</f>
        <v>68.625</v>
      </c>
      <c r="D156" s="53">
        <f>(6+9)/8</f>
        <v>1.875</v>
      </c>
      <c r="E156" s="44"/>
      <c r="F156" s="44"/>
      <c r="G156" s="58" t="s">
        <v>311</v>
      </c>
      <c r="H156" s="58" t="s">
        <v>304</v>
      </c>
      <c r="I156" s="58" t="s">
        <v>312</v>
      </c>
      <c r="J156" s="58" t="s">
        <v>307</v>
      </c>
      <c r="K156" s="45">
        <v>0</v>
      </c>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c r="CQ156" s="43"/>
      <c r="CR156" s="43"/>
      <c r="CS156" s="43"/>
      <c r="CT156" s="43"/>
      <c r="CU156" s="43"/>
      <c r="CV156" s="43"/>
      <c r="CW156" s="43"/>
      <c r="CX156" s="43"/>
      <c r="CY156" s="43"/>
      <c r="CZ156" s="43"/>
      <c r="DA156" s="43"/>
      <c r="DB156" s="43"/>
      <c r="DC156" s="43"/>
      <c r="DD156" s="43"/>
      <c r="DE156" s="43"/>
      <c r="DF156" s="43"/>
      <c r="DG156" s="43"/>
      <c r="DH156" s="43"/>
      <c r="DI156" s="43"/>
      <c r="DJ156" s="43"/>
      <c r="DK156" s="43"/>
      <c r="DL156" s="43"/>
      <c r="DM156" s="43"/>
      <c r="DN156" s="43"/>
      <c r="DO156" s="43"/>
      <c r="DP156" s="43"/>
      <c r="DQ156" s="43"/>
      <c r="DR156" s="43"/>
      <c r="DS156" s="43"/>
      <c r="DT156" s="43"/>
      <c r="DU156" s="43"/>
      <c r="DV156" s="43"/>
      <c r="DW156" s="43"/>
      <c r="DX156" s="43"/>
      <c r="DY156" s="43"/>
      <c r="DZ156" s="43"/>
      <c r="EA156" s="43"/>
      <c r="EB156" s="43"/>
      <c r="EC156" s="43"/>
      <c r="ED156" s="43"/>
      <c r="EE156" s="43"/>
      <c r="EF156" s="43"/>
      <c r="EG156" s="43"/>
      <c r="EH156" s="43"/>
      <c r="EI156" s="43"/>
      <c r="EJ156" s="43"/>
      <c r="EK156" s="43"/>
      <c r="EL156" s="43"/>
      <c r="EM156" s="43"/>
      <c r="EN156" s="43"/>
      <c r="EO156" s="43"/>
      <c r="EP156" s="43"/>
      <c r="EQ156" s="43"/>
      <c r="ER156" s="43"/>
      <c r="ES156" s="43"/>
      <c r="ET156" s="43"/>
      <c r="EU156" s="43"/>
      <c r="EV156" s="43"/>
      <c r="EW156" s="43"/>
      <c r="EX156" s="43"/>
      <c r="EY156" s="43"/>
      <c r="EZ156" s="43"/>
      <c r="FA156" s="43"/>
      <c r="FB156" s="43"/>
      <c r="FC156" s="43"/>
      <c r="FD156" s="43"/>
      <c r="FE156" s="43"/>
      <c r="FF156" s="43"/>
      <c r="FG156" s="43"/>
      <c r="FH156" s="43"/>
      <c r="FI156" s="43"/>
      <c r="FJ156" s="43"/>
      <c r="FK156" s="43"/>
      <c r="FL156" s="43"/>
      <c r="FM156" s="43"/>
      <c r="FN156" s="43"/>
      <c r="FO156" s="43"/>
      <c r="FP156" s="43"/>
      <c r="FQ156" s="43"/>
      <c r="FR156" s="43"/>
      <c r="FS156" s="43"/>
      <c r="FT156" s="43"/>
      <c r="FU156" s="43"/>
      <c r="FV156" s="43"/>
      <c r="FW156" s="43"/>
      <c r="FX156" s="43"/>
      <c r="FY156" s="43"/>
      <c r="FZ156" s="43"/>
      <c r="GA156" s="43"/>
      <c r="GB156" s="43"/>
      <c r="GC156" s="43"/>
      <c r="GD156" s="43"/>
      <c r="GE156" s="43"/>
      <c r="GF156" s="43"/>
      <c r="GG156" s="43"/>
      <c r="GH156" s="43"/>
      <c r="GI156" s="43"/>
      <c r="GJ156" s="43"/>
      <c r="GK156" s="43"/>
      <c r="GL156" s="43"/>
      <c r="GM156" s="43"/>
      <c r="GN156" s="43"/>
      <c r="GO156" s="43"/>
      <c r="GP156" s="43"/>
      <c r="GQ156" s="43"/>
      <c r="GR156" s="43"/>
      <c r="GS156" s="43"/>
      <c r="GT156" s="43"/>
      <c r="GU156" s="43"/>
      <c r="GV156" s="43"/>
      <c r="GW156" s="43"/>
      <c r="GX156" s="43"/>
      <c r="GY156" s="43"/>
      <c r="GZ156" s="43"/>
      <c r="HA156" s="43"/>
      <c r="HB156" s="43"/>
      <c r="HC156" s="43"/>
      <c r="HD156" s="43"/>
      <c r="HE156" s="43"/>
      <c r="HF156" s="43"/>
      <c r="HG156" s="43"/>
      <c r="HH156" s="43"/>
      <c r="HI156" s="43"/>
      <c r="HJ156" s="43"/>
      <c r="HK156" s="43"/>
      <c r="HL156" s="43"/>
      <c r="HM156" s="43"/>
      <c r="HN156" s="43"/>
      <c r="HO156" s="43"/>
      <c r="HP156" s="43"/>
      <c r="HQ156" s="43"/>
      <c r="HR156" s="43"/>
      <c r="HS156" s="43"/>
      <c r="HT156" s="43"/>
      <c r="HU156" s="43"/>
      <c r="HV156" s="43"/>
      <c r="HW156" s="43"/>
      <c r="HX156" s="43"/>
      <c r="HY156" s="43"/>
      <c r="HZ156" s="43"/>
      <c r="IA156" s="43"/>
      <c r="IB156" s="43"/>
      <c r="IC156" s="43"/>
      <c r="ID156" s="43"/>
      <c r="IE156" s="43"/>
      <c r="IF156" s="43"/>
      <c r="IG156" s="43"/>
      <c r="IH156" s="43"/>
      <c r="II156" s="43"/>
      <c r="IJ156" s="43"/>
      <c r="IK156" s="43"/>
      <c r="IL156" s="43"/>
      <c r="IM156" s="43"/>
      <c r="IN156" s="43"/>
      <c r="IO156" s="43"/>
      <c r="IP156" s="43"/>
      <c r="IQ156" s="43"/>
      <c r="IR156" s="43"/>
      <c r="IS156" s="43"/>
      <c r="IT156" s="43"/>
      <c r="IU156" s="43"/>
      <c r="IV156" s="43"/>
      <c r="IW156" s="43"/>
      <c r="IX156" s="43"/>
      <c r="IY156" s="43"/>
      <c r="IZ156" s="43"/>
      <c r="JA156" s="43"/>
      <c r="JB156" s="43"/>
      <c r="JC156" s="43"/>
      <c r="JD156" s="43"/>
      <c r="JE156" s="43"/>
      <c r="JF156" s="43"/>
      <c r="JG156" s="43"/>
      <c r="JH156" s="43"/>
      <c r="JI156" s="43"/>
      <c r="JJ156" s="43"/>
      <c r="JK156" s="43"/>
      <c r="JL156" s="43"/>
      <c r="JM156" s="43"/>
      <c r="JN156" s="43"/>
      <c r="JO156" s="43"/>
      <c r="JP156" s="43"/>
      <c r="JQ156" s="43"/>
      <c r="JR156" s="43"/>
      <c r="JS156" s="43"/>
      <c r="JT156" s="43"/>
      <c r="JU156" s="43"/>
      <c r="JV156" s="43"/>
      <c r="JW156" s="43"/>
      <c r="JX156" s="43"/>
      <c r="JY156" s="43"/>
      <c r="JZ156" s="43"/>
      <c r="KA156" s="43"/>
      <c r="KB156" s="43"/>
    </row>
    <row r="157" spans="2:288" ht="33.75" customHeight="1" outlineLevel="2" x14ac:dyDescent="0.3">
      <c r="B157" s="66" t="s">
        <v>158</v>
      </c>
      <c r="C157" s="53">
        <f>C155</f>
        <v>68.625</v>
      </c>
      <c r="D157" s="53">
        <f>34/8</f>
        <v>4.25</v>
      </c>
      <c r="E157" s="44"/>
      <c r="F157" s="44"/>
      <c r="G157" s="58" t="s">
        <v>310</v>
      </c>
      <c r="H157" s="58" t="s">
        <v>304</v>
      </c>
      <c r="I157" s="58" t="s">
        <v>308</v>
      </c>
      <c r="J157" s="58"/>
      <c r="K157" s="45">
        <v>0</v>
      </c>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c r="CS157" s="43"/>
      <c r="CT157" s="43"/>
      <c r="CU157" s="43"/>
      <c r="CV157" s="43"/>
      <c r="CW157" s="43"/>
      <c r="CX157" s="43"/>
      <c r="CY157" s="43"/>
      <c r="CZ157" s="43"/>
      <c r="DA157" s="43"/>
      <c r="DB157" s="43"/>
      <c r="DC157" s="43"/>
      <c r="DD157" s="43"/>
      <c r="DE157" s="43"/>
      <c r="DF157" s="43"/>
      <c r="DG157" s="43"/>
      <c r="DH157" s="43"/>
      <c r="DI157" s="43"/>
      <c r="DJ157" s="43"/>
      <c r="DK157" s="43"/>
      <c r="DL157" s="43"/>
      <c r="DM157" s="43"/>
      <c r="DN157" s="43"/>
      <c r="DO157" s="43"/>
      <c r="DP157" s="43"/>
      <c r="DQ157" s="43"/>
      <c r="DR157" s="43"/>
      <c r="DS157" s="43"/>
      <c r="DT157" s="43"/>
      <c r="DU157" s="43"/>
      <c r="DV157" s="43"/>
      <c r="DW157" s="43"/>
      <c r="DX157" s="43"/>
      <c r="DY157" s="43"/>
      <c r="DZ157" s="43"/>
      <c r="EA157" s="43"/>
      <c r="EB157" s="43"/>
      <c r="EC157" s="43"/>
      <c r="ED157" s="43"/>
      <c r="EE157" s="43"/>
      <c r="EF157" s="43"/>
      <c r="EG157" s="43"/>
      <c r="EH157" s="43"/>
      <c r="EI157" s="43"/>
      <c r="EJ157" s="43"/>
      <c r="EK157" s="43"/>
      <c r="EL157" s="43"/>
      <c r="EM157" s="43"/>
      <c r="EN157" s="43"/>
      <c r="EO157" s="43"/>
      <c r="EP157" s="43"/>
      <c r="EQ157" s="43"/>
      <c r="ER157" s="43"/>
      <c r="ES157" s="43"/>
      <c r="ET157" s="43"/>
      <c r="EU157" s="43"/>
      <c r="EV157" s="43"/>
      <c r="EW157" s="43"/>
      <c r="EX157" s="43"/>
      <c r="EY157" s="43"/>
      <c r="EZ157" s="43"/>
      <c r="FA157" s="43"/>
      <c r="FB157" s="43"/>
      <c r="FC157" s="43"/>
      <c r="FD157" s="43"/>
      <c r="FE157" s="43"/>
      <c r="FF157" s="43"/>
      <c r="FG157" s="43"/>
      <c r="FH157" s="43"/>
      <c r="FI157" s="43"/>
      <c r="FJ157" s="43"/>
      <c r="FK157" s="43"/>
      <c r="FL157" s="43"/>
      <c r="FM157" s="43"/>
      <c r="FN157" s="43"/>
      <c r="FO157" s="43"/>
      <c r="FP157" s="43"/>
      <c r="FQ157" s="43"/>
      <c r="FR157" s="43"/>
      <c r="FS157" s="43"/>
      <c r="FT157" s="43"/>
      <c r="FU157" s="43"/>
      <c r="FV157" s="43"/>
      <c r="FW157" s="43"/>
      <c r="FX157" s="43"/>
      <c r="FY157" s="43"/>
      <c r="FZ157" s="43"/>
      <c r="GA157" s="43"/>
      <c r="GB157" s="43"/>
      <c r="GC157" s="43"/>
      <c r="GD157" s="43"/>
      <c r="GE157" s="43"/>
      <c r="GF157" s="43"/>
      <c r="GG157" s="43"/>
      <c r="GH157" s="43"/>
      <c r="GI157" s="43"/>
      <c r="GJ157" s="43"/>
      <c r="GK157" s="43"/>
      <c r="GL157" s="43"/>
      <c r="GM157" s="43"/>
      <c r="GN157" s="43"/>
      <c r="GO157" s="43"/>
      <c r="GP157" s="43"/>
      <c r="GQ157" s="43"/>
      <c r="GR157" s="43"/>
      <c r="GS157" s="43"/>
      <c r="GT157" s="43"/>
      <c r="GU157" s="43"/>
      <c r="GV157" s="43"/>
      <c r="GW157" s="43"/>
      <c r="GX157" s="43"/>
      <c r="GY157" s="43"/>
      <c r="GZ157" s="43"/>
      <c r="HA157" s="43"/>
      <c r="HB157" s="43"/>
      <c r="HC157" s="43"/>
      <c r="HD157" s="43"/>
      <c r="HE157" s="43"/>
      <c r="HF157" s="43"/>
      <c r="HG157" s="43"/>
      <c r="HH157" s="43"/>
      <c r="HI157" s="43"/>
      <c r="HJ157" s="43"/>
      <c r="HK157" s="43"/>
      <c r="HL157" s="43"/>
      <c r="HM157" s="43"/>
      <c r="HN157" s="43"/>
      <c r="HO157" s="43"/>
      <c r="HP157" s="43"/>
      <c r="HQ157" s="43"/>
      <c r="HR157" s="43"/>
      <c r="HS157" s="43"/>
      <c r="HT157" s="43"/>
      <c r="HU157" s="43"/>
      <c r="HV157" s="43"/>
      <c r="HW157" s="43"/>
      <c r="HX157" s="43"/>
      <c r="HY157" s="43"/>
      <c r="HZ157" s="43"/>
      <c r="IA157" s="43"/>
      <c r="IB157" s="43"/>
      <c r="IC157" s="43"/>
      <c r="ID157" s="43"/>
      <c r="IE157" s="43"/>
      <c r="IF157" s="43"/>
      <c r="IG157" s="43"/>
      <c r="IH157" s="43"/>
      <c r="II157" s="43"/>
      <c r="IJ157" s="43"/>
      <c r="IK157" s="43"/>
      <c r="IL157" s="43"/>
      <c r="IM157" s="43"/>
      <c r="IN157" s="43"/>
      <c r="IO157" s="43"/>
      <c r="IP157" s="43"/>
      <c r="IQ157" s="43"/>
      <c r="IR157" s="43"/>
      <c r="IS157" s="43"/>
      <c r="IT157" s="43"/>
      <c r="IU157" s="43"/>
      <c r="IV157" s="43"/>
      <c r="IW157" s="43"/>
      <c r="IX157" s="43"/>
      <c r="IY157" s="43"/>
      <c r="IZ157" s="43"/>
      <c r="JA157" s="43"/>
      <c r="JB157" s="43"/>
      <c r="JC157" s="43"/>
      <c r="JD157" s="43"/>
      <c r="JE157" s="43"/>
      <c r="JF157" s="43"/>
      <c r="JG157" s="43"/>
      <c r="JH157" s="43"/>
      <c r="JI157" s="43"/>
      <c r="JJ157" s="43"/>
      <c r="JK157" s="43"/>
      <c r="JL157" s="43"/>
      <c r="JM157" s="43"/>
      <c r="JN157" s="43"/>
      <c r="JO157" s="43"/>
      <c r="JP157" s="43"/>
      <c r="JQ157" s="43"/>
      <c r="JR157" s="43"/>
      <c r="JS157" s="43"/>
      <c r="JT157" s="43"/>
      <c r="JU157" s="43"/>
      <c r="JV157" s="43"/>
      <c r="JW157" s="43"/>
      <c r="JX157" s="43"/>
      <c r="JY157" s="43"/>
      <c r="JZ157" s="43"/>
      <c r="KA157" s="43"/>
      <c r="KB157" s="43"/>
    </row>
    <row r="158" spans="2:288" ht="32.25" customHeight="1" outlineLevel="2" x14ac:dyDescent="0.3">
      <c r="B158" s="66" t="s">
        <v>147</v>
      </c>
      <c r="C158" s="53">
        <f>C156</f>
        <v>68.625</v>
      </c>
      <c r="D158" s="53">
        <f>VLOOKUP(B158,'Estimaciones variables'!A:B,2,FALSE)</f>
        <v>0</v>
      </c>
      <c r="E158" s="44"/>
      <c r="F158" s="44"/>
      <c r="G158" s="58" t="s">
        <v>308</v>
      </c>
      <c r="H158" s="58" t="s">
        <v>304</v>
      </c>
      <c r="I158" s="58" t="s">
        <v>309</v>
      </c>
      <c r="J158" s="58"/>
      <c r="K158" s="45">
        <v>0</v>
      </c>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c r="CQ158" s="43"/>
      <c r="CR158" s="43"/>
      <c r="CS158" s="43"/>
      <c r="CT158" s="43"/>
      <c r="CU158" s="43"/>
      <c r="CV158" s="43"/>
      <c r="CW158" s="43"/>
      <c r="CX158" s="43"/>
      <c r="CY158" s="43"/>
      <c r="CZ158" s="43"/>
      <c r="DA158" s="43"/>
      <c r="DB158" s="43"/>
      <c r="DC158" s="43"/>
      <c r="DD158" s="43"/>
      <c r="DE158" s="43"/>
      <c r="DF158" s="43"/>
      <c r="DG158" s="43"/>
      <c r="DH158" s="43"/>
      <c r="DI158" s="43"/>
      <c r="DJ158" s="43"/>
      <c r="DK158" s="43"/>
      <c r="DL158" s="43"/>
      <c r="DM158" s="43"/>
      <c r="DN158" s="43"/>
      <c r="DO158" s="43"/>
      <c r="DP158" s="43"/>
      <c r="DQ158" s="43"/>
      <c r="DR158" s="43"/>
      <c r="DS158" s="43"/>
      <c r="DT158" s="43"/>
      <c r="DU158" s="43"/>
      <c r="DV158" s="43"/>
      <c r="DW158" s="43"/>
      <c r="DX158" s="43"/>
      <c r="DY158" s="43"/>
      <c r="DZ158" s="43"/>
      <c r="EA158" s="43"/>
      <c r="EB158" s="43"/>
      <c r="EC158" s="43"/>
      <c r="ED158" s="43"/>
      <c r="EE158" s="43"/>
      <c r="EF158" s="43"/>
      <c r="EG158" s="43"/>
      <c r="EH158" s="43"/>
      <c r="EI158" s="43"/>
      <c r="EJ158" s="43"/>
      <c r="EK158" s="43"/>
      <c r="EL158" s="43"/>
      <c r="EM158" s="43"/>
      <c r="EN158" s="43"/>
      <c r="EO158" s="43"/>
      <c r="EP158" s="43"/>
      <c r="EQ158" s="43"/>
      <c r="ER158" s="43"/>
      <c r="ES158" s="43"/>
      <c r="ET158" s="43"/>
      <c r="EU158" s="43"/>
      <c r="EV158" s="43"/>
      <c r="EW158" s="43"/>
      <c r="EX158" s="43"/>
      <c r="EY158" s="43"/>
      <c r="EZ158" s="43"/>
      <c r="FA158" s="43"/>
      <c r="FB158" s="43"/>
      <c r="FC158" s="43"/>
      <c r="FD158" s="43"/>
      <c r="FE158" s="43"/>
      <c r="FF158" s="43"/>
      <c r="FG158" s="43"/>
      <c r="FH158" s="43"/>
      <c r="FI158" s="43"/>
      <c r="FJ158" s="43"/>
      <c r="FK158" s="43"/>
      <c r="FL158" s="43"/>
      <c r="FM158" s="43"/>
      <c r="FN158" s="43"/>
      <c r="FO158" s="43"/>
      <c r="FP158" s="43"/>
      <c r="FQ158" s="43"/>
      <c r="FR158" s="43"/>
      <c r="FS158" s="43"/>
      <c r="FT158" s="43"/>
      <c r="FU158" s="43"/>
      <c r="FV158" s="43"/>
      <c r="FW158" s="43"/>
      <c r="FX158" s="43"/>
      <c r="FY158" s="43"/>
      <c r="FZ158" s="43"/>
      <c r="GA158" s="43"/>
      <c r="GB158" s="43"/>
      <c r="GC158" s="43"/>
      <c r="GD158" s="43"/>
      <c r="GE158" s="43"/>
      <c r="GF158" s="43"/>
      <c r="GG158" s="43"/>
      <c r="GH158" s="43"/>
      <c r="GI158" s="43"/>
      <c r="GJ158" s="43"/>
      <c r="GK158" s="43"/>
      <c r="GL158" s="43"/>
      <c r="GM158" s="43"/>
      <c r="GN158" s="43"/>
      <c r="GO158" s="43"/>
      <c r="GP158" s="43"/>
      <c r="GQ158" s="43"/>
      <c r="GR158" s="43"/>
      <c r="GS158" s="43"/>
      <c r="GT158" s="43"/>
      <c r="GU158" s="43"/>
      <c r="GV158" s="43"/>
      <c r="GW158" s="43"/>
      <c r="GX158" s="43"/>
      <c r="GY158" s="43"/>
      <c r="GZ158" s="43"/>
      <c r="HA158" s="43"/>
      <c r="HB158" s="43"/>
      <c r="HC158" s="43"/>
      <c r="HD158" s="43"/>
      <c r="HE158" s="43"/>
      <c r="HF158" s="43"/>
      <c r="HG158" s="43"/>
      <c r="HH158" s="43"/>
      <c r="HI158" s="43"/>
      <c r="HJ158" s="43"/>
      <c r="HK158" s="43"/>
      <c r="HL158" s="43"/>
      <c r="HM158" s="43"/>
      <c r="HN158" s="43"/>
      <c r="HO158" s="43"/>
      <c r="HP158" s="43"/>
      <c r="HQ158" s="43"/>
      <c r="HR158" s="43"/>
      <c r="HS158" s="43"/>
      <c r="HT158" s="43"/>
      <c r="HU158" s="43"/>
      <c r="HV158" s="43"/>
      <c r="HW158" s="43"/>
      <c r="HX158" s="43"/>
      <c r="HY158" s="43"/>
      <c r="HZ158" s="43"/>
      <c r="IA158" s="43"/>
      <c r="IB158" s="43"/>
      <c r="IC158" s="43"/>
      <c r="ID158" s="43"/>
      <c r="IE158" s="43"/>
      <c r="IF158" s="43"/>
      <c r="IG158" s="43"/>
      <c r="IH158" s="43"/>
      <c r="II158" s="43"/>
      <c r="IJ158" s="43"/>
      <c r="IK158" s="43"/>
      <c r="IL158" s="43"/>
      <c r="IM158" s="43"/>
      <c r="IN158" s="43"/>
      <c r="IO158" s="43"/>
      <c r="IP158" s="43"/>
      <c r="IQ158" s="43"/>
      <c r="IR158" s="43"/>
      <c r="IS158" s="43"/>
      <c r="IT158" s="43"/>
      <c r="IU158" s="43"/>
      <c r="IV158" s="43"/>
      <c r="IW158" s="43"/>
      <c r="IX158" s="43"/>
      <c r="IY158" s="43"/>
      <c r="IZ158" s="43"/>
      <c r="JA158" s="43"/>
      <c r="JB158" s="43"/>
      <c r="JC158" s="43"/>
      <c r="JD158" s="43"/>
      <c r="JE158" s="43"/>
      <c r="JF158" s="43"/>
      <c r="JG158" s="43"/>
      <c r="JH158" s="43"/>
      <c r="JI158" s="43"/>
      <c r="JJ158" s="43"/>
      <c r="JK158" s="43"/>
      <c r="JL158" s="43"/>
      <c r="JM158" s="43"/>
      <c r="JN158" s="43"/>
      <c r="JO158" s="43"/>
      <c r="JP158" s="43"/>
      <c r="JQ158" s="43"/>
      <c r="JR158" s="43"/>
      <c r="JS158" s="43"/>
      <c r="JT158" s="43"/>
      <c r="JU158" s="43"/>
      <c r="JV158" s="43"/>
      <c r="JW158" s="43"/>
      <c r="JX158" s="43"/>
      <c r="JY158" s="43"/>
      <c r="JZ158" s="43"/>
      <c r="KA158" s="43"/>
      <c r="KB158" s="43"/>
    </row>
    <row r="159" spans="2:288" ht="39" customHeight="1" outlineLevel="2" x14ac:dyDescent="0.3">
      <c r="B159" s="66" t="s">
        <v>144</v>
      </c>
      <c r="C159" s="53">
        <f>C157</f>
        <v>68.625</v>
      </c>
      <c r="D159" s="53">
        <f>VLOOKUP(B159,'Estimaciones variables'!A:B,2,FALSE)</f>
        <v>0</v>
      </c>
      <c r="E159" s="44"/>
      <c r="F159" s="44"/>
      <c r="G159" s="58" t="s">
        <v>320</v>
      </c>
      <c r="H159" s="58" t="s">
        <v>304</v>
      </c>
      <c r="I159" s="58" t="s">
        <v>3</v>
      </c>
      <c r="J159" s="58"/>
      <c r="K159" s="45">
        <v>0</v>
      </c>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c r="CO159" s="43"/>
      <c r="CP159" s="43"/>
      <c r="CQ159" s="43"/>
      <c r="CR159" s="43"/>
      <c r="CS159" s="43"/>
      <c r="CT159" s="43"/>
      <c r="CU159" s="43"/>
      <c r="CV159" s="43"/>
      <c r="CW159" s="43"/>
      <c r="CX159" s="43"/>
      <c r="CY159" s="43"/>
      <c r="CZ159" s="43"/>
      <c r="DA159" s="43"/>
      <c r="DB159" s="43"/>
      <c r="DC159" s="43"/>
      <c r="DD159" s="43"/>
      <c r="DE159" s="43"/>
      <c r="DF159" s="43"/>
      <c r="DG159" s="43"/>
      <c r="DH159" s="43"/>
      <c r="DI159" s="43"/>
      <c r="DJ159" s="43"/>
      <c r="DK159" s="43"/>
      <c r="DL159" s="43"/>
      <c r="DM159" s="43"/>
      <c r="DN159" s="43"/>
      <c r="DO159" s="43"/>
      <c r="DP159" s="43"/>
      <c r="DQ159" s="43"/>
      <c r="DR159" s="43"/>
      <c r="DS159" s="43"/>
      <c r="DT159" s="43"/>
      <c r="DU159" s="43"/>
      <c r="DV159" s="43"/>
      <c r="DW159" s="43"/>
      <c r="DX159" s="43"/>
      <c r="DY159" s="43"/>
      <c r="DZ159" s="43"/>
      <c r="EA159" s="43"/>
      <c r="EB159" s="43"/>
      <c r="EC159" s="43"/>
      <c r="ED159" s="43"/>
      <c r="EE159" s="43"/>
      <c r="EF159" s="43"/>
      <c r="EG159" s="43"/>
      <c r="EH159" s="43"/>
      <c r="EI159" s="43"/>
      <c r="EJ159" s="43"/>
      <c r="EK159" s="43"/>
      <c r="EL159" s="43"/>
      <c r="EM159" s="43"/>
      <c r="EN159" s="43"/>
      <c r="EO159" s="43"/>
      <c r="EP159" s="43"/>
      <c r="EQ159" s="43"/>
      <c r="ER159" s="43"/>
      <c r="ES159" s="43"/>
      <c r="ET159" s="43"/>
      <c r="EU159" s="43"/>
      <c r="EV159" s="43"/>
      <c r="EW159" s="43"/>
      <c r="EX159" s="43"/>
      <c r="EY159" s="43"/>
      <c r="EZ159" s="43"/>
      <c r="FA159" s="43"/>
      <c r="FB159" s="43"/>
      <c r="FC159" s="43"/>
      <c r="FD159" s="43"/>
      <c r="FE159" s="43"/>
      <c r="FF159" s="43"/>
      <c r="FG159" s="43"/>
      <c r="FH159" s="43"/>
      <c r="FI159" s="43"/>
      <c r="FJ159" s="43"/>
      <c r="FK159" s="43"/>
      <c r="FL159" s="43"/>
      <c r="FM159" s="43"/>
      <c r="FN159" s="43"/>
      <c r="FO159" s="43"/>
      <c r="FP159" s="43"/>
      <c r="FQ159" s="43"/>
      <c r="FR159" s="43"/>
      <c r="FS159" s="43"/>
      <c r="FT159" s="43"/>
      <c r="FU159" s="43"/>
      <c r="FV159" s="43"/>
      <c r="FW159" s="43"/>
      <c r="FX159" s="43"/>
      <c r="FY159" s="43"/>
      <c r="FZ159" s="43"/>
      <c r="GA159" s="43"/>
      <c r="GB159" s="43"/>
      <c r="GC159" s="43"/>
      <c r="GD159" s="43"/>
      <c r="GE159" s="43"/>
      <c r="GF159" s="43"/>
      <c r="GG159" s="43"/>
      <c r="GH159" s="43"/>
      <c r="GI159" s="43"/>
      <c r="GJ159" s="43"/>
      <c r="GK159" s="43"/>
      <c r="GL159" s="43"/>
      <c r="GM159" s="43"/>
      <c r="GN159" s="43"/>
      <c r="GO159" s="43"/>
      <c r="GP159" s="43"/>
      <c r="GQ159" s="43"/>
      <c r="GR159" s="43"/>
      <c r="GS159" s="43"/>
      <c r="GT159" s="43"/>
      <c r="GU159" s="43"/>
      <c r="GV159" s="43"/>
      <c r="GW159" s="43"/>
      <c r="GX159" s="43"/>
      <c r="GY159" s="43"/>
      <c r="GZ159" s="43"/>
      <c r="HA159" s="43"/>
      <c r="HB159" s="43"/>
      <c r="HC159" s="43"/>
      <c r="HD159" s="43"/>
      <c r="HE159" s="43"/>
      <c r="HF159" s="43"/>
      <c r="HG159" s="43"/>
      <c r="HH159" s="43"/>
      <c r="HI159" s="43"/>
      <c r="HJ159" s="43"/>
      <c r="HK159" s="43"/>
      <c r="HL159" s="43"/>
      <c r="HM159" s="43"/>
      <c r="HN159" s="43"/>
      <c r="HO159" s="43"/>
      <c r="HP159" s="43"/>
      <c r="HQ159" s="43"/>
      <c r="HR159" s="43"/>
      <c r="HS159" s="43"/>
      <c r="HT159" s="43"/>
      <c r="HU159" s="43"/>
      <c r="HV159" s="43"/>
      <c r="HW159" s="43"/>
      <c r="HX159" s="43"/>
      <c r="HY159" s="43"/>
      <c r="HZ159" s="43"/>
      <c r="IA159" s="43"/>
      <c r="IB159" s="43"/>
      <c r="IC159" s="43"/>
      <c r="ID159" s="43"/>
      <c r="IE159" s="43"/>
      <c r="IF159" s="43"/>
      <c r="IG159" s="43"/>
      <c r="IH159" s="43"/>
      <c r="II159" s="43"/>
      <c r="IJ159" s="43"/>
      <c r="IK159" s="43"/>
      <c r="IL159" s="43"/>
      <c r="IM159" s="43"/>
      <c r="IN159" s="43"/>
      <c r="IO159" s="43"/>
      <c r="IP159" s="43"/>
      <c r="IQ159" s="43"/>
      <c r="IR159" s="43"/>
      <c r="IS159" s="43"/>
      <c r="IT159" s="43"/>
      <c r="IU159" s="43"/>
      <c r="IV159" s="43"/>
      <c r="IW159" s="43"/>
      <c r="IX159" s="43"/>
      <c r="IY159" s="43"/>
      <c r="IZ159" s="43"/>
      <c r="JA159" s="43"/>
      <c r="JB159" s="43"/>
      <c r="JC159" s="43"/>
      <c r="JD159" s="43"/>
      <c r="JE159" s="43"/>
      <c r="JF159" s="43"/>
      <c r="JG159" s="43"/>
      <c r="JH159" s="43"/>
      <c r="JI159" s="43"/>
      <c r="JJ159" s="43"/>
      <c r="JK159" s="43"/>
      <c r="JL159" s="43"/>
      <c r="JM159" s="43"/>
      <c r="JN159" s="43"/>
      <c r="JO159" s="43"/>
      <c r="JP159" s="43"/>
      <c r="JQ159" s="43"/>
      <c r="JR159" s="43"/>
      <c r="JS159" s="43"/>
      <c r="JT159" s="43"/>
      <c r="JU159" s="43"/>
      <c r="JV159" s="43"/>
      <c r="JW159" s="43"/>
      <c r="JX159" s="43"/>
      <c r="JY159" s="43"/>
      <c r="JZ159" s="43"/>
      <c r="KA159" s="43"/>
      <c r="KB159" s="43"/>
    </row>
    <row r="160" spans="2:288" ht="26.25" customHeight="1" x14ac:dyDescent="0.3">
      <c r="B160" s="65" t="s">
        <v>145</v>
      </c>
      <c r="C160" s="57">
        <f>C161</f>
        <v>72.875</v>
      </c>
      <c r="D160" s="114">
        <f>MAX(D161:D174)</f>
        <v>2.85</v>
      </c>
      <c r="E160" s="41"/>
      <c r="F160" s="41"/>
      <c r="G160" s="73"/>
      <c r="H160" s="73"/>
      <c r="I160" s="73"/>
      <c r="J160" s="73"/>
      <c r="K160" s="42">
        <v>0</v>
      </c>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43"/>
      <c r="BD160" s="43"/>
      <c r="BE160" s="43"/>
      <c r="BF160" s="43"/>
      <c r="BG160" s="43"/>
      <c r="BH160" s="43"/>
      <c r="BI160" s="43"/>
      <c r="BJ160" s="43"/>
      <c r="BK160" s="43"/>
      <c r="BL160" s="43"/>
      <c r="BM160" s="43"/>
      <c r="BN160" s="43"/>
      <c r="BO160" s="43"/>
      <c r="BP160" s="43"/>
      <c r="BQ160" s="43"/>
      <c r="BR160" s="43"/>
      <c r="BS160" s="43"/>
      <c r="BT160" s="43"/>
      <c r="BU160" s="43"/>
      <c r="BV160" s="43"/>
      <c r="BW160" s="43"/>
      <c r="BX160" s="43"/>
      <c r="BY160" s="43"/>
      <c r="BZ160" s="43"/>
      <c r="CA160" s="43"/>
      <c r="CB160" s="43"/>
      <c r="CC160" s="43"/>
      <c r="CD160" s="43"/>
      <c r="CE160" s="43"/>
      <c r="CF160" s="43"/>
      <c r="CG160" s="43"/>
      <c r="CH160" s="43"/>
      <c r="CI160" s="43"/>
      <c r="CJ160" s="43"/>
      <c r="CK160" s="43"/>
      <c r="CL160" s="43"/>
      <c r="CM160" s="43"/>
      <c r="CN160" s="43"/>
      <c r="CO160" s="43"/>
      <c r="CP160" s="43"/>
      <c r="CQ160" s="43"/>
      <c r="CR160" s="43"/>
      <c r="CS160" s="43"/>
      <c r="CT160" s="43"/>
      <c r="CU160" s="43"/>
      <c r="CV160" s="43"/>
      <c r="CW160" s="43"/>
      <c r="CX160" s="43"/>
      <c r="CY160" s="43"/>
      <c r="CZ160" s="43"/>
      <c r="DA160" s="43"/>
      <c r="DB160" s="43"/>
      <c r="DC160" s="43"/>
      <c r="DD160" s="43"/>
      <c r="DE160" s="43"/>
      <c r="DF160" s="43"/>
      <c r="DG160" s="43"/>
      <c r="DH160" s="43"/>
      <c r="DI160" s="43"/>
      <c r="DJ160" s="43"/>
      <c r="DK160" s="43"/>
      <c r="DL160" s="43"/>
      <c r="DM160" s="43"/>
      <c r="DN160" s="43"/>
      <c r="DO160" s="43"/>
      <c r="DP160" s="43"/>
      <c r="DQ160" s="43"/>
      <c r="DR160" s="43"/>
      <c r="DS160" s="43"/>
      <c r="DT160" s="43"/>
      <c r="DU160" s="43"/>
      <c r="DV160" s="43"/>
      <c r="DW160" s="43"/>
      <c r="DX160" s="43"/>
      <c r="DY160" s="43"/>
      <c r="DZ160" s="43"/>
      <c r="EA160" s="43"/>
      <c r="EB160" s="43"/>
      <c r="EC160" s="43"/>
      <c r="ED160" s="43"/>
      <c r="EE160" s="43"/>
      <c r="EF160" s="43"/>
      <c r="EG160" s="43"/>
      <c r="EH160" s="43"/>
      <c r="EI160" s="43"/>
      <c r="EJ160" s="43"/>
      <c r="EK160" s="43"/>
      <c r="EL160" s="43"/>
      <c r="EM160" s="43"/>
      <c r="EN160" s="43"/>
      <c r="EO160" s="43"/>
      <c r="EP160" s="43"/>
      <c r="EQ160" s="43"/>
      <c r="ER160" s="43"/>
      <c r="ES160" s="43"/>
      <c r="ET160" s="43"/>
      <c r="EU160" s="43"/>
      <c r="EV160" s="43"/>
      <c r="EW160" s="43"/>
      <c r="EX160" s="43"/>
      <c r="EY160" s="43"/>
      <c r="EZ160" s="43"/>
      <c r="FA160" s="43"/>
      <c r="FB160" s="43"/>
      <c r="FC160" s="43"/>
      <c r="FD160" s="43"/>
      <c r="FE160" s="43"/>
      <c r="FF160" s="43"/>
      <c r="FG160" s="43"/>
      <c r="FH160" s="43"/>
      <c r="FI160" s="43"/>
      <c r="FJ160" s="43"/>
      <c r="FK160" s="43"/>
      <c r="FL160" s="43"/>
      <c r="FM160" s="43"/>
      <c r="FN160" s="43"/>
      <c r="FO160" s="43"/>
      <c r="FP160" s="43"/>
      <c r="FQ160" s="43"/>
      <c r="FR160" s="43"/>
      <c r="FS160" s="43"/>
      <c r="FT160" s="43"/>
      <c r="FU160" s="43"/>
      <c r="FV160" s="43"/>
      <c r="FW160" s="43"/>
      <c r="FX160" s="43"/>
      <c r="FY160" s="43"/>
      <c r="FZ160" s="43"/>
      <c r="GA160" s="43"/>
      <c r="GB160" s="43"/>
      <c r="GC160" s="43"/>
      <c r="GD160" s="43"/>
      <c r="GE160" s="43"/>
      <c r="GF160" s="43"/>
      <c r="GG160" s="43"/>
      <c r="GH160" s="43"/>
      <c r="GI160" s="43"/>
      <c r="GJ160" s="43"/>
      <c r="GK160" s="43"/>
      <c r="GL160" s="43"/>
      <c r="GM160" s="43"/>
      <c r="GN160" s="43"/>
      <c r="GO160" s="43"/>
      <c r="GP160" s="43"/>
      <c r="GQ160" s="43"/>
      <c r="GR160" s="43"/>
      <c r="GS160" s="43"/>
      <c r="GT160" s="43"/>
      <c r="GU160" s="43"/>
      <c r="GV160" s="43"/>
      <c r="GW160" s="43"/>
      <c r="GX160" s="43"/>
      <c r="GY160" s="43"/>
      <c r="GZ160" s="43"/>
      <c r="HA160" s="43"/>
      <c r="HB160" s="43"/>
      <c r="HC160" s="43"/>
      <c r="HD160" s="43"/>
      <c r="HE160" s="43"/>
      <c r="HF160" s="43"/>
      <c r="HG160" s="43"/>
      <c r="HH160" s="43"/>
      <c r="HI160" s="43"/>
      <c r="HJ160" s="43"/>
      <c r="HK160" s="43"/>
      <c r="HL160" s="43"/>
      <c r="HM160" s="43"/>
      <c r="HN160" s="43"/>
      <c r="HO160" s="43"/>
      <c r="HP160" s="43"/>
      <c r="HQ160" s="43"/>
      <c r="HR160" s="43"/>
      <c r="HS160" s="43"/>
      <c r="HT160" s="43"/>
      <c r="HU160" s="43"/>
      <c r="HV160" s="43"/>
      <c r="HW160" s="43"/>
      <c r="HX160" s="43"/>
      <c r="HY160" s="43"/>
      <c r="HZ160" s="43"/>
      <c r="IA160" s="43"/>
      <c r="IB160" s="43"/>
      <c r="IC160" s="43"/>
      <c r="ID160" s="43"/>
      <c r="IE160" s="43"/>
      <c r="IF160" s="43"/>
      <c r="IG160" s="43"/>
      <c r="IH160" s="43"/>
      <c r="II160" s="43"/>
      <c r="IJ160" s="43"/>
      <c r="IK160" s="43"/>
      <c r="IL160" s="43"/>
      <c r="IM160" s="43"/>
      <c r="IN160" s="43"/>
      <c r="IO160" s="43"/>
      <c r="IP160" s="43"/>
      <c r="IQ160" s="43"/>
      <c r="IR160" s="43"/>
      <c r="IS160" s="43"/>
      <c r="IT160" s="43"/>
      <c r="IU160" s="43"/>
      <c r="IV160" s="43"/>
      <c r="IW160" s="43"/>
      <c r="IX160" s="43"/>
      <c r="IY160" s="43"/>
      <c r="IZ160" s="43"/>
      <c r="JA160" s="43"/>
      <c r="JB160" s="43"/>
      <c r="JC160" s="43"/>
      <c r="JD160" s="43"/>
      <c r="JE160" s="43"/>
      <c r="JF160" s="43"/>
      <c r="JG160" s="43"/>
      <c r="JH160" s="43"/>
      <c r="JI160" s="43"/>
      <c r="JJ160" s="43"/>
      <c r="JK160" s="43"/>
      <c r="JL160" s="43"/>
      <c r="JM160" s="43"/>
      <c r="JN160" s="43"/>
      <c r="JO160" s="43"/>
      <c r="JP160" s="43"/>
      <c r="JQ160" s="43"/>
      <c r="JR160" s="43"/>
      <c r="JS160" s="43"/>
      <c r="JT160" s="43"/>
      <c r="JU160" s="43"/>
      <c r="JV160" s="43"/>
      <c r="JW160" s="43"/>
      <c r="JX160" s="43"/>
      <c r="JY160" s="43"/>
      <c r="JZ160" s="43"/>
      <c r="KA160" s="43"/>
      <c r="KB160" s="43"/>
    </row>
    <row r="161" spans="2:288" ht="26.25" customHeight="1" outlineLevel="1" x14ac:dyDescent="0.3">
      <c r="B161" s="67" t="s">
        <v>265</v>
      </c>
      <c r="C161" s="54">
        <f>C162</f>
        <v>72.875</v>
      </c>
      <c r="D161" s="107">
        <f>MAX(D162:D168)</f>
        <v>0</v>
      </c>
      <c r="E161" s="46"/>
      <c r="F161" s="46"/>
      <c r="G161" s="75"/>
      <c r="H161" s="75"/>
      <c r="I161" s="75"/>
      <c r="J161" s="75"/>
      <c r="K161" s="47">
        <v>0</v>
      </c>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c r="DV161" s="43"/>
      <c r="DW161" s="43"/>
      <c r="DX161" s="43"/>
      <c r="DY161" s="43"/>
      <c r="DZ161" s="43"/>
      <c r="EA161" s="43"/>
      <c r="EB161" s="43"/>
      <c r="EC161" s="43"/>
      <c r="ED161" s="43"/>
      <c r="EE161" s="43"/>
      <c r="EF161" s="43"/>
      <c r="EG161" s="43"/>
      <c r="EH161" s="43"/>
      <c r="EI161" s="43"/>
      <c r="EJ161" s="43"/>
      <c r="EK161" s="43"/>
      <c r="EL161" s="43"/>
      <c r="EM161" s="43"/>
      <c r="EN161" s="43"/>
      <c r="EO161" s="43"/>
      <c r="EP161" s="43"/>
      <c r="EQ161" s="43"/>
      <c r="ER161" s="43"/>
      <c r="ES161" s="43"/>
      <c r="ET161" s="43"/>
      <c r="EU161" s="43"/>
      <c r="EV161" s="43"/>
      <c r="EW161" s="43"/>
      <c r="EX161" s="43"/>
      <c r="EY161" s="43"/>
      <c r="EZ161" s="43"/>
      <c r="FA161" s="43"/>
      <c r="FB161" s="43"/>
      <c r="FC161" s="43"/>
      <c r="FD161" s="43"/>
      <c r="FE161" s="43"/>
      <c r="FF161" s="43"/>
      <c r="FG161" s="43"/>
      <c r="FH161" s="43"/>
      <c r="FI161" s="43"/>
      <c r="FJ161" s="43"/>
      <c r="FK161" s="43"/>
      <c r="FL161" s="43"/>
      <c r="FM161" s="43"/>
      <c r="FN161" s="43"/>
      <c r="FO161" s="43"/>
      <c r="FP161" s="43"/>
      <c r="FQ161" s="43"/>
      <c r="FR161" s="43"/>
      <c r="FS161" s="43"/>
      <c r="FT161" s="43"/>
      <c r="FU161" s="43"/>
      <c r="FV161" s="43"/>
      <c r="FW161" s="43"/>
      <c r="FX161" s="43"/>
      <c r="FY161" s="43"/>
      <c r="FZ161" s="43"/>
      <c r="GA161" s="43"/>
      <c r="GB161" s="43"/>
      <c r="GC161" s="43"/>
      <c r="GD161" s="43"/>
      <c r="GE161" s="43"/>
      <c r="GF161" s="43"/>
      <c r="GG161" s="43"/>
      <c r="GH161" s="43"/>
      <c r="GI161" s="43"/>
      <c r="GJ161" s="43"/>
      <c r="GK161" s="43"/>
      <c r="GL161" s="43"/>
      <c r="GM161" s="43"/>
      <c r="GN161" s="43"/>
      <c r="GO161" s="43"/>
      <c r="GP161" s="43"/>
      <c r="GQ161" s="43"/>
      <c r="GR161" s="43"/>
      <c r="GS161" s="43"/>
      <c r="GT161" s="43"/>
      <c r="GU161" s="43"/>
      <c r="GV161" s="43"/>
      <c r="GW161" s="43"/>
      <c r="GX161" s="43"/>
      <c r="GY161" s="43"/>
      <c r="GZ161" s="43"/>
      <c r="HA161" s="43"/>
      <c r="HB161" s="43"/>
      <c r="HC161" s="43"/>
      <c r="HD161" s="43"/>
      <c r="HE161" s="43"/>
      <c r="HF161" s="43"/>
      <c r="HG161" s="43"/>
      <c r="HH161" s="43"/>
      <c r="HI161" s="43"/>
      <c r="HJ161" s="43"/>
      <c r="HK161" s="43"/>
      <c r="HL161" s="43"/>
      <c r="HM161" s="43"/>
      <c r="HN161" s="43"/>
      <c r="HO161" s="43"/>
      <c r="HP161" s="43"/>
      <c r="HQ161" s="43"/>
      <c r="HR161" s="43"/>
      <c r="HS161" s="43"/>
      <c r="HT161" s="43"/>
      <c r="HU161" s="43"/>
      <c r="HV161" s="43"/>
      <c r="HW161" s="43"/>
      <c r="HX161" s="43"/>
      <c r="HY161" s="43"/>
      <c r="HZ161" s="43"/>
      <c r="IA161" s="43"/>
      <c r="IB161" s="43"/>
      <c r="IC161" s="43"/>
      <c r="ID161" s="43"/>
      <c r="IE161" s="43"/>
      <c r="IF161" s="43"/>
      <c r="IG161" s="43"/>
      <c r="IH161" s="43"/>
      <c r="II161" s="43"/>
      <c r="IJ161" s="43"/>
      <c r="IK161" s="43"/>
      <c r="IL161" s="43"/>
      <c r="IM161" s="43"/>
      <c r="IN161" s="43"/>
      <c r="IO161" s="43"/>
      <c r="IP161" s="43"/>
      <c r="IQ161" s="43"/>
      <c r="IR161" s="43"/>
      <c r="IS161" s="43"/>
      <c r="IT161" s="43"/>
      <c r="IU161" s="43"/>
      <c r="IV161" s="43"/>
      <c r="IW161" s="43"/>
      <c r="IX161" s="43"/>
      <c r="IY161" s="43"/>
      <c r="IZ161" s="43"/>
      <c r="JA161" s="43"/>
      <c r="JB161" s="43"/>
      <c r="JC161" s="43"/>
      <c r="JD161" s="43"/>
      <c r="JE161" s="43"/>
      <c r="JF161" s="43"/>
      <c r="JG161" s="43"/>
      <c r="JH161" s="43"/>
      <c r="JI161" s="43"/>
      <c r="JJ161" s="43"/>
      <c r="JK161" s="43"/>
      <c r="JL161" s="43"/>
      <c r="JM161" s="43"/>
      <c r="JN161" s="43"/>
      <c r="JO161" s="43"/>
      <c r="JP161" s="43"/>
      <c r="JQ161" s="43"/>
      <c r="JR161" s="43"/>
      <c r="JS161" s="43"/>
      <c r="JT161" s="43"/>
      <c r="JU161" s="43"/>
      <c r="JV161" s="43"/>
      <c r="JW161" s="43"/>
      <c r="JX161" s="43"/>
      <c r="JY161" s="43"/>
      <c r="JZ161" s="43"/>
      <c r="KA161" s="43"/>
      <c r="KB161" s="43"/>
    </row>
    <row r="162" spans="2:288" ht="32.25" customHeight="1" outlineLevel="2" x14ac:dyDescent="0.3">
      <c r="B162" s="66" t="s">
        <v>378</v>
      </c>
      <c r="C162" s="98">
        <f>IF('Estimación Content'!$B$13='Estimaciones variables'!$Y$40,C159+D146,C159+5)</f>
        <v>72.875</v>
      </c>
      <c r="D162" s="53">
        <f>VLOOKUP(B162,'Estimaciones variables'!A:B,2,FALSE)</f>
        <v>0</v>
      </c>
      <c r="E162" s="44"/>
      <c r="F162" s="44"/>
      <c r="G162" s="58" t="s">
        <v>322</v>
      </c>
      <c r="H162" s="58" t="s">
        <v>321</v>
      </c>
      <c r="I162" s="58" t="s">
        <v>51</v>
      </c>
      <c r="J162" s="58"/>
      <c r="K162" s="45">
        <v>0</v>
      </c>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c r="DV162" s="43"/>
      <c r="DW162" s="43"/>
      <c r="DX162" s="43"/>
      <c r="DY162" s="43"/>
      <c r="DZ162" s="43"/>
      <c r="EA162" s="43"/>
      <c r="EB162" s="43"/>
      <c r="EC162" s="43"/>
      <c r="ED162" s="43"/>
      <c r="EE162" s="43"/>
      <c r="EF162" s="43"/>
      <c r="EG162" s="43"/>
      <c r="EH162" s="43"/>
      <c r="EI162" s="43"/>
      <c r="EJ162" s="43"/>
      <c r="EK162" s="43"/>
      <c r="EL162" s="43"/>
      <c r="EM162" s="43"/>
      <c r="EN162" s="43"/>
      <c r="EO162" s="43"/>
      <c r="EP162" s="43"/>
      <c r="EQ162" s="43"/>
      <c r="ER162" s="43"/>
      <c r="ES162" s="43"/>
      <c r="ET162" s="43"/>
      <c r="EU162" s="43"/>
      <c r="EV162" s="43"/>
      <c r="EW162" s="43"/>
      <c r="EX162" s="43"/>
      <c r="EY162" s="43"/>
      <c r="EZ162" s="43"/>
      <c r="FA162" s="43"/>
      <c r="FB162" s="43"/>
      <c r="FC162" s="43"/>
      <c r="FD162" s="43"/>
      <c r="FE162" s="43"/>
      <c r="FF162" s="43"/>
      <c r="FG162" s="43"/>
      <c r="FH162" s="43"/>
      <c r="FI162" s="43"/>
      <c r="FJ162" s="43"/>
      <c r="FK162" s="43"/>
      <c r="FL162" s="43"/>
      <c r="FM162" s="43"/>
      <c r="FN162" s="43"/>
      <c r="FO162" s="43"/>
      <c r="FP162" s="43"/>
      <c r="FQ162" s="43"/>
      <c r="FR162" s="43"/>
      <c r="FS162" s="43"/>
      <c r="FT162" s="43"/>
      <c r="FU162" s="43"/>
      <c r="FV162" s="43"/>
      <c r="FW162" s="43"/>
      <c r="FX162" s="43"/>
      <c r="FY162" s="43"/>
      <c r="FZ162" s="43"/>
      <c r="GA162" s="43"/>
      <c r="GB162" s="43"/>
      <c r="GC162" s="43"/>
      <c r="GD162" s="43"/>
      <c r="GE162" s="43"/>
      <c r="GF162" s="43"/>
      <c r="GG162" s="43"/>
      <c r="GH162" s="43"/>
      <c r="GI162" s="43"/>
      <c r="GJ162" s="43"/>
      <c r="GK162" s="43"/>
      <c r="GL162" s="43"/>
      <c r="GM162" s="43"/>
      <c r="GN162" s="43"/>
      <c r="GO162" s="43"/>
      <c r="GP162" s="43"/>
      <c r="GQ162" s="43"/>
      <c r="GR162" s="43"/>
      <c r="GS162" s="43"/>
      <c r="GT162" s="43"/>
      <c r="GU162" s="43"/>
      <c r="GV162" s="43"/>
      <c r="GW162" s="43"/>
      <c r="GX162" s="43"/>
      <c r="GY162" s="43"/>
      <c r="GZ162" s="43"/>
      <c r="HA162" s="43"/>
      <c r="HB162" s="43"/>
      <c r="HC162" s="43"/>
      <c r="HD162" s="43"/>
      <c r="HE162" s="43"/>
      <c r="HF162" s="43"/>
      <c r="HG162" s="43"/>
      <c r="HH162" s="43"/>
      <c r="HI162" s="43"/>
      <c r="HJ162" s="43"/>
      <c r="HK162" s="43"/>
      <c r="HL162" s="43"/>
      <c r="HM162" s="43"/>
      <c r="HN162" s="43"/>
      <c r="HO162" s="43"/>
      <c r="HP162" s="43"/>
      <c r="HQ162" s="43"/>
      <c r="HR162" s="43"/>
      <c r="HS162" s="43"/>
      <c r="HT162" s="43"/>
      <c r="HU162" s="43"/>
      <c r="HV162" s="43"/>
      <c r="HW162" s="43"/>
      <c r="HX162" s="43"/>
      <c r="HY162" s="43"/>
      <c r="HZ162" s="43"/>
      <c r="IA162" s="43"/>
      <c r="IB162" s="43"/>
      <c r="IC162" s="43"/>
      <c r="ID162" s="43"/>
      <c r="IE162" s="43"/>
      <c r="IF162" s="43"/>
      <c r="IG162" s="43"/>
      <c r="IH162" s="43"/>
      <c r="II162" s="43"/>
      <c r="IJ162" s="43"/>
      <c r="IK162" s="43"/>
      <c r="IL162" s="43"/>
      <c r="IM162" s="43"/>
      <c r="IN162" s="43"/>
      <c r="IO162" s="43"/>
      <c r="IP162" s="43"/>
      <c r="IQ162" s="43"/>
      <c r="IR162" s="43"/>
      <c r="IS162" s="43"/>
      <c r="IT162" s="43"/>
      <c r="IU162" s="43"/>
      <c r="IV162" s="43"/>
      <c r="IW162" s="43"/>
      <c r="IX162" s="43"/>
      <c r="IY162" s="43"/>
      <c r="IZ162" s="43"/>
      <c r="JA162" s="43"/>
      <c r="JB162" s="43"/>
      <c r="JC162" s="43"/>
      <c r="JD162" s="43"/>
      <c r="JE162" s="43"/>
      <c r="JF162" s="43"/>
      <c r="JG162" s="43"/>
      <c r="JH162" s="43"/>
      <c r="JI162" s="43"/>
      <c r="JJ162" s="43"/>
      <c r="JK162" s="43"/>
      <c r="JL162" s="43"/>
      <c r="JM162" s="43"/>
      <c r="JN162" s="43"/>
      <c r="JO162" s="43"/>
      <c r="JP162" s="43"/>
      <c r="JQ162" s="43"/>
      <c r="JR162" s="43"/>
      <c r="JS162" s="43"/>
      <c r="JT162" s="43"/>
      <c r="JU162" s="43"/>
      <c r="JV162" s="43"/>
      <c r="JW162" s="43"/>
      <c r="JX162" s="43"/>
      <c r="JY162" s="43"/>
      <c r="JZ162" s="43"/>
      <c r="KA162" s="43"/>
      <c r="KB162" s="43"/>
    </row>
    <row r="163" spans="2:288" ht="26.25" customHeight="1" outlineLevel="2" x14ac:dyDescent="0.3">
      <c r="B163" s="66" t="s">
        <v>198</v>
      </c>
      <c r="C163" s="53">
        <f t="shared" ref="C163:C168" si="13">C162</f>
        <v>72.875</v>
      </c>
      <c r="D163" s="53">
        <f>VLOOKUP(B163,'Estimaciones variables'!A:B,2,FALSE)</f>
        <v>0</v>
      </c>
      <c r="E163" s="44"/>
      <c r="F163" s="44"/>
      <c r="G163" s="58" t="s">
        <v>4</v>
      </c>
      <c r="H163" s="58" t="s">
        <v>301</v>
      </c>
      <c r="I163" s="58"/>
      <c r="J163" s="58"/>
      <c r="K163" s="45">
        <v>0</v>
      </c>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c r="CQ163" s="43"/>
      <c r="CR163" s="43"/>
      <c r="CS163" s="43"/>
      <c r="CT163" s="43"/>
      <c r="CU163" s="43"/>
      <c r="CV163" s="43"/>
      <c r="CW163" s="43"/>
      <c r="CX163" s="43"/>
      <c r="CY163" s="43"/>
      <c r="CZ163" s="43"/>
      <c r="DA163" s="43"/>
      <c r="DB163" s="43"/>
      <c r="DC163" s="43"/>
      <c r="DD163" s="43"/>
      <c r="DE163" s="43"/>
      <c r="DF163" s="43"/>
      <c r="DG163" s="43"/>
      <c r="DH163" s="43"/>
      <c r="DI163" s="43"/>
      <c r="DJ163" s="43"/>
      <c r="DK163" s="43"/>
      <c r="DL163" s="43"/>
      <c r="DM163" s="43"/>
      <c r="DN163" s="43"/>
      <c r="DO163" s="43"/>
      <c r="DP163" s="43"/>
      <c r="DQ163" s="43"/>
      <c r="DR163" s="43"/>
      <c r="DS163" s="43"/>
      <c r="DT163" s="43"/>
      <c r="DU163" s="43"/>
      <c r="DV163" s="43"/>
      <c r="DW163" s="43"/>
      <c r="DX163" s="43"/>
      <c r="DY163" s="43"/>
      <c r="DZ163" s="43"/>
      <c r="EA163" s="43"/>
      <c r="EB163" s="43"/>
      <c r="EC163" s="43"/>
      <c r="ED163" s="43"/>
      <c r="EE163" s="43"/>
      <c r="EF163" s="43"/>
      <c r="EG163" s="43"/>
      <c r="EH163" s="43"/>
      <c r="EI163" s="43"/>
      <c r="EJ163" s="43"/>
      <c r="EK163" s="43"/>
      <c r="EL163" s="43"/>
      <c r="EM163" s="43"/>
      <c r="EN163" s="43"/>
      <c r="EO163" s="43"/>
      <c r="EP163" s="43"/>
      <c r="EQ163" s="43"/>
      <c r="ER163" s="43"/>
      <c r="ES163" s="43"/>
      <c r="ET163" s="43"/>
      <c r="EU163" s="43"/>
      <c r="EV163" s="43"/>
      <c r="EW163" s="43"/>
      <c r="EX163" s="43"/>
      <c r="EY163" s="43"/>
      <c r="EZ163" s="43"/>
      <c r="FA163" s="43"/>
      <c r="FB163" s="43"/>
      <c r="FC163" s="43"/>
      <c r="FD163" s="43"/>
      <c r="FE163" s="43"/>
      <c r="FF163" s="43"/>
      <c r="FG163" s="43"/>
      <c r="FH163" s="43"/>
      <c r="FI163" s="43"/>
      <c r="FJ163" s="43"/>
      <c r="FK163" s="43"/>
      <c r="FL163" s="43"/>
      <c r="FM163" s="43"/>
      <c r="FN163" s="43"/>
      <c r="FO163" s="43"/>
      <c r="FP163" s="43"/>
      <c r="FQ163" s="43"/>
      <c r="FR163" s="43"/>
      <c r="FS163" s="43"/>
      <c r="FT163" s="43"/>
      <c r="FU163" s="43"/>
      <c r="FV163" s="43"/>
      <c r="FW163" s="43"/>
      <c r="FX163" s="43"/>
      <c r="FY163" s="43"/>
      <c r="FZ163" s="43"/>
      <c r="GA163" s="43"/>
      <c r="GB163" s="43"/>
      <c r="GC163" s="43"/>
      <c r="GD163" s="43"/>
      <c r="GE163" s="43"/>
      <c r="GF163" s="43"/>
      <c r="GG163" s="43"/>
      <c r="GH163" s="43"/>
      <c r="GI163" s="43"/>
      <c r="GJ163" s="43"/>
      <c r="GK163" s="43"/>
      <c r="GL163" s="43"/>
      <c r="GM163" s="43"/>
      <c r="GN163" s="43"/>
      <c r="GO163" s="43"/>
      <c r="GP163" s="43"/>
      <c r="GQ163" s="43"/>
      <c r="GR163" s="43"/>
      <c r="GS163" s="43"/>
      <c r="GT163" s="43"/>
      <c r="GU163" s="43"/>
      <c r="GV163" s="43"/>
      <c r="GW163" s="43"/>
      <c r="GX163" s="43"/>
      <c r="GY163" s="43"/>
      <c r="GZ163" s="43"/>
      <c r="HA163" s="43"/>
      <c r="HB163" s="43"/>
      <c r="HC163" s="43"/>
      <c r="HD163" s="43"/>
      <c r="HE163" s="43"/>
      <c r="HF163" s="43"/>
      <c r="HG163" s="43"/>
      <c r="HH163" s="43"/>
      <c r="HI163" s="43"/>
      <c r="HJ163" s="43"/>
      <c r="HK163" s="43"/>
      <c r="HL163" s="43"/>
      <c r="HM163" s="43"/>
      <c r="HN163" s="43"/>
      <c r="HO163" s="43"/>
      <c r="HP163" s="43"/>
      <c r="HQ163" s="43"/>
      <c r="HR163" s="43"/>
      <c r="HS163" s="43"/>
      <c r="HT163" s="43"/>
      <c r="HU163" s="43"/>
      <c r="HV163" s="43"/>
      <c r="HW163" s="43"/>
      <c r="HX163" s="43"/>
      <c r="HY163" s="43"/>
      <c r="HZ163" s="43"/>
      <c r="IA163" s="43"/>
      <c r="IB163" s="43"/>
      <c r="IC163" s="43"/>
      <c r="ID163" s="43"/>
      <c r="IE163" s="43"/>
      <c r="IF163" s="43"/>
      <c r="IG163" s="43"/>
      <c r="IH163" s="43"/>
      <c r="II163" s="43"/>
      <c r="IJ163" s="43"/>
      <c r="IK163" s="43"/>
      <c r="IL163" s="43"/>
      <c r="IM163" s="43"/>
      <c r="IN163" s="43"/>
      <c r="IO163" s="43"/>
      <c r="IP163" s="43"/>
      <c r="IQ163" s="43"/>
      <c r="IR163" s="43"/>
      <c r="IS163" s="43"/>
      <c r="IT163" s="43"/>
      <c r="IU163" s="43"/>
      <c r="IV163" s="43"/>
      <c r="IW163" s="43"/>
      <c r="IX163" s="43"/>
      <c r="IY163" s="43"/>
      <c r="IZ163" s="43"/>
      <c r="JA163" s="43"/>
      <c r="JB163" s="43"/>
      <c r="JC163" s="43"/>
      <c r="JD163" s="43"/>
      <c r="JE163" s="43"/>
      <c r="JF163" s="43"/>
      <c r="JG163" s="43"/>
      <c r="JH163" s="43"/>
      <c r="JI163" s="43"/>
      <c r="JJ163" s="43"/>
      <c r="JK163" s="43"/>
      <c r="JL163" s="43"/>
      <c r="JM163" s="43"/>
      <c r="JN163" s="43"/>
      <c r="JO163" s="43"/>
      <c r="JP163" s="43"/>
      <c r="JQ163" s="43"/>
      <c r="JR163" s="43"/>
      <c r="JS163" s="43"/>
      <c r="JT163" s="43"/>
      <c r="JU163" s="43"/>
      <c r="JV163" s="43"/>
      <c r="JW163" s="43"/>
      <c r="JX163" s="43"/>
      <c r="JY163" s="43"/>
      <c r="JZ163" s="43"/>
      <c r="KA163" s="43"/>
      <c r="KB163" s="43"/>
    </row>
    <row r="164" spans="2:288" ht="26.25" customHeight="1" outlineLevel="2" x14ac:dyDescent="0.3">
      <c r="B164" s="66" t="s">
        <v>276</v>
      </c>
      <c r="C164" s="53">
        <f t="shared" si="13"/>
        <v>72.875</v>
      </c>
      <c r="D164" s="53">
        <f>VLOOKUP(B164,'Estimaciones variables'!A:B,2,FALSE)</f>
        <v>0</v>
      </c>
      <c r="E164" s="44"/>
      <c r="F164" s="44"/>
      <c r="G164" s="58" t="s">
        <v>4</v>
      </c>
      <c r="H164" s="58" t="s">
        <v>301</v>
      </c>
      <c r="I164" s="58" t="s">
        <v>7</v>
      </c>
      <c r="J164" s="58"/>
      <c r="K164" s="45">
        <v>0</v>
      </c>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c r="CQ164" s="43"/>
      <c r="CR164" s="43"/>
      <c r="CS164" s="43"/>
      <c r="CT164" s="43"/>
      <c r="CU164" s="43"/>
      <c r="CV164" s="43"/>
      <c r="CW164" s="43"/>
      <c r="CX164" s="43"/>
      <c r="CY164" s="43"/>
      <c r="CZ164" s="43"/>
      <c r="DA164" s="43"/>
      <c r="DB164" s="43"/>
      <c r="DC164" s="43"/>
      <c r="DD164" s="43"/>
      <c r="DE164" s="43"/>
      <c r="DF164" s="43"/>
      <c r="DG164" s="43"/>
      <c r="DH164" s="43"/>
      <c r="DI164" s="43"/>
      <c r="DJ164" s="43"/>
      <c r="DK164" s="43"/>
      <c r="DL164" s="43"/>
      <c r="DM164" s="43"/>
      <c r="DN164" s="43"/>
      <c r="DO164" s="43"/>
      <c r="DP164" s="43"/>
      <c r="DQ164" s="43"/>
      <c r="DR164" s="43"/>
      <c r="DS164" s="43"/>
      <c r="DT164" s="43"/>
      <c r="DU164" s="43"/>
      <c r="DV164" s="43"/>
      <c r="DW164" s="43"/>
      <c r="DX164" s="43"/>
      <c r="DY164" s="43"/>
      <c r="DZ164" s="43"/>
      <c r="EA164" s="43"/>
      <c r="EB164" s="43"/>
      <c r="EC164" s="43"/>
      <c r="ED164" s="43"/>
      <c r="EE164" s="43"/>
      <c r="EF164" s="43"/>
      <c r="EG164" s="43"/>
      <c r="EH164" s="43"/>
      <c r="EI164" s="43"/>
      <c r="EJ164" s="43"/>
      <c r="EK164" s="43"/>
      <c r="EL164" s="43"/>
      <c r="EM164" s="43"/>
      <c r="EN164" s="43"/>
      <c r="EO164" s="43"/>
      <c r="EP164" s="43"/>
      <c r="EQ164" s="43"/>
      <c r="ER164" s="43"/>
      <c r="ES164" s="43"/>
      <c r="ET164" s="43"/>
      <c r="EU164" s="43"/>
      <c r="EV164" s="43"/>
      <c r="EW164" s="43"/>
      <c r="EX164" s="43"/>
      <c r="EY164" s="43"/>
      <c r="EZ164" s="43"/>
      <c r="FA164" s="43"/>
      <c r="FB164" s="43"/>
      <c r="FC164" s="43"/>
      <c r="FD164" s="43"/>
      <c r="FE164" s="43"/>
      <c r="FF164" s="43"/>
      <c r="FG164" s="43"/>
      <c r="FH164" s="43"/>
      <c r="FI164" s="43"/>
      <c r="FJ164" s="43"/>
      <c r="FK164" s="43"/>
      <c r="FL164" s="43"/>
      <c r="FM164" s="43"/>
      <c r="FN164" s="43"/>
      <c r="FO164" s="43"/>
      <c r="FP164" s="43"/>
      <c r="FQ164" s="43"/>
      <c r="FR164" s="43"/>
      <c r="FS164" s="43"/>
      <c r="FT164" s="43"/>
      <c r="FU164" s="43"/>
      <c r="FV164" s="43"/>
      <c r="FW164" s="43"/>
      <c r="FX164" s="43"/>
      <c r="FY164" s="43"/>
      <c r="FZ164" s="43"/>
      <c r="GA164" s="43"/>
      <c r="GB164" s="43"/>
      <c r="GC164" s="43"/>
      <c r="GD164" s="43"/>
      <c r="GE164" s="43"/>
      <c r="GF164" s="43"/>
      <c r="GG164" s="43"/>
      <c r="GH164" s="43"/>
      <c r="GI164" s="43"/>
      <c r="GJ164" s="43"/>
      <c r="GK164" s="43"/>
      <c r="GL164" s="43"/>
      <c r="GM164" s="43"/>
      <c r="GN164" s="43"/>
      <c r="GO164" s="43"/>
      <c r="GP164" s="43"/>
      <c r="GQ164" s="43"/>
      <c r="GR164" s="43"/>
      <c r="GS164" s="43"/>
      <c r="GT164" s="43"/>
      <c r="GU164" s="43"/>
      <c r="GV164" s="43"/>
      <c r="GW164" s="43"/>
      <c r="GX164" s="43"/>
      <c r="GY164" s="43"/>
      <c r="GZ164" s="43"/>
      <c r="HA164" s="43"/>
      <c r="HB164" s="43"/>
      <c r="HC164" s="43"/>
      <c r="HD164" s="43"/>
      <c r="HE164" s="43"/>
      <c r="HF164" s="43"/>
      <c r="HG164" s="43"/>
      <c r="HH164" s="43"/>
      <c r="HI164" s="43"/>
      <c r="HJ164" s="43"/>
      <c r="HK164" s="43"/>
      <c r="HL164" s="43"/>
      <c r="HM164" s="43"/>
      <c r="HN164" s="43"/>
      <c r="HO164" s="43"/>
      <c r="HP164" s="43"/>
      <c r="HQ164" s="43"/>
      <c r="HR164" s="43"/>
      <c r="HS164" s="43"/>
      <c r="HT164" s="43"/>
      <c r="HU164" s="43"/>
      <c r="HV164" s="43"/>
      <c r="HW164" s="43"/>
      <c r="HX164" s="43"/>
      <c r="HY164" s="43"/>
      <c r="HZ164" s="43"/>
      <c r="IA164" s="43"/>
      <c r="IB164" s="43"/>
      <c r="IC164" s="43"/>
      <c r="ID164" s="43"/>
      <c r="IE164" s="43"/>
      <c r="IF164" s="43"/>
      <c r="IG164" s="43"/>
      <c r="IH164" s="43"/>
      <c r="II164" s="43"/>
      <c r="IJ164" s="43"/>
      <c r="IK164" s="43"/>
      <c r="IL164" s="43"/>
      <c r="IM164" s="43"/>
      <c r="IN164" s="43"/>
      <c r="IO164" s="43"/>
      <c r="IP164" s="43"/>
      <c r="IQ164" s="43"/>
      <c r="IR164" s="43"/>
      <c r="IS164" s="43"/>
      <c r="IT164" s="43"/>
      <c r="IU164" s="43"/>
      <c r="IV164" s="43"/>
      <c r="IW164" s="43"/>
      <c r="IX164" s="43"/>
      <c r="IY164" s="43"/>
      <c r="IZ164" s="43"/>
      <c r="JA164" s="43"/>
      <c r="JB164" s="43"/>
      <c r="JC164" s="43"/>
      <c r="JD164" s="43"/>
      <c r="JE164" s="43"/>
      <c r="JF164" s="43"/>
      <c r="JG164" s="43"/>
      <c r="JH164" s="43"/>
      <c r="JI164" s="43"/>
      <c r="JJ164" s="43"/>
      <c r="JK164" s="43"/>
      <c r="JL164" s="43"/>
      <c r="JM164" s="43"/>
      <c r="JN164" s="43"/>
      <c r="JO164" s="43"/>
      <c r="JP164" s="43"/>
      <c r="JQ164" s="43"/>
      <c r="JR164" s="43"/>
      <c r="JS164" s="43"/>
      <c r="JT164" s="43"/>
      <c r="JU164" s="43"/>
      <c r="JV164" s="43"/>
      <c r="JW164" s="43"/>
      <c r="JX164" s="43"/>
      <c r="JY164" s="43"/>
      <c r="JZ164" s="43"/>
      <c r="KA164" s="43"/>
      <c r="KB164" s="43"/>
    </row>
    <row r="165" spans="2:288" ht="26.25" customHeight="1" outlineLevel="2" x14ac:dyDescent="0.3">
      <c r="B165" s="66" t="s">
        <v>248</v>
      </c>
      <c r="C165" s="53">
        <f t="shared" si="13"/>
        <v>72.875</v>
      </c>
      <c r="D165" s="53">
        <f>VLOOKUP(B165,'Estimaciones variables'!A:B,2,FALSE)</f>
        <v>0</v>
      </c>
      <c r="E165" s="44"/>
      <c r="F165" s="44"/>
      <c r="G165" s="58" t="s">
        <v>4</v>
      </c>
      <c r="H165" s="58" t="s">
        <v>301</v>
      </c>
      <c r="I165" s="58" t="s">
        <v>7</v>
      </c>
      <c r="J165" s="58"/>
      <c r="K165" s="45">
        <v>0</v>
      </c>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43"/>
      <c r="BF165" s="43"/>
      <c r="BG165" s="43"/>
      <c r="BH165" s="43"/>
      <c r="BI165" s="43"/>
      <c r="BJ165" s="43"/>
      <c r="BK165" s="43"/>
      <c r="BL165" s="43"/>
      <c r="BM165" s="43"/>
      <c r="BN165" s="43"/>
      <c r="BO165" s="43"/>
      <c r="BP165" s="43"/>
      <c r="BQ165" s="43"/>
      <c r="BR165" s="43"/>
      <c r="BS165" s="43"/>
      <c r="BT165" s="43"/>
      <c r="BU165" s="43"/>
      <c r="BV165" s="43"/>
      <c r="BW165" s="43"/>
      <c r="BX165" s="43"/>
      <c r="BY165" s="43"/>
      <c r="BZ165" s="43"/>
      <c r="CA165" s="43"/>
      <c r="CB165" s="43"/>
      <c r="CC165" s="43"/>
      <c r="CD165" s="43"/>
      <c r="CE165" s="43"/>
      <c r="CF165" s="43"/>
      <c r="CG165" s="43"/>
      <c r="CH165" s="43"/>
      <c r="CI165" s="43"/>
      <c r="CJ165" s="43"/>
      <c r="CK165" s="43"/>
      <c r="CL165" s="43"/>
      <c r="CM165" s="43"/>
      <c r="CN165" s="43"/>
      <c r="CO165" s="43"/>
      <c r="CP165" s="43"/>
      <c r="CQ165" s="43"/>
      <c r="CR165" s="43"/>
      <c r="CS165" s="43"/>
      <c r="CT165" s="43"/>
      <c r="CU165" s="43"/>
      <c r="CV165" s="43"/>
      <c r="CW165" s="43"/>
      <c r="CX165" s="43"/>
      <c r="CY165" s="43"/>
      <c r="CZ165" s="43"/>
      <c r="DA165" s="43"/>
      <c r="DB165" s="43"/>
      <c r="DC165" s="43"/>
      <c r="DD165" s="43"/>
      <c r="DE165" s="43"/>
      <c r="DF165" s="43"/>
      <c r="DG165" s="43"/>
      <c r="DH165" s="43"/>
      <c r="DI165" s="43"/>
      <c r="DJ165" s="43"/>
      <c r="DK165" s="43"/>
      <c r="DL165" s="43"/>
      <c r="DM165" s="43"/>
      <c r="DN165" s="43"/>
      <c r="DO165" s="43"/>
      <c r="DP165" s="43"/>
      <c r="DQ165" s="43"/>
      <c r="DR165" s="43"/>
      <c r="DS165" s="43"/>
      <c r="DT165" s="43"/>
      <c r="DU165" s="43"/>
      <c r="DV165" s="43"/>
      <c r="DW165" s="43"/>
      <c r="DX165" s="43"/>
      <c r="DY165" s="43"/>
      <c r="DZ165" s="43"/>
      <c r="EA165" s="43"/>
      <c r="EB165" s="43"/>
      <c r="EC165" s="43"/>
      <c r="ED165" s="43"/>
      <c r="EE165" s="43"/>
      <c r="EF165" s="43"/>
      <c r="EG165" s="43"/>
      <c r="EH165" s="43"/>
      <c r="EI165" s="43"/>
      <c r="EJ165" s="43"/>
      <c r="EK165" s="43"/>
      <c r="EL165" s="43"/>
      <c r="EM165" s="43"/>
      <c r="EN165" s="43"/>
      <c r="EO165" s="43"/>
      <c r="EP165" s="43"/>
      <c r="EQ165" s="43"/>
      <c r="ER165" s="43"/>
      <c r="ES165" s="43"/>
      <c r="ET165" s="43"/>
      <c r="EU165" s="43"/>
      <c r="EV165" s="43"/>
      <c r="EW165" s="43"/>
      <c r="EX165" s="43"/>
      <c r="EY165" s="43"/>
      <c r="EZ165" s="43"/>
      <c r="FA165" s="43"/>
      <c r="FB165" s="43"/>
      <c r="FC165" s="43"/>
      <c r="FD165" s="43"/>
      <c r="FE165" s="43"/>
      <c r="FF165" s="43"/>
      <c r="FG165" s="43"/>
      <c r="FH165" s="43"/>
      <c r="FI165" s="43"/>
      <c r="FJ165" s="43"/>
      <c r="FK165" s="43"/>
      <c r="FL165" s="43"/>
      <c r="FM165" s="43"/>
      <c r="FN165" s="43"/>
      <c r="FO165" s="43"/>
      <c r="FP165" s="43"/>
      <c r="FQ165" s="43"/>
      <c r="FR165" s="43"/>
      <c r="FS165" s="43"/>
      <c r="FT165" s="43"/>
      <c r="FU165" s="43"/>
      <c r="FV165" s="43"/>
      <c r="FW165" s="43"/>
      <c r="FX165" s="43"/>
      <c r="FY165" s="43"/>
      <c r="FZ165" s="43"/>
      <c r="GA165" s="43"/>
      <c r="GB165" s="43"/>
      <c r="GC165" s="43"/>
      <c r="GD165" s="43"/>
      <c r="GE165" s="43"/>
      <c r="GF165" s="43"/>
      <c r="GG165" s="43"/>
      <c r="GH165" s="43"/>
      <c r="GI165" s="43"/>
      <c r="GJ165" s="43"/>
      <c r="GK165" s="43"/>
      <c r="GL165" s="43"/>
      <c r="GM165" s="43"/>
      <c r="GN165" s="43"/>
      <c r="GO165" s="43"/>
      <c r="GP165" s="43"/>
      <c r="GQ165" s="43"/>
      <c r="GR165" s="43"/>
      <c r="GS165" s="43"/>
      <c r="GT165" s="43"/>
      <c r="GU165" s="43"/>
      <c r="GV165" s="43"/>
      <c r="GW165" s="43"/>
      <c r="GX165" s="43"/>
      <c r="GY165" s="43"/>
      <c r="GZ165" s="43"/>
      <c r="HA165" s="43"/>
      <c r="HB165" s="43"/>
      <c r="HC165" s="43"/>
      <c r="HD165" s="43"/>
      <c r="HE165" s="43"/>
      <c r="HF165" s="43"/>
      <c r="HG165" s="43"/>
      <c r="HH165" s="43"/>
      <c r="HI165" s="43"/>
      <c r="HJ165" s="43"/>
      <c r="HK165" s="43"/>
      <c r="HL165" s="43"/>
      <c r="HM165" s="43"/>
      <c r="HN165" s="43"/>
      <c r="HO165" s="43"/>
      <c r="HP165" s="43"/>
      <c r="HQ165" s="43"/>
      <c r="HR165" s="43"/>
      <c r="HS165" s="43"/>
      <c r="HT165" s="43"/>
      <c r="HU165" s="43"/>
      <c r="HV165" s="43"/>
      <c r="HW165" s="43"/>
      <c r="HX165" s="43"/>
      <c r="HY165" s="43"/>
      <c r="HZ165" s="43"/>
      <c r="IA165" s="43"/>
      <c r="IB165" s="43"/>
      <c r="IC165" s="43"/>
      <c r="ID165" s="43"/>
      <c r="IE165" s="43"/>
      <c r="IF165" s="43"/>
      <c r="IG165" s="43"/>
      <c r="IH165" s="43"/>
      <c r="II165" s="43"/>
      <c r="IJ165" s="43"/>
      <c r="IK165" s="43"/>
      <c r="IL165" s="43"/>
      <c r="IM165" s="43"/>
      <c r="IN165" s="43"/>
      <c r="IO165" s="43"/>
      <c r="IP165" s="43"/>
      <c r="IQ165" s="43"/>
      <c r="IR165" s="43"/>
      <c r="IS165" s="43"/>
      <c r="IT165" s="43"/>
      <c r="IU165" s="43"/>
      <c r="IV165" s="43"/>
      <c r="IW165" s="43"/>
      <c r="IX165" s="43"/>
      <c r="IY165" s="43"/>
      <c r="IZ165" s="43"/>
      <c r="JA165" s="43"/>
      <c r="JB165" s="43"/>
      <c r="JC165" s="43"/>
      <c r="JD165" s="43"/>
      <c r="JE165" s="43"/>
      <c r="JF165" s="43"/>
      <c r="JG165" s="43"/>
      <c r="JH165" s="43"/>
      <c r="JI165" s="43"/>
      <c r="JJ165" s="43"/>
      <c r="JK165" s="43"/>
      <c r="JL165" s="43"/>
      <c r="JM165" s="43"/>
      <c r="JN165" s="43"/>
      <c r="JO165" s="43"/>
      <c r="JP165" s="43"/>
      <c r="JQ165" s="43"/>
      <c r="JR165" s="43"/>
      <c r="JS165" s="43"/>
      <c r="JT165" s="43"/>
      <c r="JU165" s="43"/>
      <c r="JV165" s="43"/>
      <c r="JW165" s="43"/>
      <c r="JX165" s="43"/>
      <c r="JY165" s="43"/>
      <c r="JZ165" s="43"/>
      <c r="KA165" s="43"/>
      <c r="KB165" s="43"/>
    </row>
    <row r="166" spans="2:288" ht="38.25" customHeight="1" outlineLevel="2" x14ac:dyDescent="0.3">
      <c r="B166" s="66" t="s">
        <v>202</v>
      </c>
      <c r="C166" s="53">
        <f t="shared" si="13"/>
        <v>72.875</v>
      </c>
      <c r="D166" s="53">
        <f>VLOOKUP(B166,'Estimaciones variables'!A:B,2,FALSE)</f>
        <v>0</v>
      </c>
      <c r="E166" s="44"/>
      <c r="F166" s="44"/>
      <c r="G166" s="58" t="s">
        <v>7</v>
      </c>
      <c r="H166" s="58" t="s">
        <v>301</v>
      </c>
      <c r="I166" s="58" t="s">
        <v>19</v>
      </c>
      <c r="J166" s="58" t="s">
        <v>2</v>
      </c>
      <c r="K166" s="45">
        <v>0</v>
      </c>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c r="CS166" s="43"/>
      <c r="CT166" s="43"/>
      <c r="CU166" s="43"/>
      <c r="CV166" s="43"/>
      <c r="CW166" s="43"/>
      <c r="CX166" s="43"/>
      <c r="CY166" s="43"/>
      <c r="CZ166" s="43"/>
      <c r="DA166" s="43"/>
      <c r="DB166" s="43"/>
      <c r="DC166" s="43"/>
      <c r="DD166" s="43"/>
      <c r="DE166" s="43"/>
      <c r="DF166" s="43"/>
      <c r="DG166" s="43"/>
      <c r="DH166" s="43"/>
      <c r="DI166" s="43"/>
      <c r="DJ166" s="43"/>
      <c r="DK166" s="43"/>
      <c r="DL166" s="43"/>
      <c r="DM166" s="43"/>
      <c r="DN166" s="43"/>
      <c r="DO166" s="43"/>
      <c r="DP166" s="43"/>
      <c r="DQ166" s="43"/>
      <c r="DR166" s="43"/>
      <c r="DS166" s="43"/>
      <c r="DT166" s="43"/>
      <c r="DU166" s="43"/>
      <c r="DV166" s="43"/>
      <c r="DW166" s="43"/>
      <c r="DX166" s="43"/>
      <c r="DY166" s="43"/>
      <c r="DZ166" s="43"/>
      <c r="EA166" s="43"/>
      <c r="EB166" s="43"/>
      <c r="EC166" s="43"/>
      <c r="ED166" s="43"/>
      <c r="EE166" s="43"/>
      <c r="EF166" s="43"/>
      <c r="EG166" s="43"/>
      <c r="EH166" s="43"/>
      <c r="EI166" s="43"/>
      <c r="EJ166" s="43"/>
      <c r="EK166" s="43"/>
      <c r="EL166" s="43"/>
      <c r="EM166" s="43"/>
      <c r="EN166" s="43"/>
      <c r="EO166" s="43"/>
      <c r="EP166" s="43"/>
      <c r="EQ166" s="43"/>
      <c r="ER166" s="43"/>
      <c r="ES166" s="43"/>
      <c r="ET166" s="43"/>
      <c r="EU166" s="43"/>
      <c r="EV166" s="43"/>
      <c r="EW166" s="43"/>
      <c r="EX166" s="43"/>
      <c r="EY166" s="43"/>
      <c r="EZ166" s="43"/>
      <c r="FA166" s="43"/>
      <c r="FB166" s="43"/>
      <c r="FC166" s="43"/>
      <c r="FD166" s="43"/>
      <c r="FE166" s="43"/>
      <c r="FF166" s="43"/>
      <c r="FG166" s="43"/>
      <c r="FH166" s="43"/>
      <c r="FI166" s="43"/>
      <c r="FJ166" s="43"/>
      <c r="FK166" s="43"/>
      <c r="FL166" s="43"/>
      <c r="FM166" s="43"/>
      <c r="FN166" s="43"/>
      <c r="FO166" s="43"/>
      <c r="FP166" s="43"/>
      <c r="FQ166" s="43"/>
      <c r="FR166" s="43"/>
      <c r="FS166" s="43"/>
      <c r="FT166" s="43"/>
      <c r="FU166" s="43"/>
      <c r="FV166" s="43"/>
      <c r="FW166" s="43"/>
      <c r="FX166" s="43"/>
      <c r="FY166" s="43"/>
      <c r="FZ166" s="43"/>
      <c r="GA166" s="43"/>
      <c r="GB166" s="43"/>
      <c r="GC166" s="43"/>
      <c r="GD166" s="43"/>
      <c r="GE166" s="43"/>
      <c r="GF166" s="43"/>
      <c r="GG166" s="43"/>
      <c r="GH166" s="43"/>
      <c r="GI166" s="43"/>
      <c r="GJ166" s="43"/>
      <c r="GK166" s="43"/>
      <c r="GL166" s="43"/>
      <c r="GM166" s="43"/>
      <c r="GN166" s="43"/>
      <c r="GO166" s="43"/>
      <c r="GP166" s="43"/>
      <c r="GQ166" s="43"/>
      <c r="GR166" s="43"/>
      <c r="GS166" s="43"/>
      <c r="GT166" s="43"/>
      <c r="GU166" s="43"/>
      <c r="GV166" s="43"/>
      <c r="GW166" s="43"/>
      <c r="GX166" s="43"/>
      <c r="GY166" s="43"/>
      <c r="GZ166" s="43"/>
      <c r="HA166" s="43"/>
      <c r="HB166" s="43"/>
      <c r="HC166" s="43"/>
      <c r="HD166" s="43"/>
      <c r="HE166" s="43"/>
      <c r="HF166" s="43"/>
      <c r="HG166" s="43"/>
      <c r="HH166" s="43"/>
      <c r="HI166" s="43"/>
      <c r="HJ166" s="43"/>
      <c r="HK166" s="43"/>
      <c r="HL166" s="43"/>
      <c r="HM166" s="43"/>
      <c r="HN166" s="43"/>
      <c r="HO166" s="43"/>
      <c r="HP166" s="43"/>
      <c r="HQ166" s="43"/>
      <c r="HR166" s="43"/>
      <c r="HS166" s="43"/>
      <c r="HT166" s="43"/>
      <c r="HU166" s="43"/>
      <c r="HV166" s="43"/>
      <c r="HW166" s="43"/>
      <c r="HX166" s="43"/>
      <c r="HY166" s="43"/>
      <c r="HZ166" s="43"/>
      <c r="IA166" s="43"/>
      <c r="IB166" s="43"/>
      <c r="IC166" s="43"/>
      <c r="ID166" s="43"/>
      <c r="IE166" s="43"/>
      <c r="IF166" s="43"/>
      <c r="IG166" s="43"/>
      <c r="IH166" s="43"/>
      <c r="II166" s="43"/>
      <c r="IJ166" s="43"/>
      <c r="IK166" s="43"/>
      <c r="IL166" s="43"/>
      <c r="IM166" s="43"/>
      <c r="IN166" s="43"/>
      <c r="IO166" s="43"/>
      <c r="IP166" s="43"/>
      <c r="IQ166" s="43"/>
      <c r="IR166" s="43"/>
      <c r="IS166" s="43"/>
      <c r="IT166" s="43"/>
      <c r="IU166" s="43"/>
      <c r="IV166" s="43"/>
      <c r="IW166" s="43"/>
      <c r="IX166" s="43"/>
      <c r="IY166" s="43"/>
      <c r="IZ166" s="43"/>
      <c r="JA166" s="43"/>
      <c r="JB166" s="43"/>
      <c r="JC166" s="43"/>
      <c r="JD166" s="43"/>
      <c r="JE166" s="43"/>
      <c r="JF166" s="43"/>
      <c r="JG166" s="43"/>
      <c r="JH166" s="43"/>
      <c r="JI166" s="43"/>
      <c r="JJ166" s="43"/>
      <c r="JK166" s="43"/>
      <c r="JL166" s="43"/>
      <c r="JM166" s="43"/>
      <c r="JN166" s="43"/>
      <c r="JO166" s="43"/>
      <c r="JP166" s="43"/>
      <c r="JQ166" s="43"/>
      <c r="JR166" s="43"/>
      <c r="JS166" s="43"/>
      <c r="JT166" s="43"/>
      <c r="JU166" s="43"/>
      <c r="JV166" s="43"/>
      <c r="JW166" s="43"/>
      <c r="JX166" s="43"/>
      <c r="JY166" s="43"/>
      <c r="JZ166" s="43"/>
      <c r="KA166" s="43"/>
      <c r="KB166" s="43"/>
    </row>
    <row r="167" spans="2:288" ht="38.25" customHeight="1" outlineLevel="2" x14ac:dyDescent="0.3">
      <c r="B167" s="66" t="s">
        <v>207</v>
      </c>
      <c r="C167" s="53">
        <f t="shared" si="13"/>
        <v>72.875</v>
      </c>
      <c r="D167" s="53">
        <f>VLOOKUP(B167,'Estimaciones variables'!A:B,2,FALSE)</f>
        <v>0</v>
      </c>
      <c r="E167" s="44"/>
      <c r="F167" s="44"/>
      <c r="G167" s="74" t="s">
        <v>5</v>
      </c>
      <c r="H167" s="58" t="s">
        <v>323</v>
      </c>
      <c r="I167" s="58" t="s">
        <v>51</v>
      </c>
      <c r="J167" s="58" t="s">
        <v>311</v>
      </c>
      <c r="K167" s="45">
        <v>0</v>
      </c>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c r="CQ167" s="43"/>
      <c r="CR167" s="43"/>
      <c r="CS167" s="43"/>
      <c r="CT167" s="43"/>
      <c r="CU167" s="43"/>
      <c r="CV167" s="43"/>
      <c r="CW167" s="43"/>
      <c r="CX167" s="43"/>
      <c r="CY167" s="43"/>
      <c r="CZ167" s="43"/>
      <c r="DA167" s="43"/>
      <c r="DB167" s="43"/>
      <c r="DC167" s="43"/>
      <c r="DD167" s="43"/>
      <c r="DE167" s="43"/>
      <c r="DF167" s="43"/>
      <c r="DG167" s="43"/>
      <c r="DH167" s="43"/>
      <c r="DI167" s="43"/>
      <c r="DJ167" s="43"/>
      <c r="DK167" s="43"/>
      <c r="DL167" s="43"/>
      <c r="DM167" s="43"/>
      <c r="DN167" s="43"/>
      <c r="DO167" s="43"/>
      <c r="DP167" s="43"/>
      <c r="DQ167" s="43"/>
      <c r="DR167" s="43"/>
      <c r="DS167" s="43"/>
      <c r="DT167" s="43"/>
      <c r="DU167" s="43"/>
      <c r="DV167" s="43"/>
      <c r="DW167" s="43"/>
      <c r="DX167" s="43"/>
      <c r="DY167" s="43"/>
      <c r="DZ167" s="43"/>
      <c r="EA167" s="43"/>
      <c r="EB167" s="43"/>
      <c r="EC167" s="43"/>
      <c r="ED167" s="43"/>
      <c r="EE167" s="43"/>
      <c r="EF167" s="43"/>
      <c r="EG167" s="43"/>
      <c r="EH167" s="43"/>
      <c r="EI167" s="43"/>
      <c r="EJ167" s="43"/>
      <c r="EK167" s="43"/>
      <c r="EL167" s="43"/>
      <c r="EM167" s="43"/>
      <c r="EN167" s="43"/>
      <c r="EO167" s="43"/>
      <c r="EP167" s="43"/>
      <c r="EQ167" s="43"/>
      <c r="ER167" s="43"/>
      <c r="ES167" s="43"/>
      <c r="ET167" s="43"/>
      <c r="EU167" s="43"/>
      <c r="EV167" s="43"/>
      <c r="EW167" s="43"/>
      <c r="EX167" s="43"/>
      <c r="EY167" s="43"/>
      <c r="EZ167" s="43"/>
      <c r="FA167" s="43"/>
      <c r="FB167" s="43"/>
      <c r="FC167" s="43"/>
      <c r="FD167" s="43"/>
      <c r="FE167" s="43"/>
      <c r="FF167" s="43"/>
      <c r="FG167" s="43"/>
      <c r="FH167" s="43"/>
      <c r="FI167" s="43"/>
      <c r="FJ167" s="43"/>
      <c r="FK167" s="43"/>
      <c r="FL167" s="43"/>
      <c r="FM167" s="43"/>
      <c r="FN167" s="43"/>
      <c r="FO167" s="43"/>
      <c r="FP167" s="43"/>
      <c r="FQ167" s="43"/>
      <c r="FR167" s="43"/>
      <c r="FS167" s="43"/>
      <c r="FT167" s="43"/>
      <c r="FU167" s="43"/>
      <c r="FV167" s="43"/>
      <c r="FW167" s="43"/>
      <c r="FX167" s="43"/>
      <c r="FY167" s="43"/>
      <c r="FZ167" s="43"/>
      <c r="GA167" s="43"/>
      <c r="GB167" s="43"/>
      <c r="GC167" s="43"/>
      <c r="GD167" s="43"/>
      <c r="GE167" s="43"/>
      <c r="GF167" s="43"/>
      <c r="GG167" s="43"/>
      <c r="GH167" s="43"/>
      <c r="GI167" s="43"/>
      <c r="GJ167" s="43"/>
      <c r="GK167" s="43"/>
      <c r="GL167" s="43"/>
      <c r="GM167" s="43"/>
      <c r="GN167" s="43"/>
      <c r="GO167" s="43"/>
      <c r="GP167" s="43"/>
      <c r="GQ167" s="43"/>
      <c r="GR167" s="43"/>
      <c r="GS167" s="43"/>
      <c r="GT167" s="43"/>
      <c r="GU167" s="43"/>
      <c r="GV167" s="43"/>
      <c r="GW167" s="43"/>
      <c r="GX167" s="43"/>
      <c r="GY167" s="43"/>
      <c r="GZ167" s="43"/>
      <c r="HA167" s="43"/>
      <c r="HB167" s="43"/>
      <c r="HC167" s="43"/>
      <c r="HD167" s="43"/>
      <c r="HE167" s="43"/>
      <c r="HF167" s="43"/>
      <c r="HG167" s="43"/>
      <c r="HH167" s="43"/>
      <c r="HI167" s="43"/>
      <c r="HJ167" s="43"/>
      <c r="HK167" s="43"/>
      <c r="HL167" s="43"/>
      <c r="HM167" s="43"/>
      <c r="HN167" s="43"/>
      <c r="HO167" s="43"/>
      <c r="HP167" s="43"/>
      <c r="HQ167" s="43"/>
      <c r="HR167" s="43"/>
      <c r="HS167" s="43"/>
      <c r="HT167" s="43"/>
      <c r="HU167" s="43"/>
      <c r="HV167" s="43"/>
      <c r="HW167" s="43"/>
      <c r="HX167" s="43"/>
      <c r="HY167" s="43"/>
      <c r="HZ167" s="43"/>
      <c r="IA167" s="43"/>
      <c r="IB167" s="43"/>
      <c r="IC167" s="43"/>
      <c r="ID167" s="43"/>
      <c r="IE167" s="43"/>
      <c r="IF167" s="43"/>
      <c r="IG167" s="43"/>
      <c r="IH167" s="43"/>
      <c r="II167" s="43"/>
      <c r="IJ167" s="43"/>
      <c r="IK167" s="43"/>
      <c r="IL167" s="43"/>
      <c r="IM167" s="43"/>
      <c r="IN167" s="43"/>
      <c r="IO167" s="43"/>
      <c r="IP167" s="43"/>
      <c r="IQ167" s="43"/>
      <c r="IR167" s="43"/>
      <c r="IS167" s="43"/>
      <c r="IT167" s="43"/>
      <c r="IU167" s="43"/>
      <c r="IV167" s="43"/>
      <c r="IW167" s="43"/>
      <c r="IX167" s="43"/>
      <c r="IY167" s="43"/>
      <c r="IZ167" s="43"/>
      <c r="JA167" s="43"/>
      <c r="JB167" s="43"/>
      <c r="JC167" s="43"/>
      <c r="JD167" s="43"/>
      <c r="JE167" s="43"/>
      <c r="JF167" s="43"/>
      <c r="JG167" s="43"/>
      <c r="JH167" s="43"/>
      <c r="JI167" s="43"/>
      <c r="JJ167" s="43"/>
      <c r="JK167" s="43"/>
      <c r="JL167" s="43"/>
      <c r="JM167" s="43"/>
      <c r="JN167" s="43"/>
      <c r="JO167" s="43"/>
      <c r="JP167" s="43"/>
      <c r="JQ167" s="43"/>
      <c r="JR167" s="43"/>
      <c r="JS167" s="43"/>
      <c r="JT167" s="43"/>
      <c r="JU167" s="43"/>
      <c r="JV167" s="43"/>
      <c r="JW167" s="43"/>
      <c r="JX167" s="43"/>
      <c r="JY167" s="43"/>
      <c r="JZ167" s="43"/>
      <c r="KA167" s="43"/>
      <c r="KB167" s="43"/>
    </row>
    <row r="168" spans="2:288" ht="34.5" customHeight="1" outlineLevel="2" x14ac:dyDescent="0.3">
      <c r="B168" s="66" t="s">
        <v>257</v>
      </c>
      <c r="C168" s="53">
        <f t="shared" si="13"/>
        <v>72.875</v>
      </c>
      <c r="D168" s="53">
        <f>VLOOKUP(B168,'Estimaciones variables'!A:B,2,FALSE)</f>
        <v>0</v>
      </c>
      <c r="E168" s="44"/>
      <c r="F168" s="44"/>
      <c r="G168" s="74" t="s">
        <v>51</v>
      </c>
      <c r="H168" s="58" t="s">
        <v>303</v>
      </c>
      <c r="I168" s="58" t="s">
        <v>19</v>
      </c>
      <c r="J168" s="58"/>
      <c r="K168" s="45">
        <v>0</v>
      </c>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c r="BC168" s="43"/>
      <c r="BD168" s="43"/>
      <c r="BE168" s="43"/>
      <c r="BF168" s="43"/>
      <c r="BG168" s="43"/>
      <c r="BH168" s="43"/>
      <c r="BI168" s="43"/>
      <c r="BJ168" s="43"/>
      <c r="BK168" s="43"/>
      <c r="BL168" s="43"/>
      <c r="BM168" s="43"/>
      <c r="BN168" s="43"/>
      <c r="BO168" s="43"/>
      <c r="BP168" s="43"/>
      <c r="BQ168" s="43"/>
      <c r="BR168" s="43"/>
      <c r="BS168" s="43"/>
      <c r="BT168" s="43"/>
      <c r="BU168" s="43"/>
      <c r="BV168" s="43"/>
      <c r="BW168" s="43"/>
      <c r="BX168" s="43"/>
      <c r="BY168" s="43"/>
      <c r="BZ168" s="43"/>
      <c r="CA168" s="43"/>
      <c r="CB168" s="43"/>
      <c r="CC168" s="43"/>
      <c r="CD168" s="43"/>
      <c r="CE168" s="43"/>
      <c r="CF168" s="43"/>
      <c r="CG168" s="43"/>
      <c r="CH168" s="43"/>
      <c r="CI168" s="43"/>
      <c r="CJ168" s="43"/>
      <c r="CK168" s="43"/>
      <c r="CL168" s="43"/>
      <c r="CM168" s="43"/>
      <c r="CN168" s="43"/>
      <c r="CO168" s="43"/>
      <c r="CP168" s="43"/>
      <c r="CQ168" s="43"/>
      <c r="CR168" s="43"/>
      <c r="CS168" s="43"/>
      <c r="CT168" s="43"/>
      <c r="CU168" s="43"/>
      <c r="CV168" s="43"/>
      <c r="CW168" s="43"/>
      <c r="CX168" s="43"/>
      <c r="CY168" s="43"/>
      <c r="CZ168" s="43"/>
      <c r="DA168" s="43"/>
      <c r="DB168" s="43"/>
      <c r="DC168" s="43"/>
      <c r="DD168" s="43"/>
      <c r="DE168" s="43"/>
      <c r="DF168" s="43"/>
      <c r="DG168" s="43"/>
      <c r="DH168" s="43"/>
      <c r="DI168" s="43"/>
      <c r="DJ168" s="43"/>
      <c r="DK168" s="43"/>
      <c r="DL168" s="43"/>
      <c r="DM168" s="43"/>
      <c r="DN168" s="43"/>
      <c r="DO168" s="43"/>
      <c r="DP168" s="43"/>
      <c r="DQ168" s="43"/>
      <c r="DR168" s="43"/>
      <c r="DS168" s="43"/>
      <c r="DT168" s="43"/>
      <c r="DU168" s="43"/>
      <c r="DV168" s="43"/>
      <c r="DW168" s="43"/>
      <c r="DX168" s="43"/>
      <c r="DY168" s="43"/>
      <c r="DZ168" s="43"/>
      <c r="EA168" s="43"/>
      <c r="EB168" s="43"/>
      <c r="EC168" s="43"/>
      <c r="ED168" s="43"/>
      <c r="EE168" s="43"/>
      <c r="EF168" s="43"/>
      <c r="EG168" s="43"/>
      <c r="EH168" s="43"/>
      <c r="EI168" s="43"/>
      <c r="EJ168" s="43"/>
      <c r="EK168" s="43"/>
      <c r="EL168" s="43"/>
      <c r="EM168" s="43"/>
      <c r="EN168" s="43"/>
      <c r="EO168" s="43"/>
      <c r="EP168" s="43"/>
      <c r="EQ168" s="43"/>
      <c r="ER168" s="43"/>
      <c r="ES168" s="43"/>
      <c r="ET168" s="43"/>
      <c r="EU168" s="43"/>
      <c r="EV168" s="43"/>
      <c r="EW168" s="43"/>
      <c r="EX168" s="43"/>
      <c r="EY168" s="43"/>
      <c r="EZ168" s="43"/>
      <c r="FA168" s="43"/>
      <c r="FB168" s="43"/>
      <c r="FC168" s="43"/>
      <c r="FD168" s="43"/>
      <c r="FE168" s="43"/>
      <c r="FF168" s="43"/>
      <c r="FG168" s="43"/>
      <c r="FH168" s="43"/>
      <c r="FI168" s="43"/>
      <c r="FJ168" s="43"/>
      <c r="FK168" s="43"/>
      <c r="FL168" s="43"/>
      <c r="FM168" s="43"/>
      <c r="FN168" s="43"/>
      <c r="FO168" s="43"/>
      <c r="FP168" s="43"/>
      <c r="FQ168" s="43"/>
      <c r="FR168" s="43"/>
      <c r="FS168" s="43"/>
      <c r="FT168" s="43"/>
      <c r="FU168" s="43"/>
      <c r="FV168" s="43"/>
      <c r="FW168" s="43"/>
      <c r="FX168" s="43"/>
      <c r="FY168" s="43"/>
      <c r="FZ168" s="43"/>
      <c r="GA168" s="43"/>
      <c r="GB168" s="43"/>
      <c r="GC168" s="43"/>
      <c r="GD168" s="43"/>
      <c r="GE168" s="43"/>
      <c r="GF168" s="43"/>
      <c r="GG168" s="43"/>
      <c r="GH168" s="43"/>
      <c r="GI168" s="43"/>
      <c r="GJ168" s="43"/>
      <c r="GK168" s="43"/>
      <c r="GL168" s="43"/>
      <c r="GM168" s="43"/>
      <c r="GN168" s="43"/>
      <c r="GO168" s="43"/>
      <c r="GP168" s="43"/>
      <c r="GQ168" s="43"/>
      <c r="GR168" s="43"/>
      <c r="GS168" s="43"/>
      <c r="GT168" s="43"/>
      <c r="GU168" s="43"/>
      <c r="GV168" s="43"/>
      <c r="GW168" s="43"/>
      <c r="GX168" s="43"/>
      <c r="GY168" s="43"/>
      <c r="GZ168" s="43"/>
      <c r="HA168" s="43"/>
      <c r="HB168" s="43"/>
      <c r="HC168" s="43"/>
      <c r="HD168" s="43"/>
      <c r="HE168" s="43"/>
      <c r="HF168" s="43"/>
      <c r="HG168" s="43"/>
      <c r="HH168" s="43"/>
      <c r="HI168" s="43"/>
      <c r="HJ168" s="43"/>
      <c r="HK168" s="43"/>
      <c r="HL168" s="43"/>
      <c r="HM168" s="43"/>
      <c r="HN168" s="43"/>
      <c r="HO168" s="43"/>
      <c r="HP168" s="43"/>
      <c r="HQ168" s="43"/>
      <c r="HR168" s="43"/>
      <c r="HS168" s="43"/>
      <c r="HT168" s="43"/>
      <c r="HU168" s="43"/>
      <c r="HV168" s="43"/>
      <c r="HW168" s="43"/>
      <c r="HX168" s="43"/>
      <c r="HY168" s="43"/>
      <c r="HZ168" s="43"/>
      <c r="IA168" s="43"/>
      <c r="IB168" s="43"/>
      <c r="IC168" s="43"/>
      <c r="ID168" s="43"/>
      <c r="IE168" s="43"/>
      <c r="IF168" s="43"/>
      <c r="IG168" s="43"/>
      <c r="IH168" s="43"/>
      <c r="II168" s="43"/>
      <c r="IJ168" s="43"/>
      <c r="IK168" s="43"/>
      <c r="IL168" s="43"/>
      <c r="IM168" s="43"/>
      <c r="IN168" s="43"/>
      <c r="IO168" s="43"/>
      <c r="IP168" s="43"/>
      <c r="IQ168" s="43"/>
      <c r="IR168" s="43"/>
      <c r="IS168" s="43"/>
      <c r="IT168" s="43"/>
      <c r="IU168" s="43"/>
      <c r="IV168" s="43"/>
      <c r="IW168" s="43"/>
      <c r="IX168" s="43"/>
      <c r="IY168" s="43"/>
      <c r="IZ168" s="43"/>
      <c r="JA168" s="43"/>
      <c r="JB168" s="43"/>
      <c r="JC168" s="43"/>
      <c r="JD168" s="43"/>
      <c r="JE168" s="43"/>
      <c r="JF168" s="43"/>
      <c r="JG168" s="43"/>
      <c r="JH168" s="43"/>
      <c r="JI168" s="43"/>
      <c r="JJ168" s="43"/>
      <c r="JK168" s="43"/>
      <c r="JL168" s="43"/>
      <c r="JM168" s="43"/>
      <c r="JN168" s="43"/>
      <c r="JO168" s="43"/>
      <c r="JP168" s="43"/>
      <c r="JQ168" s="43"/>
      <c r="JR168" s="43"/>
      <c r="JS168" s="43"/>
      <c r="JT168" s="43"/>
      <c r="JU168" s="43"/>
      <c r="JV168" s="43"/>
      <c r="JW168" s="43"/>
      <c r="JX168" s="43"/>
      <c r="JY168" s="43"/>
      <c r="JZ168" s="43"/>
      <c r="KA168" s="43"/>
      <c r="KB168" s="43"/>
    </row>
    <row r="169" spans="2:288" ht="26.25" customHeight="1" outlineLevel="1" x14ac:dyDescent="0.3">
      <c r="B169" s="67" t="s">
        <v>256</v>
      </c>
      <c r="C169" s="56">
        <f>C170</f>
        <v>72.875</v>
      </c>
      <c r="D169" s="107">
        <f>MAX(D170:D174)</f>
        <v>2.85</v>
      </c>
      <c r="E169" s="46"/>
      <c r="F169" s="46"/>
      <c r="G169" s="75"/>
      <c r="H169" s="75"/>
      <c r="I169" s="75"/>
      <c r="J169" s="75"/>
      <c r="K169" s="47">
        <v>0</v>
      </c>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c r="CO169" s="43"/>
      <c r="CP169" s="43"/>
      <c r="CQ169" s="43"/>
      <c r="CR169" s="43"/>
      <c r="CS169" s="43"/>
      <c r="CT169" s="43"/>
      <c r="CU169" s="43"/>
      <c r="CV169" s="43"/>
      <c r="CW169" s="43"/>
      <c r="CX169" s="43"/>
      <c r="CY169" s="43"/>
      <c r="CZ169" s="43"/>
      <c r="DA169" s="43"/>
      <c r="DB169" s="43"/>
      <c r="DC169" s="43"/>
      <c r="DD169" s="43"/>
      <c r="DE169" s="43"/>
      <c r="DF169" s="43"/>
      <c r="DG169" s="43"/>
      <c r="DH169" s="43"/>
      <c r="DI169" s="43"/>
      <c r="DJ169" s="43"/>
      <c r="DK169" s="43"/>
      <c r="DL169" s="43"/>
      <c r="DM169" s="43"/>
      <c r="DN169" s="43"/>
      <c r="DO169" s="43"/>
      <c r="DP169" s="43"/>
      <c r="DQ169" s="43"/>
      <c r="DR169" s="43"/>
      <c r="DS169" s="43"/>
      <c r="DT169" s="43"/>
      <c r="DU169" s="43"/>
      <c r="DV169" s="43"/>
      <c r="DW169" s="43"/>
      <c r="DX169" s="43"/>
      <c r="DY169" s="43"/>
      <c r="DZ169" s="43"/>
      <c r="EA169" s="43"/>
      <c r="EB169" s="43"/>
      <c r="EC169" s="43"/>
      <c r="ED169" s="43"/>
      <c r="EE169" s="43"/>
      <c r="EF169" s="43"/>
      <c r="EG169" s="43"/>
      <c r="EH169" s="43"/>
      <c r="EI169" s="43"/>
      <c r="EJ169" s="43"/>
      <c r="EK169" s="43"/>
      <c r="EL169" s="43"/>
      <c r="EM169" s="43"/>
      <c r="EN169" s="43"/>
      <c r="EO169" s="43"/>
      <c r="EP169" s="43"/>
      <c r="EQ169" s="43"/>
      <c r="ER169" s="43"/>
      <c r="ES169" s="43"/>
      <c r="ET169" s="43"/>
      <c r="EU169" s="43"/>
      <c r="EV169" s="43"/>
      <c r="EW169" s="43"/>
      <c r="EX169" s="43"/>
      <c r="EY169" s="43"/>
      <c r="EZ169" s="43"/>
      <c r="FA169" s="43"/>
      <c r="FB169" s="43"/>
      <c r="FC169" s="43"/>
      <c r="FD169" s="43"/>
      <c r="FE169" s="43"/>
      <c r="FF169" s="43"/>
      <c r="FG169" s="43"/>
      <c r="FH169" s="43"/>
      <c r="FI169" s="43"/>
      <c r="FJ169" s="43"/>
      <c r="FK169" s="43"/>
      <c r="FL169" s="43"/>
      <c r="FM169" s="43"/>
      <c r="FN169" s="43"/>
      <c r="FO169" s="43"/>
      <c r="FP169" s="43"/>
      <c r="FQ169" s="43"/>
      <c r="FR169" s="43"/>
      <c r="FS169" s="43"/>
      <c r="FT169" s="43"/>
      <c r="FU169" s="43"/>
      <c r="FV169" s="43"/>
      <c r="FW169" s="43"/>
      <c r="FX169" s="43"/>
      <c r="FY169" s="43"/>
      <c r="FZ169" s="43"/>
      <c r="GA169" s="43"/>
      <c r="GB169" s="43"/>
      <c r="GC169" s="43"/>
      <c r="GD169" s="43"/>
      <c r="GE169" s="43"/>
      <c r="GF169" s="43"/>
      <c r="GG169" s="43"/>
      <c r="GH169" s="43"/>
      <c r="GI169" s="43"/>
      <c r="GJ169" s="43"/>
      <c r="GK169" s="43"/>
      <c r="GL169" s="43"/>
      <c r="GM169" s="43"/>
      <c r="GN169" s="43"/>
      <c r="GO169" s="43"/>
      <c r="GP169" s="43"/>
      <c r="GQ169" s="43"/>
      <c r="GR169" s="43"/>
      <c r="GS169" s="43"/>
      <c r="GT169" s="43"/>
      <c r="GU169" s="43"/>
      <c r="GV169" s="43"/>
      <c r="GW169" s="43"/>
      <c r="GX169" s="43"/>
      <c r="GY169" s="43"/>
      <c r="GZ169" s="43"/>
      <c r="HA169" s="43"/>
      <c r="HB169" s="43"/>
      <c r="HC169" s="43"/>
      <c r="HD169" s="43"/>
      <c r="HE169" s="43"/>
      <c r="HF169" s="43"/>
      <c r="HG169" s="43"/>
      <c r="HH169" s="43"/>
      <c r="HI169" s="43"/>
      <c r="HJ169" s="43"/>
      <c r="HK169" s="43"/>
      <c r="HL169" s="43"/>
      <c r="HM169" s="43"/>
      <c r="HN169" s="43"/>
      <c r="HO169" s="43"/>
      <c r="HP169" s="43"/>
      <c r="HQ169" s="43"/>
      <c r="HR169" s="43"/>
      <c r="HS169" s="43"/>
      <c r="HT169" s="43"/>
      <c r="HU169" s="43"/>
      <c r="HV169" s="43"/>
      <c r="HW169" s="43"/>
      <c r="HX169" s="43"/>
      <c r="HY169" s="43"/>
      <c r="HZ169" s="43"/>
      <c r="IA169" s="43"/>
      <c r="IB169" s="43"/>
      <c r="IC169" s="43"/>
      <c r="ID169" s="43"/>
      <c r="IE169" s="43"/>
      <c r="IF169" s="43"/>
      <c r="IG169" s="43"/>
      <c r="IH169" s="43"/>
      <c r="II169" s="43"/>
      <c r="IJ169" s="43"/>
      <c r="IK169" s="43"/>
      <c r="IL169" s="43"/>
      <c r="IM169" s="43"/>
      <c r="IN169" s="43"/>
      <c r="IO169" s="43"/>
      <c r="IP169" s="43"/>
      <c r="IQ169" s="43"/>
      <c r="IR169" s="43"/>
      <c r="IS169" s="43"/>
      <c r="IT169" s="43"/>
      <c r="IU169" s="43"/>
      <c r="IV169" s="43"/>
      <c r="IW169" s="43"/>
      <c r="IX169" s="43"/>
      <c r="IY169" s="43"/>
      <c r="IZ169" s="43"/>
      <c r="JA169" s="43"/>
      <c r="JB169" s="43"/>
      <c r="JC169" s="43"/>
      <c r="JD169" s="43"/>
      <c r="JE169" s="43"/>
      <c r="JF169" s="43"/>
      <c r="JG169" s="43"/>
      <c r="JH169" s="43"/>
      <c r="JI169" s="43"/>
      <c r="JJ169" s="43"/>
      <c r="JK169" s="43"/>
      <c r="JL169" s="43"/>
      <c r="JM169" s="43"/>
      <c r="JN169" s="43"/>
      <c r="JO169" s="43"/>
      <c r="JP169" s="43"/>
      <c r="JQ169" s="43"/>
      <c r="JR169" s="43"/>
      <c r="JS169" s="43"/>
      <c r="JT169" s="43"/>
      <c r="JU169" s="43"/>
      <c r="JV169" s="43"/>
      <c r="JW169" s="43"/>
      <c r="JX169" s="43"/>
      <c r="JY169" s="43"/>
      <c r="JZ169" s="43"/>
      <c r="KA169" s="43"/>
      <c r="KB169" s="43"/>
    </row>
    <row r="170" spans="2:288" ht="33.75" customHeight="1" outlineLevel="2" x14ac:dyDescent="0.3">
      <c r="B170" s="66" t="s">
        <v>187</v>
      </c>
      <c r="C170" s="53">
        <f>C168</f>
        <v>72.875</v>
      </c>
      <c r="D170" s="53">
        <f>(14+5)/8*1.2</f>
        <v>2.85</v>
      </c>
      <c r="E170" s="44"/>
      <c r="F170" s="44"/>
      <c r="G170" s="58" t="s">
        <v>385</v>
      </c>
      <c r="H170" s="58" t="s">
        <v>304</v>
      </c>
      <c r="I170" s="58" t="s">
        <v>305</v>
      </c>
      <c r="J170" s="58"/>
      <c r="K170" s="45">
        <v>0</v>
      </c>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c r="BC170" s="43"/>
      <c r="BD170" s="43"/>
      <c r="BE170" s="43"/>
      <c r="BF170" s="43"/>
      <c r="BG170" s="43"/>
      <c r="BH170" s="43"/>
      <c r="BI170" s="43"/>
      <c r="BJ170" s="43"/>
      <c r="BK170" s="43"/>
      <c r="BL170" s="43"/>
      <c r="BM170" s="43"/>
      <c r="BN170" s="43"/>
      <c r="BO170" s="43"/>
      <c r="BP170" s="43"/>
      <c r="BQ170" s="43"/>
      <c r="BR170" s="43"/>
      <c r="BS170" s="43"/>
      <c r="BT170" s="43"/>
      <c r="BU170" s="43"/>
      <c r="BV170" s="43"/>
      <c r="BW170" s="43"/>
      <c r="BX170" s="43"/>
      <c r="BY170" s="43"/>
      <c r="BZ170" s="43"/>
      <c r="CA170" s="43"/>
      <c r="CB170" s="43"/>
      <c r="CC170" s="43"/>
      <c r="CD170" s="43"/>
      <c r="CE170" s="43"/>
      <c r="CF170" s="43"/>
      <c r="CG170" s="43"/>
      <c r="CH170" s="43"/>
      <c r="CI170" s="43"/>
      <c r="CJ170" s="43"/>
      <c r="CK170" s="43"/>
      <c r="CL170" s="43"/>
      <c r="CM170" s="43"/>
      <c r="CN170" s="43"/>
      <c r="CO170" s="43"/>
      <c r="CP170" s="43"/>
      <c r="CQ170" s="43"/>
      <c r="CR170" s="43"/>
      <c r="CS170" s="43"/>
      <c r="CT170" s="43"/>
      <c r="CU170" s="43"/>
      <c r="CV170" s="43"/>
      <c r="CW170" s="43"/>
      <c r="CX170" s="43"/>
      <c r="CY170" s="43"/>
      <c r="CZ170" s="43"/>
      <c r="DA170" s="43"/>
      <c r="DB170" s="43"/>
      <c r="DC170" s="43"/>
      <c r="DD170" s="43"/>
      <c r="DE170" s="43"/>
      <c r="DF170" s="43"/>
      <c r="DG170" s="43"/>
      <c r="DH170" s="43"/>
      <c r="DI170" s="43"/>
      <c r="DJ170" s="43"/>
      <c r="DK170" s="43"/>
      <c r="DL170" s="43"/>
      <c r="DM170" s="43"/>
      <c r="DN170" s="43"/>
      <c r="DO170" s="43"/>
      <c r="DP170" s="43"/>
      <c r="DQ170" s="43"/>
      <c r="DR170" s="43"/>
      <c r="DS170" s="43"/>
      <c r="DT170" s="43"/>
      <c r="DU170" s="43"/>
      <c r="DV170" s="43"/>
      <c r="DW170" s="43"/>
      <c r="DX170" s="43"/>
      <c r="DY170" s="43"/>
      <c r="DZ170" s="43"/>
      <c r="EA170" s="43"/>
      <c r="EB170" s="43"/>
      <c r="EC170" s="43"/>
      <c r="ED170" s="43"/>
      <c r="EE170" s="43"/>
      <c r="EF170" s="43"/>
      <c r="EG170" s="43"/>
      <c r="EH170" s="43"/>
      <c r="EI170" s="43"/>
      <c r="EJ170" s="43"/>
      <c r="EK170" s="43"/>
      <c r="EL170" s="43"/>
      <c r="EM170" s="43"/>
      <c r="EN170" s="43"/>
      <c r="EO170" s="43"/>
      <c r="EP170" s="43"/>
      <c r="EQ170" s="43"/>
      <c r="ER170" s="43"/>
      <c r="ES170" s="43"/>
      <c r="ET170" s="43"/>
      <c r="EU170" s="43"/>
      <c r="EV170" s="43"/>
      <c r="EW170" s="43"/>
      <c r="EX170" s="43"/>
      <c r="EY170" s="43"/>
      <c r="EZ170" s="43"/>
      <c r="FA170" s="43"/>
      <c r="FB170" s="43"/>
      <c r="FC170" s="43"/>
      <c r="FD170" s="43"/>
      <c r="FE170" s="43"/>
      <c r="FF170" s="43"/>
      <c r="FG170" s="43"/>
      <c r="FH170" s="43"/>
      <c r="FI170" s="43"/>
      <c r="FJ170" s="43"/>
      <c r="FK170" s="43"/>
      <c r="FL170" s="43"/>
      <c r="FM170" s="43"/>
      <c r="FN170" s="43"/>
      <c r="FO170" s="43"/>
      <c r="FP170" s="43"/>
      <c r="FQ170" s="43"/>
      <c r="FR170" s="43"/>
      <c r="FS170" s="43"/>
      <c r="FT170" s="43"/>
      <c r="FU170" s="43"/>
      <c r="FV170" s="43"/>
      <c r="FW170" s="43"/>
      <c r="FX170" s="43"/>
      <c r="FY170" s="43"/>
      <c r="FZ170" s="43"/>
      <c r="GA170" s="43"/>
      <c r="GB170" s="43"/>
      <c r="GC170" s="43"/>
      <c r="GD170" s="43"/>
      <c r="GE170" s="43"/>
      <c r="GF170" s="43"/>
      <c r="GG170" s="43"/>
      <c r="GH170" s="43"/>
      <c r="GI170" s="43"/>
      <c r="GJ170" s="43"/>
      <c r="GK170" s="43"/>
      <c r="GL170" s="43"/>
      <c r="GM170" s="43"/>
      <c r="GN170" s="43"/>
      <c r="GO170" s="43"/>
      <c r="GP170" s="43"/>
      <c r="GQ170" s="43"/>
      <c r="GR170" s="43"/>
      <c r="GS170" s="43"/>
      <c r="GT170" s="43"/>
      <c r="GU170" s="43"/>
      <c r="GV170" s="43"/>
      <c r="GW170" s="43"/>
      <c r="GX170" s="43"/>
      <c r="GY170" s="43"/>
      <c r="GZ170" s="43"/>
      <c r="HA170" s="43"/>
      <c r="HB170" s="43"/>
      <c r="HC170" s="43"/>
      <c r="HD170" s="43"/>
      <c r="HE170" s="43"/>
      <c r="HF170" s="43"/>
      <c r="HG170" s="43"/>
      <c r="HH170" s="43"/>
      <c r="HI170" s="43"/>
      <c r="HJ170" s="43"/>
      <c r="HK170" s="43"/>
      <c r="HL170" s="43"/>
      <c r="HM170" s="43"/>
      <c r="HN170" s="43"/>
      <c r="HO170" s="43"/>
      <c r="HP170" s="43"/>
      <c r="HQ170" s="43"/>
      <c r="HR170" s="43"/>
      <c r="HS170" s="43"/>
      <c r="HT170" s="43"/>
      <c r="HU170" s="43"/>
      <c r="HV170" s="43"/>
      <c r="HW170" s="43"/>
      <c r="HX170" s="43"/>
      <c r="HY170" s="43"/>
      <c r="HZ170" s="43"/>
      <c r="IA170" s="43"/>
      <c r="IB170" s="43"/>
      <c r="IC170" s="43"/>
      <c r="ID170" s="43"/>
      <c r="IE170" s="43"/>
      <c r="IF170" s="43"/>
      <c r="IG170" s="43"/>
      <c r="IH170" s="43"/>
      <c r="II170" s="43"/>
      <c r="IJ170" s="43"/>
      <c r="IK170" s="43"/>
      <c r="IL170" s="43"/>
      <c r="IM170" s="43"/>
      <c r="IN170" s="43"/>
      <c r="IO170" s="43"/>
      <c r="IP170" s="43"/>
      <c r="IQ170" s="43"/>
      <c r="IR170" s="43"/>
      <c r="IS170" s="43"/>
      <c r="IT170" s="43"/>
      <c r="IU170" s="43"/>
      <c r="IV170" s="43"/>
      <c r="IW170" s="43"/>
      <c r="IX170" s="43"/>
      <c r="IY170" s="43"/>
      <c r="IZ170" s="43"/>
      <c r="JA170" s="43"/>
      <c r="JB170" s="43"/>
      <c r="JC170" s="43"/>
      <c r="JD170" s="43"/>
      <c r="JE170" s="43"/>
      <c r="JF170" s="43"/>
      <c r="JG170" s="43"/>
      <c r="JH170" s="43"/>
      <c r="JI170" s="43"/>
      <c r="JJ170" s="43"/>
      <c r="JK170" s="43"/>
      <c r="JL170" s="43"/>
      <c r="JM170" s="43"/>
      <c r="JN170" s="43"/>
      <c r="JO170" s="43"/>
      <c r="JP170" s="43"/>
      <c r="JQ170" s="43"/>
      <c r="JR170" s="43"/>
      <c r="JS170" s="43"/>
      <c r="JT170" s="43"/>
      <c r="JU170" s="43"/>
      <c r="JV170" s="43"/>
      <c r="JW170" s="43"/>
      <c r="JX170" s="43"/>
      <c r="JY170" s="43"/>
      <c r="JZ170" s="43"/>
      <c r="KA170" s="43"/>
      <c r="KB170" s="43"/>
    </row>
    <row r="171" spans="2:288" ht="33.75" customHeight="1" outlineLevel="2" x14ac:dyDescent="0.3">
      <c r="B171" s="66" t="s">
        <v>171</v>
      </c>
      <c r="C171" s="53">
        <f>C169</f>
        <v>72.875</v>
      </c>
      <c r="D171" s="53">
        <f>(9+6)/8</f>
        <v>1.875</v>
      </c>
      <c r="E171" s="44"/>
      <c r="F171" s="44"/>
      <c r="G171" s="58" t="s">
        <v>311</v>
      </c>
      <c r="H171" s="58" t="s">
        <v>304</v>
      </c>
      <c r="I171" s="58" t="s">
        <v>312</v>
      </c>
      <c r="J171" s="58" t="s">
        <v>307</v>
      </c>
      <c r="K171" s="45">
        <v>0</v>
      </c>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c r="CS171" s="43"/>
      <c r="CT171" s="43"/>
      <c r="CU171" s="43"/>
      <c r="CV171" s="43"/>
      <c r="CW171" s="43"/>
      <c r="CX171" s="43"/>
      <c r="CY171" s="43"/>
      <c r="CZ171" s="43"/>
      <c r="DA171" s="43"/>
      <c r="DB171" s="43"/>
      <c r="DC171" s="43"/>
      <c r="DD171" s="43"/>
      <c r="DE171" s="43"/>
      <c r="DF171" s="43"/>
      <c r="DG171" s="43"/>
      <c r="DH171" s="43"/>
      <c r="DI171" s="43"/>
      <c r="DJ171" s="43"/>
      <c r="DK171" s="43"/>
      <c r="DL171" s="43"/>
      <c r="DM171" s="43"/>
      <c r="DN171" s="43"/>
      <c r="DO171" s="43"/>
      <c r="DP171" s="43"/>
      <c r="DQ171" s="43"/>
      <c r="DR171" s="43"/>
      <c r="DS171" s="43"/>
      <c r="DT171" s="43"/>
      <c r="DU171" s="43"/>
      <c r="DV171" s="43"/>
      <c r="DW171" s="43"/>
      <c r="DX171" s="43"/>
      <c r="DY171" s="43"/>
      <c r="DZ171" s="43"/>
      <c r="EA171" s="43"/>
      <c r="EB171" s="43"/>
      <c r="EC171" s="43"/>
      <c r="ED171" s="43"/>
      <c r="EE171" s="43"/>
      <c r="EF171" s="43"/>
      <c r="EG171" s="43"/>
      <c r="EH171" s="43"/>
      <c r="EI171" s="43"/>
      <c r="EJ171" s="43"/>
      <c r="EK171" s="43"/>
      <c r="EL171" s="43"/>
      <c r="EM171" s="43"/>
      <c r="EN171" s="43"/>
      <c r="EO171" s="43"/>
      <c r="EP171" s="43"/>
      <c r="EQ171" s="43"/>
      <c r="ER171" s="43"/>
      <c r="ES171" s="43"/>
      <c r="ET171" s="43"/>
      <c r="EU171" s="43"/>
      <c r="EV171" s="43"/>
      <c r="EW171" s="43"/>
      <c r="EX171" s="43"/>
      <c r="EY171" s="43"/>
      <c r="EZ171" s="43"/>
      <c r="FA171" s="43"/>
      <c r="FB171" s="43"/>
      <c r="FC171" s="43"/>
      <c r="FD171" s="43"/>
      <c r="FE171" s="43"/>
      <c r="FF171" s="43"/>
      <c r="FG171" s="43"/>
      <c r="FH171" s="43"/>
      <c r="FI171" s="43"/>
      <c r="FJ171" s="43"/>
      <c r="FK171" s="43"/>
      <c r="FL171" s="43"/>
      <c r="FM171" s="43"/>
      <c r="FN171" s="43"/>
      <c r="FO171" s="43"/>
      <c r="FP171" s="43"/>
      <c r="FQ171" s="43"/>
      <c r="FR171" s="43"/>
      <c r="FS171" s="43"/>
      <c r="FT171" s="43"/>
      <c r="FU171" s="43"/>
      <c r="FV171" s="43"/>
      <c r="FW171" s="43"/>
      <c r="FX171" s="43"/>
      <c r="FY171" s="43"/>
      <c r="FZ171" s="43"/>
      <c r="GA171" s="43"/>
      <c r="GB171" s="43"/>
      <c r="GC171" s="43"/>
      <c r="GD171" s="43"/>
      <c r="GE171" s="43"/>
      <c r="GF171" s="43"/>
      <c r="GG171" s="43"/>
      <c r="GH171" s="43"/>
      <c r="GI171" s="43"/>
      <c r="GJ171" s="43"/>
      <c r="GK171" s="43"/>
      <c r="GL171" s="43"/>
      <c r="GM171" s="43"/>
      <c r="GN171" s="43"/>
      <c r="GO171" s="43"/>
      <c r="GP171" s="43"/>
      <c r="GQ171" s="43"/>
      <c r="GR171" s="43"/>
      <c r="GS171" s="43"/>
      <c r="GT171" s="43"/>
      <c r="GU171" s="43"/>
      <c r="GV171" s="43"/>
      <c r="GW171" s="43"/>
      <c r="GX171" s="43"/>
      <c r="GY171" s="43"/>
      <c r="GZ171" s="43"/>
      <c r="HA171" s="43"/>
      <c r="HB171" s="43"/>
      <c r="HC171" s="43"/>
      <c r="HD171" s="43"/>
      <c r="HE171" s="43"/>
      <c r="HF171" s="43"/>
      <c r="HG171" s="43"/>
      <c r="HH171" s="43"/>
      <c r="HI171" s="43"/>
      <c r="HJ171" s="43"/>
      <c r="HK171" s="43"/>
      <c r="HL171" s="43"/>
      <c r="HM171" s="43"/>
      <c r="HN171" s="43"/>
      <c r="HO171" s="43"/>
      <c r="HP171" s="43"/>
      <c r="HQ171" s="43"/>
      <c r="HR171" s="43"/>
      <c r="HS171" s="43"/>
      <c r="HT171" s="43"/>
      <c r="HU171" s="43"/>
      <c r="HV171" s="43"/>
      <c r="HW171" s="43"/>
      <c r="HX171" s="43"/>
      <c r="HY171" s="43"/>
      <c r="HZ171" s="43"/>
      <c r="IA171" s="43"/>
      <c r="IB171" s="43"/>
      <c r="IC171" s="43"/>
      <c r="ID171" s="43"/>
      <c r="IE171" s="43"/>
      <c r="IF171" s="43"/>
      <c r="IG171" s="43"/>
      <c r="IH171" s="43"/>
      <c r="II171" s="43"/>
      <c r="IJ171" s="43"/>
      <c r="IK171" s="43"/>
      <c r="IL171" s="43"/>
      <c r="IM171" s="43"/>
      <c r="IN171" s="43"/>
      <c r="IO171" s="43"/>
      <c r="IP171" s="43"/>
      <c r="IQ171" s="43"/>
      <c r="IR171" s="43"/>
      <c r="IS171" s="43"/>
      <c r="IT171" s="43"/>
      <c r="IU171" s="43"/>
      <c r="IV171" s="43"/>
      <c r="IW171" s="43"/>
      <c r="IX171" s="43"/>
      <c r="IY171" s="43"/>
      <c r="IZ171" s="43"/>
      <c r="JA171" s="43"/>
      <c r="JB171" s="43"/>
      <c r="JC171" s="43"/>
      <c r="JD171" s="43"/>
      <c r="JE171" s="43"/>
      <c r="JF171" s="43"/>
      <c r="JG171" s="43"/>
      <c r="JH171" s="43"/>
      <c r="JI171" s="43"/>
      <c r="JJ171" s="43"/>
      <c r="JK171" s="43"/>
      <c r="JL171" s="43"/>
      <c r="JM171" s="43"/>
      <c r="JN171" s="43"/>
      <c r="JO171" s="43"/>
      <c r="JP171" s="43"/>
      <c r="JQ171" s="43"/>
      <c r="JR171" s="43"/>
      <c r="JS171" s="43"/>
      <c r="JT171" s="43"/>
      <c r="JU171" s="43"/>
      <c r="JV171" s="43"/>
      <c r="JW171" s="43"/>
      <c r="JX171" s="43"/>
      <c r="JY171" s="43"/>
      <c r="JZ171" s="43"/>
      <c r="KA171" s="43"/>
      <c r="KB171" s="43"/>
    </row>
    <row r="172" spans="2:288" ht="36.75" customHeight="1" outlineLevel="2" x14ac:dyDescent="0.3">
      <c r="B172" s="66" t="s">
        <v>159</v>
      </c>
      <c r="C172" s="53">
        <f>C170</f>
        <v>72.875</v>
      </c>
      <c r="D172" s="53">
        <f>VLOOKUP(B172,'Estimaciones variables'!A:B,2,FALSE)</f>
        <v>0</v>
      </c>
      <c r="E172" s="44"/>
      <c r="F172" s="44"/>
      <c r="G172" s="58" t="s">
        <v>310</v>
      </c>
      <c r="H172" s="58" t="s">
        <v>304</v>
      </c>
      <c r="I172" s="58" t="s">
        <v>308</v>
      </c>
      <c r="J172" s="58"/>
      <c r="K172" s="45">
        <v>0</v>
      </c>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c r="CS172" s="43"/>
      <c r="CT172" s="43"/>
      <c r="CU172" s="43"/>
      <c r="CV172" s="43"/>
      <c r="CW172" s="43"/>
      <c r="CX172" s="43"/>
      <c r="CY172" s="43"/>
      <c r="CZ172" s="43"/>
      <c r="DA172" s="43"/>
      <c r="DB172" s="43"/>
      <c r="DC172" s="43"/>
      <c r="DD172" s="43"/>
      <c r="DE172" s="43"/>
      <c r="DF172" s="43"/>
      <c r="DG172" s="43"/>
      <c r="DH172" s="43"/>
      <c r="DI172" s="43"/>
      <c r="DJ172" s="43"/>
      <c r="DK172" s="43"/>
      <c r="DL172" s="43"/>
      <c r="DM172" s="43"/>
      <c r="DN172" s="43"/>
      <c r="DO172" s="43"/>
      <c r="DP172" s="43"/>
      <c r="DQ172" s="43"/>
      <c r="DR172" s="43"/>
      <c r="DS172" s="43"/>
      <c r="DT172" s="43"/>
      <c r="DU172" s="43"/>
      <c r="DV172" s="43"/>
      <c r="DW172" s="43"/>
      <c r="DX172" s="43"/>
      <c r="DY172" s="43"/>
      <c r="DZ172" s="43"/>
      <c r="EA172" s="43"/>
      <c r="EB172" s="43"/>
      <c r="EC172" s="43"/>
      <c r="ED172" s="43"/>
      <c r="EE172" s="43"/>
      <c r="EF172" s="43"/>
      <c r="EG172" s="43"/>
      <c r="EH172" s="43"/>
      <c r="EI172" s="43"/>
      <c r="EJ172" s="43"/>
      <c r="EK172" s="43"/>
      <c r="EL172" s="43"/>
      <c r="EM172" s="43"/>
      <c r="EN172" s="43"/>
      <c r="EO172" s="43"/>
      <c r="EP172" s="43"/>
      <c r="EQ172" s="43"/>
      <c r="ER172" s="43"/>
      <c r="ES172" s="43"/>
      <c r="ET172" s="43"/>
      <c r="EU172" s="43"/>
      <c r="EV172" s="43"/>
      <c r="EW172" s="43"/>
      <c r="EX172" s="43"/>
      <c r="EY172" s="43"/>
      <c r="EZ172" s="43"/>
      <c r="FA172" s="43"/>
      <c r="FB172" s="43"/>
      <c r="FC172" s="43"/>
      <c r="FD172" s="43"/>
      <c r="FE172" s="43"/>
      <c r="FF172" s="43"/>
      <c r="FG172" s="43"/>
      <c r="FH172" s="43"/>
      <c r="FI172" s="43"/>
      <c r="FJ172" s="43"/>
      <c r="FK172" s="43"/>
      <c r="FL172" s="43"/>
      <c r="FM172" s="43"/>
      <c r="FN172" s="43"/>
      <c r="FO172" s="43"/>
      <c r="FP172" s="43"/>
      <c r="FQ172" s="43"/>
      <c r="FR172" s="43"/>
      <c r="FS172" s="43"/>
      <c r="FT172" s="43"/>
      <c r="FU172" s="43"/>
      <c r="FV172" s="43"/>
      <c r="FW172" s="43"/>
      <c r="FX172" s="43"/>
      <c r="FY172" s="43"/>
      <c r="FZ172" s="43"/>
      <c r="GA172" s="43"/>
      <c r="GB172" s="43"/>
      <c r="GC172" s="43"/>
      <c r="GD172" s="43"/>
      <c r="GE172" s="43"/>
      <c r="GF172" s="43"/>
      <c r="GG172" s="43"/>
      <c r="GH172" s="43"/>
      <c r="GI172" s="43"/>
      <c r="GJ172" s="43"/>
      <c r="GK172" s="43"/>
      <c r="GL172" s="43"/>
      <c r="GM172" s="43"/>
      <c r="GN172" s="43"/>
      <c r="GO172" s="43"/>
      <c r="GP172" s="43"/>
      <c r="GQ172" s="43"/>
      <c r="GR172" s="43"/>
      <c r="GS172" s="43"/>
      <c r="GT172" s="43"/>
      <c r="GU172" s="43"/>
      <c r="GV172" s="43"/>
      <c r="GW172" s="43"/>
      <c r="GX172" s="43"/>
      <c r="GY172" s="43"/>
      <c r="GZ172" s="43"/>
      <c r="HA172" s="43"/>
      <c r="HB172" s="43"/>
      <c r="HC172" s="43"/>
      <c r="HD172" s="43"/>
      <c r="HE172" s="43"/>
      <c r="HF172" s="43"/>
      <c r="HG172" s="43"/>
      <c r="HH172" s="43"/>
      <c r="HI172" s="43"/>
      <c r="HJ172" s="43"/>
      <c r="HK172" s="43"/>
      <c r="HL172" s="43"/>
      <c r="HM172" s="43"/>
      <c r="HN172" s="43"/>
      <c r="HO172" s="43"/>
      <c r="HP172" s="43"/>
      <c r="HQ172" s="43"/>
      <c r="HR172" s="43"/>
      <c r="HS172" s="43"/>
      <c r="HT172" s="43"/>
      <c r="HU172" s="43"/>
      <c r="HV172" s="43"/>
      <c r="HW172" s="43"/>
      <c r="HX172" s="43"/>
      <c r="HY172" s="43"/>
      <c r="HZ172" s="43"/>
      <c r="IA172" s="43"/>
      <c r="IB172" s="43"/>
      <c r="IC172" s="43"/>
      <c r="ID172" s="43"/>
      <c r="IE172" s="43"/>
      <c r="IF172" s="43"/>
      <c r="IG172" s="43"/>
      <c r="IH172" s="43"/>
      <c r="II172" s="43"/>
      <c r="IJ172" s="43"/>
      <c r="IK172" s="43"/>
      <c r="IL172" s="43"/>
      <c r="IM172" s="43"/>
      <c r="IN172" s="43"/>
      <c r="IO172" s="43"/>
      <c r="IP172" s="43"/>
      <c r="IQ172" s="43"/>
      <c r="IR172" s="43"/>
      <c r="IS172" s="43"/>
      <c r="IT172" s="43"/>
      <c r="IU172" s="43"/>
      <c r="IV172" s="43"/>
      <c r="IW172" s="43"/>
      <c r="IX172" s="43"/>
      <c r="IY172" s="43"/>
      <c r="IZ172" s="43"/>
      <c r="JA172" s="43"/>
      <c r="JB172" s="43"/>
      <c r="JC172" s="43"/>
      <c r="JD172" s="43"/>
      <c r="JE172" s="43"/>
      <c r="JF172" s="43"/>
      <c r="JG172" s="43"/>
      <c r="JH172" s="43"/>
      <c r="JI172" s="43"/>
      <c r="JJ172" s="43"/>
      <c r="JK172" s="43"/>
      <c r="JL172" s="43"/>
      <c r="JM172" s="43"/>
      <c r="JN172" s="43"/>
      <c r="JO172" s="43"/>
      <c r="JP172" s="43"/>
      <c r="JQ172" s="43"/>
      <c r="JR172" s="43"/>
      <c r="JS172" s="43"/>
      <c r="JT172" s="43"/>
      <c r="JU172" s="43"/>
      <c r="JV172" s="43"/>
      <c r="JW172" s="43"/>
      <c r="JX172" s="43"/>
      <c r="JY172" s="43"/>
      <c r="JZ172" s="43"/>
      <c r="KA172" s="43"/>
      <c r="KB172" s="43"/>
    </row>
    <row r="173" spans="2:288" ht="33" customHeight="1" outlineLevel="2" x14ac:dyDescent="0.3">
      <c r="B173" s="66" t="s">
        <v>148</v>
      </c>
      <c r="C173" s="53">
        <f>C171</f>
        <v>72.875</v>
      </c>
      <c r="D173" s="53">
        <f>VLOOKUP(B173,'Estimaciones variables'!A:B,2,FALSE)</f>
        <v>0</v>
      </c>
      <c r="E173" s="44"/>
      <c r="F173" s="44"/>
      <c r="G173" s="58" t="s">
        <v>308</v>
      </c>
      <c r="H173" s="58" t="s">
        <v>304</v>
      </c>
      <c r="I173" s="58" t="s">
        <v>309</v>
      </c>
      <c r="J173" s="58"/>
      <c r="K173" s="45">
        <v>0</v>
      </c>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c r="CS173" s="43"/>
      <c r="CT173" s="43"/>
      <c r="CU173" s="43"/>
      <c r="CV173" s="43"/>
      <c r="CW173" s="43"/>
      <c r="CX173" s="43"/>
      <c r="CY173" s="43"/>
      <c r="CZ173" s="43"/>
      <c r="DA173" s="43"/>
      <c r="DB173" s="43"/>
      <c r="DC173" s="43"/>
      <c r="DD173" s="43"/>
      <c r="DE173" s="43"/>
      <c r="DF173" s="43"/>
      <c r="DG173" s="43"/>
      <c r="DH173" s="43"/>
      <c r="DI173" s="43"/>
      <c r="DJ173" s="43"/>
      <c r="DK173" s="43"/>
      <c r="DL173" s="43"/>
      <c r="DM173" s="43"/>
      <c r="DN173" s="43"/>
      <c r="DO173" s="43"/>
      <c r="DP173" s="43"/>
      <c r="DQ173" s="43"/>
      <c r="DR173" s="43"/>
      <c r="DS173" s="43"/>
      <c r="DT173" s="43"/>
      <c r="DU173" s="43"/>
      <c r="DV173" s="43"/>
      <c r="DW173" s="43"/>
      <c r="DX173" s="43"/>
      <c r="DY173" s="43"/>
      <c r="DZ173" s="43"/>
      <c r="EA173" s="43"/>
      <c r="EB173" s="43"/>
      <c r="EC173" s="43"/>
      <c r="ED173" s="43"/>
      <c r="EE173" s="43"/>
      <c r="EF173" s="43"/>
      <c r="EG173" s="43"/>
      <c r="EH173" s="43"/>
      <c r="EI173" s="43"/>
      <c r="EJ173" s="43"/>
      <c r="EK173" s="43"/>
      <c r="EL173" s="43"/>
      <c r="EM173" s="43"/>
      <c r="EN173" s="43"/>
      <c r="EO173" s="43"/>
      <c r="EP173" s="43"/>
      <c r="EQ173" s="43"/>
      <c r="ER173" s="43"/>
      <c r="ES173" s="43"/>
      <c r="ET173" s="43"/>
      <c r="EU173" s="43"/>
      <c r="EV173" s="43"/>
      <c r="EW173" s="43"/>
      <c r="EX173" s="43"/>
      <c r="EY173" s="43"/>
      <c r="EZ173" s="43"/>
      <c r="FA173" s="43"/>
      <c r="FB173" s="43"/>
      <c r="FC173" s="43"/>
      <c r="FD173" s="43"/>
      <c r="FE173" s="43"/>
      <c r="FF173" s="43"/>
      <c r="FG173" s="43"/>
      <c r="FH173" s="43"/>
      <c r="FI173" s="43"/>
      <c r="FJ173" s="43"/>
      <c r="FK173" s="43"/>
      <c r="FL173" s="43"/>
      <c r="FM173" s="43"/>
      <c r="FN173" s="43"/>
      <c r="FO173" s="43"/>
      <c r="FP173" s="43"/>
      <c r="FQ173" s="43"/>
      <c r="FR173" s="43"/>
      <c r="FS173" s="43"/>
      <c r="FT173" s="43"/>
      <c r="FU173" s="43"/>
      <c r="FV173" s="43"/>
      <c r="FW173" s="43"/>
      <c r="FX173" s="43"/>
      <c r="FY173" s="43"/>
      <c r="FZ173" s="43"/>
      <c r="GA173" s="43"/>
      <c r="GB173" s="43"/>
      <c r="GC173" s="43"/>
      <c r="GD173" s="43"/>
      <c r="GE173" s="43"/>
      <c r="GF173" s="43"/>
      <c r="GG173" s="43"/>
      <c r="GH173" s="43"/>
      <c r="GI173" s="43"/>
      <c r="GJ173" s="43"/>
      <c r="GK173" s="43"/>
      <c r="GL173" s="43"/>
      <c r="GM173" s="43"/>
      <c r="GN173" s="43"/>
      <c r="GO173" s="43"/>
      <c r="GP173" s="43"/>
      <c r="GQ173" s="43"/>
      <c r="GR173" s="43"/>
      <c r="GS173" s="43"/>
      <c r="GT173" s="43"/>
      <c r="GU173" s="43"/>
      <c r="GV173" s="43"/>
      <c r="GW173" s="43"/>
      <c r="GX173" s="43"/>
      <c r="GY173" s="43"/>
      <c r="GZ173" s="43"/>
      <c r="HA173" s="43"/>
      <c r="HB173" s="43"/>
      <c r="HC173" s="43"/>
      <c r="HD173" s="43"/>
      <c r="HE173" s="43"/>
      <c r="HF173" s="43"/>
      <c r="HG173" s="43"/>
      <c r="HH173" s="43"/>
      <c r="HI173" s="43"/>
      <c r="HJ173" s="43"/>
      <c r="HK173" s="43"/>
      <c r="HL173" s="43"/>
      <c r="HM173" s="43"/>
      <c r="HN173" s="43"/>
      <c r="HO173" s="43"/>
      <c r="HP173" s="43"/>
      <c r="HQ173" s="43"/>
      <c r="HR173" s="43"/>
      <c r="HS173" s="43"/>
      <c r="HT173" s="43"/>
      <c r="HU173" s="43"/>
      <c r="HV173" s="43"/>
      <c r="HW173" s="43"/>
      <c r="HX173" s="43"/>
      <c r="HY173" s="43"/>
      <c r="HZ173" s="43"/>
      <c r="IA173" s="43"/>
      <c r="IB173" s="43"/>
      <c r="IC173" s="43"/>
      <c r="ID173" s="43"/>
      <c r="IE173" s="43"/>
      <c r="IF173" s="43"/>
      <c r="IG173" s="43"/>
      <c r="IH173" s="43"/>
      <c r="II173" s="43"/>
      <c r="IJ173" s="43"/>
      <c r="IK173" s="43"/>
      <c r="IL173" s="43"/>
      <c r="IM173" s="43"/>
      <c r="IN173" s="43"/>
      <c r="IO173" s="43"/>
      <c r="IP173" s="43"/>
      <c r="IQ173" s="43"/>
      <c r="IR173" s="43"/>
      <c r="IS173" s="43"/>
      <c r="IT173" s="43"/>
      <c r="IU173" s="43"/>
      <c r="IV173" s="43"/>
      <c r="IW173" s="43"/>
      <c r="IX173" s="43"/>
      <c r="IY173" s="43"/>
      <c r="IZ173" s="43"/>
      <c r="JA173" s="43"/>
      <c r="JB173" s="43"/>
      <c r="JC173" s="43"/>
      <c r="JD173" s="43"/>
      <c r="JE173" s="43"/>
      <c r="JF173" s="43"/>
      <c r="JG173" s="43"/>
      <c r="JH173" s="43"/>
      <c r="JI173" s="43"/>
      <c r="JJ173" s="43"/>
      <c r="JK173" s="43"/>
      <c r="JL173" s="43"/>
      <c r="JM173" s="43"/>
      <c r="JN173" s="43"/>
      <c r="JO173" s="43"/>
      <c r="JP173" s="43"/>
      <c r="JQ173" s="43"/>
      <c r="JR173" s="43"/>
      <c r="JS173" s="43"/>
      <c r="JT173" s="43"/>
      <c r="JU173" s="43"/>
      <c r="JV173" s="43"/>
      <c r="JW173" s="43"/>
      <c r="JX173" s="43"/>
      <c r="JY173" s="43"/>
      <c r="JZ173" s="43"/>
      <c r="KA173" s="43"/>
      <c r="KB173" s="43"/>
    </row>
    <row r="174" spans="2:288" ht="39" customHeight="1" outlineLevel="2" x14ac:dyDescent="0.3">
      <c r="B174" s="66" t="s">
        <v>210</v>
      </c>
      <c r="C174" s="53">
        <f>C172</f>
        <v>72.875</v>
      </c>
      <c r="D174" s="53">
        <f>VLOOKUP(B174,'Estimaciones variables'!A:B,2,FALSE)</f>
        <v>0</v>
      </c>
      <c r="E174" s="44"/>
      <c r="F174" s="44"/>
      <c r="G174" s="58" t="s">
        <v>320</v>
      </c>
      <c r="H174" s="58" t="s">
        <v>304</v>
      </c>
      <c r="I174" s="58" t="s">
        <v>3</v>
      </c>
      <c r="J174" s="58"/>
      <c r="K174" s="45">
        <v>0</v>
      </c>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c r="BC174" s="43"/>
      <c r="BD174" s="43"/>
      <c r="BE174" s="43"/>
      <c r="BF174" s="43"/>
      <c r="BG174" s="43"/>
      <c r="BH174" s="43"/>
      <c r="BI174" s="43"/>
      <c r="BJ174" s="43"/>
      <c r="BK174" s="43"/>
      <c r="BL174" s="43"/>
      <c r="BM174" s="43"/>
      <c r="BN174" s="43"/>
      <c r="BO174" s="43"/>
      <c r="BP174" s="43"/>
      <c r="BQ174" s="43"/>
      <c r="BR174" s="43"/>
      <c r="BS174" s="43"/>
      <c r="BT174" s="43"/>
      <c r="BU174" s="43"/>
      <c r="BV174" s="43"/>
      <c r="BW174" s="43"/>
      <c r="BX174" s="43"/>
      <c r="BY174" s="43"/>
      <c r="BZ174" s="43"/>
      <c r="CA174" s="43"/>
      <c r="CB174" s="43"/>
      <c r="CC174" s="43"/>
      <c r="CD174" s="43"/>
      <c r="CE174" s="43"/>
      <c r="CF174" s="43"/>
      <c r="CG174" s="43"/>
      <c r="CH174" s="43"/>
      <c r="CI174" s="43"/>
      <c r="CJ174" s="43"/>
      <c r="CK174" s="43"/>
      <c r="CL174" s="43"/>
      <c r="CM174" s="43"/>
      <c r="CN174" s="43"/>
      <c r="CO174" s="43"/>
      <c r="CP174" s="43"/>
      <c r="CQ174" s="43"/>
      <c r="CR174" s="43"/>
      <c r="CS174" s="43"/>
      <c r="CT174" s="43"/>
      <c r="CU174" s="43"/>
      <c r="CV174" s="43"/>
      <c r="CW174" s="43"/>
      <c r="CX174" s="43"/>
      <c r="CY174" s="43"/>
      <c r="CZ174" s="43"/>
      <c r="DA174" s="43"/>
      <c r="DB174" s="43"/>
      <c r="DC174" s="43"/>
      <c r="DD174" s="43"/>
      <c r="DE174" s="43"/>
      <c r="DF174" s="43"/>
      <c r="DG174" s="43"/>
      <c r="DH174" s="43"/>
      <c r="DI174" s="43"/>
      <c r="DJ174" s="43"/>
      <c r="DK174" s="43"/>
      <c r="DL174" s="43"/>
      <c r="DM174" s="43"/>
      <c r="DN174" s="43"/>
      <c r="DO174" s="43"/>
      <c r="DP174" s="43"/>
      <c r="DQ174" s="43"/>
      <c r="DR174" s="43"/>
      <c r="DS174" s="43"/>
      <c r="DT174" s="43"/>
      <c r="DU174" s="43"/>
      <c r="DV174" s="43"/>
      <c r="DW174" s="43"/>
      <c r="DX174" s="43"/>
      <c r="DY174" s="43"/>
      <c r="DZ174" s="43"/>
      <c r="EA174" s="43"/>
      <c r="EB174" s="43"/>
      <c r="EC174" s="43"/>
      <c r="ED174" s="43"/>
      <c r="EE174" s="43"/>
      <c r="EF174" s="43"/>
      <c r="EG174" s="43"/>
      <c r="EH174" s="43"/>
      <c r="EI174" s="43"/>
      <c r="EJ174" s="43"/>
      <c r="EK174" s="43"/>
      <c r="EL174" s="43"/>
      <c r="EM174" s="43"/>
      <c r="EN174" s="43"/>
      <c r="EO174" s="43"/>
      <c r="EP174" s="43"/>
      <c r="EQ174" s="43"/>
      <c r="ER174" s="43"/>
      <c r="ES174" s="43"/>
      <c r="ET174" s="43"/>
      <c r="EU174" s="43"/>
      <c r="EV174" s="43"/>
      <c r="EW174" s="43"/>
      <c r="EX174" s="43"/>
      <c r="EY174" s="43"/>
      <c r="EZ174" s="43"/>
      <c r="FA174" s="43"/>
      <c r="FB174" s="43"/>
      <c r="FC174" s="43"/>
      <c r="FD174" s="43"/>
      <c r="FE174" s="43"/>
      <c r="FF174" s="43"/>
      <c r="FG174" s="43"/>
      <c r="FH174" s="43"/>
      <c r="FI174" s="43"/>
      <c r="FJ174" s="43"/>
      <c r="FK174" s="43"/>
      <c r="FL174" s="43"/>
      <c r="FM174" s="43"/>
      <c r="FN174" s="43"/>
      <c r="FO174" s="43"/>
      <c r="FP174" s="43"/>
      <c r="FQ174" s="43"/>
      <c r="FR174" s="43"/>
      <c r="FS174" s="43"/>
      <c r="FT174" s="43"/>
      <c r="FU174" s="43"/>
      <c r="FV174" s="43"/>
      <c r="FW174" s="43"/>
      <c r="FX174" s="43"/>
      <c r="FY174" s="43"/>
      <c r="FZ174" s="43"/>
      <c r="GA174" s="43"/>
      <c r="GB174" s="43"/>
      <c r="GC174" s="43"/>
      <c r="GD174" s="43"/>
      <c r="GE174" s="43"/>
      <c r="GF174" s="43"/>
      <c r="GG174" s="43"/>
      <c r="GH174" s="43"/>
      <c r="GI174" s="43"/>
      <c r="GJ174" s="43"/>
      <c r="GK174" s="43"/>
      <c r="GL174" s="43"/>
      <c r="GM174" s="43"/>
      <c r="GN174" s="43"/>
      <c r="GO174" s="43"/>
      <c r="GP174" s="43"/>
      <c r="GQ174" s="43"/>
      <c r="GR174" s="43"/>
      <c r="GS174" s="43"/>
      <c r="GT174" s="43"/>
      <c r="GU174" s="43"/>
      <c r="GV174" s="43"/>
      <c r="GW174" s="43"/>
      <c r="GX174" s="43"/>
      <c r="GY174" s="43"/>
      <c r="GZ174" s="43"/>
      <c r="HA174" s="43"/>
      <c r="HB174" s="43"/>
      <c r="HC174" s="43"/>
      <c r="HD174" s="43"/>
      <c r="HE174" s="43"/>
      <c r="HF174" s="43"/>
      <c r="HG174" s="43"/>
      <c r="HH174" s="43"/>
      <c r="HI174" s="43"/>
      <c r="HJ174" s="43"/>
      <c r="HK174" s="43"/>
      <c r="HL174" s="43"/>
      <c r="HM174" s="43"/>
      <c r="HN174" s="43"/>
      <c r="HO174" s="43"/>
      <c r="HP174" s="43"/>
      <c r="HQ174" s="43"/>
      <c r="HR174" s="43"/>
      <c r="HS174" s="43"/>
      <c r="HT174" s="43"/>
      <c r="HU174" s="43"/>
      <c r="HV174" s="43"/>
      <c r="HW174" s="43"/>
      <c r="HX174" s="43"/>
      <c r="HY174" s="43"/>
      <c r="HZ174" s="43"/>
      <c r="IA174" s="43"/>
      <c r="IB174" s="43"/>
      <c r="IC174" s="43"/>
      <c r="ID174" s="43"/>
      <c r="IE174" s="43"/>
      <c r="IF174" s="43"/>
      <c r="IG174" s="43"/>
      <c r="IH174" s="43"/>
      <c r="II174" s="43"/>
      <c r="IJ174" s="43"/>
      <c r="IK174" s="43"/>
      <c r="IL174" s="43"/>
      <c r="IM174" s="43"/>
      <c r="IN174" s="43"/>
      <c r="IO174" s="43"/>
      <c r="IP174" s="43"/>
      <c r="IQ174" s="43"/>
      <c r="IR174" s="43"/>
      <c r="IS174" s="43"/>
      <c r="IT174" s="43"/>
      <c r="IU174" s="43"/>
      <c r="IV174" s="43"/>
      <c r="IW174" s="43"/>
      <c r="IX174" s="43"/>
      <c r="IY174" s="43"/>
      <c r="IZ174" s="43"/>
      <c r="JA174" s="43"/>
      <c r="JB174" s="43"/>
      <c r="JC174" s="43"/>
      <c r="JD174" s="43"/>
      <c r="JE174" s="43"/>
      <c r="JF174" s="43"/>
      <c r="JG174" s="43"/>
      <c r="JH174" s="43"/>
      <c r="JI174" s="43"/>
      <c r="JJ174" s="43"/>
      <c r="JK174" s="43"/>
      <c r="JL174" s="43"/>
      <c r="JM174" s="43"/>
      <c r="JN174" s="43"/>
      <c r="JO174" s="43"/>
      <c r="JP174" s="43"/>
      <c r="JQ174" s="43"/>
      <c r="JR174" s="43"/>
      <c r="JS174" s="43"/>
      <c r="JT174" s="43"/>
      <c r="JU174" s="43"/>
      <c r="JV174" s="43"/>
      <c r="JW174" s="43"/>
      <c r="JX174" s="43"/>
      <c r="JY174" s="43"/>
      <c r="JZ174" s="43"/>
      <c r="KA174" s="43"/>
      <c r="KB174" s="43"/>
    </row>
    <row r="175" spans="2:288" ht="26.25" customHeight="1" x14ac:dyDescent="0.3">
      <c r="B175" s="65" t="s">
        <v>146</v>
      </c>
      <c r="C175" s="57">
        <f>C176</f>
        <v>75.724999999999994</v>
      </c>
      <c r="D175" s="114">
        <f>MAX(D176:D189)</f>
        <v>2.6125000000000003</v>
      </c>
      <c r="E175" s="41"/>
      <c r="F175" s="41"/>
      <c r="G175" s="73"/>
      <c r="H175" s="73"/>
      <c r="I175" s="73"/>
      <c r="J175" s="73"/>
      <c r="K175" s="42">
        <v>0</v>
      </c>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c r="CQ175" s="43"/>
      <c r="CR175" s="43"/>
      <c r="CS175" s="43"/>
      <c r="CT175" s="43"/>
      <c r="CU175" s="43"/>
      <c r="CV175" s="43"/>
      <c r="CW175" s="43"/>
      <c r="CX175" s="43"/>
      <c r="CY175" s="43"/>
      <c r="CZ175" s="43"/>
      <c r="DA175" s="43"/>
      <c r="DB175" s="43"/>
      <c r="DC175" s="43"/>
      <c r="DD175" s="43"/>
      <c r="DE175" s="43"/>
      <c r="DF175" s="43"/>
      <c r="DG175" s="43"/>
      <c r="DH175" s="43"/>
      <c r="DI175" s="43"/>
      <c r="DJ175" s="43"/>
      <c r="DK175" s="43"/>
      <c r="DL175" s="43"/>
      <c r="DM175" s="43"/>
      <c r="DN175" s="43"/>
      <c r="DO175" s="43"/>
      <c r="DP175" s="43"/>
      <c r="DQ175" s="43"/>
      <c r="DR175" s="43"/>
      <c r="DS175" s="43"/>
      <c r="DT175" s="43"/>
      <c r="DU175" s="43"/>
      <c r="DV175" s="43"/>
      <c r="DW175" s="43"/>
      <c r="DX175" s="43"/>
      <c r="DY175" s="43"/>
      <c r="DZ175" s="43"/>
      <c r="EA175" s="43"/>
      <c r="EB175" s="43"/>
      <c r="EC175" s="43"/>
      <c r="ED175" s="43"/>
      <c r="EE175" s="43"/>
      <c r="EF175" s="43"/>
      <c r="EG175" s="43"/>
      <c r="EH175" s="43"/>
      <c r="EI175" s="43"/>
      <c r="EJ175" s="43"/>
      <c r="EK175" s="43"/>
      <c r="EL175" s="43"/>
      <c r="EM175" s="43"/>
      <c r="EN175" s="43"/>
      <c r="EO175" s="43"/>
      <c r="EP175" s="43"/>
      <c r="EQ175" s="43"/>
      <c r="ER175" s="43"/>
      <c r="ES175" s="43"/>
      <c r="ET175" s="43"/>
      <c r="EU175" s="43"/>
      <c r="EV175" s="43"/>
      <c r="EW175" s="43"/>
      <c r="EX175" s="43"/>
      <c r="EY175" s="43"/>
      <c r="EZ175" s="43"/>
      <c r="FA175" s="43"/>
      <c r="FB175" s="43"/>
      <c r="FC175" s="43"/>
      <c r="FD175" s="43"/>
      <c r="FE175" s="43"/>
      <c r="FF175" s="43"/>
      <c r="FG175" s="43"/>
      <c r="FH175" s="43"/>
      <c r="FI175" s="43"/>
      <c r="FJ175" s="43"/>
      <c r="FK175" s="43"/>
      <c r="FL175" s="43"/>
      <c r="FM175" s="43"/>
      <c r="FN175" s="43"/>
      <c r="FO175" s="43"/>
      <c r="FP175" s="43"/>
      <c r="FQ175" s="43"/>
      <c r="FR175" s="43"/>
      <c r="FS175" s="43"/>
      <c r="FT175" s="43"/>
      <c r="FU175" s="43"/>
      <c r="FV175" s="43"/>
      <c r="FW175" s="43"/>
      <c r="FX175" s="43"/>
      <c r="FY175" s="43"/>
      <c r="FZ175" s="43"/>
      <c r="GA175" s="43"/>
      <c r="GB175" s="43"/>
      <c r="GC175" s="43"/>
      <c r="GD175" s="43"/>
      <c r="GE175" s="43"/>
      <c r="GF175" s="43"/>
      <c r="GG175" s="43"/>
      <c r="GH175" s="43"/>
      <c r="GI175" s="43"/>
      <c r="GJ175" s="43"/>
      <c r="GK175" s="43"/>
      <c r="GL175" s="43"/>
      <c r="GM175" s="43"/>
      <c r="GN175" s="43"/>
      <c r="GO175" s="43"/>
      <c r="GP175" s="43"/>
      <c r="GQ175" s="43"/>
      <c r="GR175" s="43"/>
      <c r="GS175" s="43"/>
      <c r="GT175" s="43"/>
      <c r="GU175" s="43"/>
      <c r="GV175" s="43"/>
      <c r="GW175" s="43"/>
      <c r="GX175" s="43"/>
      <c r="GY175" s="43"/>
      <c r="GZ175" s="43"/>
      <c r="HA175" s="43"/>
      <c r="HB175" s="43"/>
      <c r="HC175" s="43"/>
      <c r="HD175" s="43"/>
      <c r="HE175" s="43"/>
      <c r="HF175" s="43"/>
      <c r="HG175" s="43"/>
      <c r="HH175" s="43"/>
      <c r="HI175" s="43"/>
      <c r="HJ175" s="43"/>
      <c r="HK175" s="43"/>
      <c r="HL175" s="43"/>
      <c r="HM175" s="43"/>
      <c r="HN175" s="43"/>
      <c r="HO175" s="43"/>
      <c r="HP175" s="43"/>
      <c r="HQ175" s="43"/>
      <c r="HR175" s="43"/>
      <c r="HS175" s="43"/>
      <c r="HT175" s="43"/>
      <c r="HU175" s="43"/>
      <c r="HV175" s="43"/>
      <c r="HW175" s="43"/>
      <c r="HX175" s="43"/>
      <c r="HY175" s="43"/>
      <c r="HZ175" s="43"/>
      <c r="IA175" s="43"/>
      <c r="IB175" s="43"/>
      <c r="IC175" s="43"/>
      <c r="ID175" s="43"/>
      <c r="IE175" s="43"/>
      <c r="IF175" s="43"/>
      <c r="IG175" s="43"/>
      <c r="IH175" s="43"/>
      <c r="II175" s="43"/>
      <c r="IJ175" s="43"/>
      <c r="IK175" s="43"/>
      <c r="IL175" s="43"/>
      <c r="IM175" s="43"/>
      <c r="IN175" s="43"/>
      <c r="IO175" s="43"/>
      <c r="IP175" s="43"/>
      <c r="IQ175" s="43"/>
      <c r="IR175" s="43"/>
      <c r="IS175" s="43"/>
      <c r="IT175" s="43"/>
      <c r="IU175" s="43"/>
      <c r="IV175" s="43"/>
      <c r="IW175" s="43"/>
      <c r="IX175" s="43"/>
      <c r="IY175" s="43"/>
      <c r="IZ175" s="43"/>
      <c r="JA175" s="43"/>
      <c r="JB175" s="43"/>
      <c r="JC175" s="43"/>
      <c r="JD175" s="43"/>
      <c r="JE175" s="43"/>
      <c r="JF175" s="43"/>
      <c r="JG175" s="43"/>
      <c r="JH175" s="43"/>
      <c r="JI175" s="43"/>
      <c r="JJ175" s="43"/>
      <c r="JK175" s="43"/>
      <c r="JL175" s="43"/>
      <c r="JM175" s="43"/>
      <c r="JN175" s="43"/>
      <c r="JO175" s="43"/>
      <c r="JP175" s="43"/>
      <c r="JQ175" s="43"/>
      <c r="JR175" s="43"/>
      <c r="JS175" s="43"/>
      <c r="JT175" s="43"/>
      <c r="JU175" s="43"/>
      <c r="JV175" s="43"/>
      <c r="JW175" s="43"/>
      <c r="JX175" s="43"/>
      <c r="JY175" s="43"/>
      <c r="JZ175" s="43"/>
      <c r="KA175" s="43"/>
      <c r="KB175" s="43"/>
    </row>
    <row r="176" spans="2:288" ht="26.25" customHeight="1" outlineLevel="1" x14ac:dyDescent="0.3">
      <c r="B176" s="67" t="s">
        <v>266</v>
      </c>
      <c r="C176" s="54">
        <f>C177</f>
        <v>75.724999999999994</v>
      </c>
      <c r="D176" s="107">
        <f>MAX(D177:D183)</f>
        <v>0</v>
      </c>
      <c r="E176" s="46"/>
      <c r="F176" s="46"/>
      <c r="G176" s="75"/>
      <c r="H176" s="75"/>
      <c r="I176" s="75"/>
      <c r="J176" s="75"/>
      <c r="K176" s="47">
        <v>0</v>
      </c>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c r="CQ176" s="43"/>
      <c r="CR176" s="43"/>
      <c r="CS176" s="43"/>
      <c r="CT176" s="43"/>
      <c r="CU176" s="43"/>
      <c r="CV176" s="43"/>
      <c r="CW176" s="43"/>
      <c r="CX176" s="43"/>
      <c r="CY176" s="43"/>
      <c r="CZ176" s="43"/>
      <c r="DA176" s="43"/>
      <c r="DB176" s="43"/>
      <c r="DC176" s="43"/>
      <c r="DD176" s="43"/>
      <c r="DE176" s="43"/>
      <c r="DF176" s="43"/>
      <c r="DG176" s="43"/>
      <c r="DH176" s="43"/>
      <c r="DI176" s="43"/>
      <c r="DJ176" s="43"/>
      <c r="DK176" s="43"/>
      <c r="DL176" s="43"/>
      <c r="DM176" s="43"/>
      <c r="DN176" s="43"/>
      <c r="DO176" s="43"/>
      <c r="DP176" s="43"/>
      <c r="DQ176" s="43"/>
      <c r="DR176" s="43"/>
      <c r="DS176" s="43"/>
      <c r="DT176" s="43"/>
      <c r="DU176" s="43"/>
      <c r="DV176" s="43"/>
      <c r="DW176" s="43"/>
      <c r="DX176" s="43"/>
      <c r="DY176" s="43"/>
      <c r="DZ176" s="43"/>
      <c r="EA176" s="43"/>
      <c r="EB176" s="43"/>
      <c r="EC176" s="43"/>
      <c r="ED176" s="43"/>
      <c r="EE176" s="43"/>
      <c r="EF176" s="43"/>
      <c r="EG176" s="43"/>
      <c r="EH176" s="43"/>
      <c r="EI176" s="43"/>
      <c r="EJ176" s="43"/>
      <c r="EK176" s="43"/>
      <c r="EL176" s="43"/>
      <c r="EM176" s="43"/>
      <c r="EN176" s="43"/>
      <c r="EO176" s="43"/>
      <c r="EP176" s="43"/>
      <c r="EQ176" s="43"/>
      <c r="ER176" s="43"/>
      <c r="ES176" s="43"/>
      <c r="ET176" s="43"/>
      <c r="EU176" s="43"/>
      <c r="EV176" s="43"/>
      <c r="EW176" s="43"/>
      <c r="EX176" s="43"/>
      <c r="EY176" s="43"/>
      <c r="EZ176" s="43"/>
      <c r="FA176" s="43"/>
      <c r="FB176" s="43"/>
      <c r="FC176" s="43"/>
      <c r="FD176" s="43"/>
      <c r="FE176" s="43"/>
      <c r="FF176" s="43"/>
      <c r="FG176" s="43"/>
      <c r="FH176" s="43"/>
      <c r="FI176" s="43"/>
      <c r="FJ176" s="43"/>
      <c r="FK176" s="43"/>
      <c r="FL176" s="43"/>
      <c r="FM176" s="43"/>
      <c r="FN176" s="43"/>
      <c r="FO176" s="43"/>
      <c r="FP176" s="43"/>
      <c r="FQ176" s="43"/>
      <c r="FR176" s="43"/>
      <c r="FS176" s="43"/>
      <c r="FT176" s="43"/>
      <c r="FU176" s="43"/>
      <c r="FV176" s="43"/>
      <c r="FW176" s="43"/>
      <c r="FX176" s="43"/>
      <c r="FY176" s="43"/>
      <c r="FZ176" s="43"/>
      <c r="GA176" s="43"/>
      <c r="GB176" s="43"/>
      <c r="GC176" s="43"/>
      <c r="GD176" s="43"/>
      <c r="GE176" s="43"/>
      <c r="GF176" s="43"/>
      <c r="GG176" s="43"/>
      <c r="GH176" s="43"/>
      <c r="GI176" s="43"/>
      <c r="GJ176" s="43"/>
      <c r="GK176" s="43"/>
      <c r="GL176" s="43"/>
      <c r="GM176" s="43"/>
      <c r="GN176" s="43"/>
      <c r="GO176" s="43"/>
      <c r="GP176" s="43"/>
      <c r="GQ176" s="43"/>
      <c r="GR176" s="43"/>
      <c r="GS176" s="43"/>
      <c r="GT176" s="43"/>
      <c r="GU176" s="43"/>
      <c r="GV176" s="43"/>
      <c r="GW176" s="43"/>
      <c r="GX176" s="43"/>
      <c r="GY176" s="43"/>
      <c r="GZ176" s="43"/>
      <c r="HA176" s="43"/>
      <c r="HB176" s="43"/>
      <c r="HC176" s="43"/>
      <c r="HD176" s="43"/>
      <c r="HE176" s="43"/>
      <c r="HF176" s="43"/>
      <c r="HG176" s="43"/>
      <c r="HH176" s="43"/>
      <c r="HI176" s="43"/>
      <c r="HJ176" s="43"/>
      <c r="HK176" s="43"/>
      <c r="HL176" s="43"/>
      <c r="HM176" s="43"/>
      <c r="HN176" s="43"/>
      <c r="HO176" s="43"/>
      <c r="HP176" s="43"/>
      <c r="HQ176" s="43"/>
      <c r="HR176" s="43"/>
      <c r="HS176" s="43"/>
      <c r="HT176" s="43"/>
      <c r="HU176" s="43"/>
      <c r="HV176" s="43"/>
      <c r="HW176" s="43"/>
      <c r="HX176" s="43"/>
      <c r="HY176" s="43"/>
      <c r="HZ176" s="43"/>
      <c r="IA176" s="43"/>
      <c r="IB176" s="43"/>
      <c r="IC176" s="43"/>
      <c r="ID176" s="43"/>
      <c r="IE176" s="43"/>
      <c r="IF176" s="43"/>
      <c r="IG176" s="43"/>
      <c r="IH176" s="43"/>
      <c r="II176" s="43"/>
      <c r="IJ176" s="43"/>
      <c r="IK176" s="43"/>
      <c r="IL176" s="43"/>
      <c r="IM176" s="43"/>
      <c r="IN176" s="43"/>
      <c r="IO176" s="43"/>
      <c r="IP176" s="43"/>
      <c r="IQ176" s="43"/>
      <c r="IR176" s="43"/>
      <c r="IS176" s="43"/>
      <c r="IT176" s="43"/>
      <c r="IU176" s="43"/>
      <c r="IV176" s="43"/>
      <c r="IW176" s="43"/>
      <c r="IX176" s="43"/>
      <c r="IY176" s="43"/>
      <c r="IZ176" s="43"/>
      <c r="JA176" s="43"/>
      <c r="JB176" s="43"/>
      <c r="JC176" s="43"/>
      <c r="JD176" s="43"/>
      <c r="JE176" s="43"/>
      <c r="JF176" s="43"/>
      <c r="JG176" s="43"/>
      <c r="JH176" s="43"/>
      <c r="JI176" s="43"/>
      <c r="JJ176" s="43"/>
      <c r="JK176" s="43"/>
      <c r="JL176" s="43"/>
      <c r="JM176" s="43"/>
      <c r="JN176" s="43"/>
      <c r="JO176" s="43"/>
      <c r="JP176" s="43"/>
      <c r="JQ176" s="43"/>
      <c r="JR176" s="43"/>
      <c r="JS176" s="43"/>
      <c r="JT176" s="43"/>
      <c r="JU176" s="43"/>
      <c r="JV176" s="43"/>
      <c r="JW176" s="43"/>
      <c r="JX176" s="43"/>
      <c r="JY176" s="43"/>
      <c r="JZ176" s="43"/>
      <c r="KA176" s="43"/>
      <c r="KB176" s="43"/>
    </row>
    <row r="177" spans="2:288" ht="32.25" customHeight="1" outlineLevel="2" x14ac:dyDescent="0.3">
      <c r="B177" s="66" t="s">
        <v>379</v>
      </c>
      <c r="C177" s="98">
        <f>IF('Estimación Content'!$B$13='Estimaciones variables'!$Y$40,C174+D160,C174+5)</f>
        <v>75.724999999999994</v>
      </c>
      <c r="D177" s="53">
        <f>VLOOKUP(B177,'Estimaciones variables'!A:B,2,FALSE)</f>
        <v>0</v>
      </c>
      <c r="E177" s="44"/>
      <c r="F177" s="44"/>
      <c r="G177" s="58" t="s">
        <v>322</v>
      </c>
      <c r="H177" s="58" t="s">
        <v>321</v>
      </c>
      <c r="I177" s="58" t="s">
        <v>51</v>
      </c>
      <c r="J177" s="58"/>
      <c r="K177" s="45">
        <v>0</v>
      </c>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c r="BC177" s="43"/>
      <c r="BD177" s="43"/>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43"/>
      <c r="CA177" s="43"/>
      <c r="CB177" s="43"/>
      <c r="CC177" s="43"/>
      <c r="CD177" s="43"/>
      <c r="CE177" s="43"/>
      <c r="CF177" s="43"/>
      <c r="CG177" s="43"/>
      <c r="CH177" s="43"/>
      <c r="CI177" s="43"/>
      <c r="CJ177" s="43"/>
      <c r="CK177" s="43"/>
      <c r="CL177" s="43"/>
      <c r="CM177" s="43"/>
      <c r="CN177" s="43"/>
      <c r="CO177" s="43"/>
      <c r="CP177" s="43"/>
      <c r="CQ177" s="43"/>
      <c r="CR177" s="43"/>
      <c r="CS177" s="43"/>
      <c r="CT177" s="43"/>
      <c r="CU177" s="43"/>
      <c r="CV177" s="43"/>
      <c r="CW177" s="43"/>
      <c r="CX177" s="43"/>
      <c r="CY177" s="43"/>
      <c r="CZ177" s="43"/>
      <c r="DA177" s="43"/>
      <c r="DB177" s="43"/>
      <c r="DC177" s="43"/>
      <c r="DD177" s="43"/>
      <c r="DE177" s="43"/>
      <c r="DF177" s="43"/>
      <c r="DG177" s="43"/>
      <c r="DH177" s="43"/>
      <c r="DI177" s="43"/>
      <c r="DJ177" s="43"/>
      <c r="DK177" s="43"/>
      <c r="DL177" s="43"/>
      <c r="DM177" s="43"/>
      <c r="DN177" s="43"/>
      <c r="DO177" s="43"/>
      <c r="DP177" s="43"/>
      <c r="DQ177" s="43"/>
      <c r="DR177" s="43"/>
      <c r="DS177" s="43"/>
      <c r="DT177" s="43"/>
      <c r="DU177" s="43"/>
      <c r="DV177" s="43"/>
      <c r="DW177" s="43"/>
      <c r="DX177" s="43"/>
      <c r="DY177" s="43"/>
      <c r="DZ177" s="43"/>
      <c r="EA177" s="43"/>
      <c r="EB177" s="43"/>
      <c r="EC177" s="43"/>
      <c r="ED177" s="43"/>
      <c r="EE177" s="43"/>
      <c r="EF177" s="43"/>
      <c r="EG177" s="43"/>
      <c r="EH177" s="43"/>
      <c r="EI177" s="43"/>
      <c r="EJ177" s="43"/>
      <c r="EK177" s="43"/>
      <c r="EL177" s="43"/>
      <c r="EM177" s="43"/>
      <c r="EN177" s="43"/>
      <c r="EO177" s="43"/>
      <c r="EP177" s="43"/>
      <c r="EQ177" s="43"/>
      <c r="ER177" s="43"/>
      <c r="ES177" s="43"/>
      <c r="ET177" s="43"/>
      <c r="EU177" s="43"/>
      <c r="EV177" s="43"/>
      <c r="EW177" s="43"/>
      <c r="EX177" s="43"/>
      <c r="EY177" s="43"/>
      <c r="EZ177" s="43"/>
      <c r="FA177" s="43"/>
      <c r="FB177" s="43"/>
      <c r="FC177" s="43"/>
      <c r="FD177" s="43"/>
      <c r="FE177" s="43"/>
      <c r="FF177" s="43"/>
      <c r="FG177" s="43"/>
      <c r="FH177" s="43"/>
      <c r="FI177" s="43"/>
      <c r="FJ177" s="43"/>
      <c r="FK177" s="43"/>
      <c r="FL177" s="43"/>
      <c r="FM177" s="43"/>
      <c r="FN177" s="43"/>
      <c r="FO177" s="43"/>
      <c r="FP177" s="43"/>
      <c r="FQ177" s="43"/>
      <c r="FR177" s="43"/>
      <c r="FS177" s="43"/>
      <c r="FT177" s="43"/>
      <c r="FU177" s="43"/>
      <c r="FV177" s="43"/>
      <c r="FW177" s="43"/>
      <c r="FX177" s="43"/>
      <c r="FY177" s="43"/>
      <c r="FZ177" s="43"/>
      <c r="GA177" s="43"/>
      <c r="GB177" s="43"/>
      <c r="GC177" s="43"/>
      <c r="GD177" s="43"/>
      <c r="GE177" s="43"/>
      <c r="GF177" s="43"/>
      <c r="GG177" s="43"/>
      <c r="GH177" s="43"/>
      <c r="GI177" s="43"/>
      <c r="GJ177" s="43"/>
      <c r="GK177" s="43"/>
      <c r="GL177" s="43"/>
      <c r="GM177" s="43"/>
      <c r="GN177" s="43"/>
      <c r="GO177" s="43"/>
      <c r="GP177" s="43"/>
      <c r="GQ177" s="43"/>
      <c r="GR177" s="43"/>
      <c r="GS177" s="43"/>
      <c r="GT177" s="43"/>
      <c r="GU177" s="43"/>
      <c r="GV177" s="43"/>
      <c r="GW177" s="43"/>
      <c r="GX177" s="43"/>
      <c r="GY177" s="43"/>
      <c r="GZ177" s="43"/>
      <c r="HA177" s="43"/>
      <c r="HB177" s="43"/>
      <c r="HC177" s="43"/>
      <c r="HD177" s="43"/>
      <c r="HE177" s="43"/>
      <c r="HF177" s="43"/>
      <c r="HG177" s="43"/>
      <c r="HH177" s="43"/>
      <c r="HI177" s="43"/>
      <c r="HJ177" s="43"/>
      <c r="HK177" s="43"/>
      <c r="HL177" s="43"/>
      <c r="HM177" s="43"/>
      <c r="HN177" s="43"/>
      <c r="HO177" s="43"/>
      <c r="HP177" s="43"/>
      <c r="HQ177" s="43"/>
      <c r="HR177" s="43"/>
      <c r="HS177" s="43"/>
      <c r="HT177" s="43"/>
      <c r="HU177" s="43"/>
      <c r="HV177" s="43"/>
      <c r="HW177" s="43"/>
      <c r="HX177" s="43"/>
      <c r="HY177" s="43"/>
      <c r="HZ177" s="43"/>
      <c r="IA177" s="43"/>
      <c r="IB177" s="43"/>
      <c r="IC177" s="43"/>
      <c r="ID177" s="43"/>
      <c r="IE177" s="43"/>
      <c r="IF177" s="43"/>
      <c r="IG177" s="43"/>
      <c r="IH177" s="43"/>
      <c r="II177" s="43"/>
      <c r="IJ177" s="43"/>
      <c r="IK177" s="43"/>
      <c r="IL177" s="43"/>
      <c r="IM177" s="43"/>
      <c r="IN177" s="43"/>
      <c r="IO177" s="43"/>
      <c r="IP177" s="43"/>
      <c r="IQ177" s="43"/>
      <c r="IR177" s="43"/>
      <c r="IS177" s="43"/>
      <c r="IT177" s="43"/>
      <c r="IU177" s="43"/>
      <c r="IV177" s="43"/>
      <c r="IW177" s="43"/>
      <c r="IX177" s="43"/>
      <c r="IY177" s="43"/>
      <c r="IZ177" s="43"/>
      <c r="JA177" s="43"/>
      <c r="JB177" s="43"/>
      <c r="JC177" s="43"/>
      <c r="JD177" s="43"/>
      <c r="JE177" s="43"/>
      <c r="JF177" s="43"/>
      <c r="JG177" s="43"/>
      <c r="JH177" s="43"/>
      <c r="JI177" s="43"/>
      <c r="JJ177" s="43"/>
      <c r="JK177" s="43"/>
      <c r="JL177" s="43"/>
      <c r="JM177" s="43"/>
      <c r="JN177" s="43"/>
      <c r="JO177" s="43"/>
      <c r="JP177" s="43"/>
      <c r="JQ177" s="43"/>
      <c r="JR177" s="43"/>
      <c r="JS177" s="43"/>
      <c r="JT177" s="43"/>
      <c r="JU177" s="43"/>
      <c r="JV177" s="43"/>
      <c r="JW177" s="43"/>
      <c r="JX177" s="43"/>
      <c r="JY177" s="43"/>
      <c r="JZ177" s="43"/>
      <c r="KA177" s="43"/>
      <c r="KB177" s="43"/>
    </row>
    <row r="178" spans="2:288" ht="26.25" customHeight="1" outlineLevel="2" x14ac:dyDescent="0.3">
      <c r="B178" s="66" t="s">
        <v>199</v>
      </c>
      <c r="C178" s="53">
        <f t="shared" ref="C178:C183" si="14">C177</f>
        <v>75.724999999999994</v>
      </c>
      <c r="D178" s="53">
        <f>VLOOKUP(B178,'Estimaciones variables'!A:B,2,FALSE)</f>
        <v>0</v>
      </c>
      <c r="E178" s="44"/>
      <c r="F178" s="44"/>
      <c r="G178" s="58" t="s">
        <v>4</v>
      </c>
      <c r="H178" s="58" t="s">
        <v>301</v>
      </c>
      <c r="I178" s="58"/>
      <c r="J178" s="58"/>
      <c r="K178" s="45">
        <v>0</v>
      </c>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c r="BC178" s="43"/>
      <c r="BD178" s="43"/>
      <c r="BE178" s="43"/>
      <c r="BF178" s="43"/>
      <c r="BG178" s="43"/>
      <c r="BH178" s="43"/>
      <c r="BI178" s="43"/>
      <c r="BJ178" s="43"/>
      <c r="BK178" s="43"/>
      <c r="BL178" s="43"/>
      <c r="BM178" s="43"/>
      <c r="BN178" s="43"/>
      <c r="BO178" s="43"/>
      <c r="BP178" s="43"/>
      <c r="BQ178" s="43"/>
      <c r="BR178" s="43"/>
      <c r="BS178" s="43"/>
      <c r="BT178" s="43"/>
      <c r="BU178" s="43"/>
      <c r="BV178" s="43"/>
      <c r="BW178" s="43"/>
      <c r="BX178" s="43"/>
      <c r="BY178" s="43"/>
      <c r="BZ178" s="43"/>
      <c r="CA178" s="43"/>
      <c r="CB178" s="43"/>
      <c r="CC178" s="43"/>
      <c r="CD178" s="43"/>
      <c r="CE178" s="43"/>
      <c r="CF178" s="43"/>
      <c r="CG178" s="43"/>
      <c r="CH178" s="43"/>
      <c r="CI178" s="43"/>
      <c r="CJ178" s="43"/>
      <c r="CK178" s="43"/>
      <c r="CL178" s="43"/>
      <c r="CM178" s="43"/>
      <c r="CN178" s="43"/>
      <c r="CO178" s="43"/>
      <c r="CP178" s="43"/>
      <c r="CQ178" s="43"/>
      <c r="CR178" s="43"/>
      <c r="CS178" s="43"/>
      <c r="CT178" s="43"/>
      <c r="CU178" s="43"/>
      <c r="CV178" s="43"/>
      <c r="CW178" s="43"/>
      <c r="CX178" s="43"/>
      <c r="CY178" s="43"/>
      <c r="CZ178" s="43"/>
      <c r="DA178" s="43"/>
      <c r="DB178" s="43"/>
      <c r="DC178" s="43"/>
      <c r="DD178" s="43"/>
      <c r="DE178" s="43"/>
      <c r="DF178" s="43"/>
      <c r="DG178" s="43"/>
      <c r="DH178" s="43"/>
      <c r="DI178" s="43"/>
      <c r="DJ178" s="43"/>
      <c r="DK178" s="43"/>
      <c r="DL178" s="43"/>
      <c r="DM178" s="43"/>
      <c r="DN178" s="43"/>
      <c r="DO178" s="43"/>
      <c r="DP178" s="43"/>
      <c r="DQ178" s="43"/>
      <c r="DR178" s="43"/>
      <c r="DS178" s="43"/>
      <c r="DT178" s="43"/>
      <c r="DU178" s="43"/>
      <c r="DV178" s="43"/>
      <c r="DW178" s="43"/>
      <c r="DX178" s="43"/>
      <c r="DY178" s="43"/>
      <c r="DZ178" s="43"/>
      <c r="EA178" s="43"/>
      <c r="EB178" s="43"/>
      <c r="EC178" s="43"/>
      <c r="ED178" s="43"/>
      <c r="EE178" s="43"/>
      <c r="EF178" s="43"/>
      <c r="EG178" s="43"/>
      <c r="EH178" s="43"/>
      <c r="EI178" s="43"/>
      <c r="EJ178" s="43"/>
      <c r="EK178" s="43"/>
      <c r="EL178" s="43"/>
      <c r="EM178" s="43"/>
      <c r="EN178" s="43"/>
      <c r="EO178" s="43"/>
      <c r="EP178" s="43"/>
      <c r="EQ178" s="43"/>
      <c r="ER178" s="43"/>
      <c r="ES178" s="43"/>
      <c r="ET178" s="43"/>
      <c r="EU178" s="43"/>
      <c r="EV178" s="43"/>
      <c r="EW178" s="43"/>
      <c r="EX178" s="43"/>
      <c r="EY178" s="43"/>
      <c r="EZ178" s="43"/>
      <c r="FA178" s="43"/>
      <c r="FB178" s="43"/>
      <c r="FC178" s="43"/>
      <c r="FD178" s="43"/>
      <c r="FE178" s="43"/>
      <c r="FF178" s="43"/>
      <c r="FG178" s="43"/>
      <c r="FH178" s="43"/>
      <c r="FI178" s="43"/>
      <c r="FJ178" s="43"/>
      <c r="FK178" s="43"/>
      <c r="FL178" s="43"/>
      <c r="FM178" s="43"/>
      <c r="FN178" s="43"/>
      <c r="FO178" s="43"/>
      <c r="FP178" s="43"/>
      <c r="FQ178" s="43"/>
      <c r="FR178" s="43"/>
      <c r="FS178" s="43"/>
      <c r="FT178" s="43"/>
      <c r="FU178" s="43"/>
      <c r="FV178" s="43"/>
      <c r="FW178" s="43"/>
      <c r="FX178" s="43"/>
      <c r="FY178" s="43"/>
      <c r="FZ178" s="43"/>
      <c r="GA178" s="43"/>
      <c r="GB178" s="43"/>
      <c r="GC178" s="43"/>
      <c r="GD178" s="43"/>
      <c r="GE178" s="43"/>
      <c r="GF178" s="43"/>
      <c r="GG178" s="43"/>
      <c r="GH178" s="43"/>
      <c r="GI178" s="43"/>
      <c r="GJ178" s="43"/>
      <c r="GK178" s="43"/>
      <c r="GL178" s="43"/>
      <c r="GM178" s="43"/>
      <c r="GN178" s="43"/>
      <c r="GO178" s="43"/>
      <c r="GP178" s="43"/>
      <c r="GQ178" s="43"/>
      <c r="GR178" s="43"/>
      <c r="GS178" s="43"/>
      <c r="GT178" s="43"/>
      <c r="GU178" s="43"/>
      <c r="GV178" s="43"/>
      <c r="GW178" s="43"/>
      <c r="GX178" s="43"/>
      <c r="GY178" s="43"/>
      <c r="GZ178" s="43"/>
      <c r="HA178" s="43"/>
      <c r="HB178" s="43"/>
      <c r="HC178" s="43"/>
      <c r="HD178" s="43"/>
      <c r="HE178" s="43"/>
      <c r="HF178" s="43"/>
      <c r="HG178" s="43"/>
      <c r="HH178" s="43"/>
      <c r="HI178" s="43"/>
      <c r="HJ178" s="43"/>
      <c r="HK178" s="43"/>
      <c r="HL178" s="43"/>
      <c r="HM178" s="43"/>
      <c r="HN178" s="43"/>
      <c r="HO178" s="43"/>
      <c r="HP178" s="43"/>
      <c r="HQ178" s="43"/>
      <c r="HR178" s="43"/>
      <c r="HS178" s="43"/>
      <c r="HT178" s="43"/>
      <c r="HU178" s="43"/>
      <c r="HV178" s="43"/>
      <c r="HW178" s="43"/>
      <c r="HX178" s="43"/>
      <c r="HY178" s="43"/>
      <c r="HZ178" s="43"/>
      <c r="IA178" s="43"/>
      <c r="IB178" s="43"/>
      <c r="IC178" s="43"/>
      <c r="ID178" s="43"/>
      <c r="IE178" s="43"/>
      <c r="IF178" s="43"/>
      <c r="IG178" s="43"/>
      <c r="IH178" s="43"/>
      <c r="II178" s="43"/>
      <c r="IJ178" s="43"/>
      <c r="IK178" s="43"/>
      <c r="IL178" s="43"/>
      <c r="IM178" s="43"/>
      <c r="IN178" s="43"/>
      <c r="IO178" s="43"/>
      <c r="IP178" s="43"/>
      <c r="IQ178" s="43"/>
      <c r="IR178" s="43"/>
      <c r="IS178" s="43"/>
      <c r="IT178" s="43"/>
      <c r="IU178" s="43"/>
      <c r="IV178" s="43"/>
      <c r="IW178" s="43"/>
      <c r="IX178" s="43"/>
      <c r="IY178" s="43"/>
      <c r="IZ178" s="43"/>
      <c r="JA178" s="43"/>
      <c r="JB178" s="43"/>
      <c r="JC178" s="43"/>
      <c r="JD178" s="43"/>
      <c r="JE178" s="43"/>
      <c r="JF178" s="43"/>
      <c r="JG178" s="43"/>
      <c r="JH178" s="43"/>
      <c r="JI178" s="43"/>
      <c r="JJ178" s="43"/>
      <c r="JK178" s="43"/>
      <c r="JL178" s="43"/>
      <c r="JM178" s="43"/>
      <c r="JN178" s="43"/>
      <c r="JO178" s="43"/>
      <c r="JP178" s="43"/>
      <c r="JQ178" s="43"/>
      <c r="JR178" s="43"/>
      <c r="JS178" s="43"/>
      <c r="JT178" s="43"/>
      <c r="JU178" s="43"/>
      <c r="JV178" s="43"/>
      <c r="JW178" s="43"/>
      <c r="JX178" s="43"/>
      <c r="JY178" s="43"/>
      <c r="JZ178" s="43"/>
      <c r="KA178" s="43"/>
      <c r="KB178" s="43"/>
    </row>
    <row r="179" spans="2:288" ht="26.25" customHeight="1" outlineLevel="2" x14ac:dyDescent="0.3">
      <c r="B179" s="66" t="s">
        <v>277</v>
      </c>
      <c r="C179" s="53">
        <f t="shared" si="14"/>
        <v>75.724999999999994</v>
      </c>
      <c r="D179" s="53">
        <f>VLOOKUP(B179,'Estimaciones variables'!A:B,2,FALSE)</f>
        <v>0</v>
      </c>
      <c r="E179" s="44"/>
      <c r="F179" s="44"/>
      <c r="G179" s="58" t="s">
        <v>4</v>
      </c>
      <c r="H179" s="58" t="s">
        <v>301</v>
      </c>
      <c r="I179" s="58" t="s">
        <v>7</v>
      </c>
      <c r="J179" s="58"/>
      <c r="K179" s="45">
        <v>0</v>
      </c>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c r="CS179" s="43"/>
      <c r="CT179" s="43"/>
      <c r="CU179" s="43"/>
      <c r="CV179" s="43"/>
      <c r="CW179" s="43"/>
      <c r="CX179" s="43"/>
      <c r="CY179" s="43"/>
      <c r="CZ179" s="43"/>
      <c r="DA179" s="43"/>
      <c r="DB179" s="43"/>
      <c r="DC179" s="43"/>
      <c r="DD179" s="43"/>
      <c r="DE179" s="43"/>
      <c r="DF179" s="43"/>
      <c r="DG179" s="43"/>
      <c r="DH179" s="43"/>
      <c r="DI179" s="43"/>
      <c r="DJ179" s="43"/>
      <c r="DK179" s="43"/>
      <c r="DL179" s="43"/>
      <c r="DM179" s="43"/>
      <c r="DN179" s="43"/>
      <c r="DO179" s="43"/>
      <c r="DP179" s="43"/>
      <c r="DQ179" s="43"/>
      <c r="DR179" s="43"/>
      <c r="DS179" s="43"/>
      <c r="DT179" s="43"/>
      <c r="DU179" s="43"/>
      <c r="DV179" s="43"/>
      <c r="DW179" s="43"/>
      <c r="DX179" s="43"/>
      <c r="DY179" s="43"/>
      <c r="DZ179" s="43"/>
      <c r="EA179" s="43"/>
      <c r="EB179" s="43"/>
      <c r="EC179" s="43"/>
      <c r="ED179" s="43"/>
      <c r="EE179" s="43"/>
      <c r="EF179" s="43"/>
      <c r="EG179" s="43"/>
      <c r="EH179" s="43"/>
      <c r="EI179" s="43"/>
      <c r="EJ179" s="43"/>
      <c r="EK179" s="43"/>
      <c r="EL179" s="43"/>
      <c r="EM179" s="43"/>
      <c r="EN179" s="43"/>
      <c r="EO179" s="43"/>
      <c r="EP179" s="43"/>
      <c r="EQ179" s="43"/>
      <c r="ER179" s="43"/>
      <c r="ES179" s="43"/>
      <c r="ET179" s="43"/>
      <c r="EU179" s="43"/>
      <c r="EV179" s="43"/>
      <c r="EW179" s="43"/>
      <c r="EX179" s="43"/>
      <c r="EY179" s="43"/>
      <c r="EZ179" s="43"/>
      <c r="FA179" s="43"/>
      <c r="FB179" s="43"/>
      <c r="FC179" s="43"/>
      <c r="FD179" s="43"/>
      <c r="FE179" s="43"/>
      <c r="FF179" s="43"/>
      <c r="FG179" s="43"/>
      <c r="FH179" s="43"/>
      <c r="FI179" s="43"/>
      <c r="FJ179" s="43"/>
      <c r="FK179" s="43"/>
      <c r="FL179" s="43"/>
      <c r="FM179" s="43"/>
      <c r="FN179" s="43"/>
      <c r="FO179" s="43"/>
      <c r="FP179" s="43"/>
      <c r="FQ179" s="43"/>
      <c r="FR179" s="43"/>
      <c r="FS179" s="43"/>
      <c r="FT179" s="43"/>
      <c r="FU179" s="43"/>
      <c r="FV179" s="43"/>
      <c r="FW179" s="43"/>
      <c r="FX179" s="43"/>
      <c r="FY179" s="43"/>
      <c r="FZ179" s="43"/>
      <c r="GA179" s="43"/>
      <c r="GB179" s="43"/>
      <c r="GC179" s="43"/>
      <c r="GD179" s="43"/>
      <c r="GE179" s="43"/>
      <c r="GF179" s="43"/>
      <c r="GG179" s="43"/>
      <c r="GH179" s="43"/>
      <c r="GI179" s="43"/>
      <c r="GJ179" s="43"/>
      <c r="GK179" s="43"/>
      <c r="GL179" s="43"/>
      <c r="GM179" s="43"/>
      <c r="GN179" s="43"/>
      <c r="GO179" s="43"/>
      <c r="GP179" s="43"/>
      <c r="GQ179" s="43"/>
      <c r="GR179" s="43"/>
      <c r="GS179" s="43"/>
      <c r="GT179" s="43"/>
      <c r="GU179" s="43"/>
      <c r="GV179" s="43"/>
      <c r="GW179" s="43"/>
      <c r="GX179" s="43"/>
      <c r="GY179" s="43"/>
      <c r="GZ179" s="43"/>
      <c r="HA179" s="43"/>
      <c r="HB179" s="43"/>
      <c r="HC179" s="43"/>
      <c r="HD179" s="43"/>
      <c r="HE179" s="43"/>
      <c r="HF179" s="43"/>
      <c r="HG179" s="43"/>
      <c r="HH179" s="43"/>
      <c r="HI179" s="43"/>
      <c r="HJ179" s="43"/>
      <c r="HK179" s="43"/>
      <c r="HL179" s="43"/>
      <c r="HM179" s="43"/>
      <c r="HN179" s="43"/>
      <c r="HO179" s="43"/>
      <c r="HP179" s="43"/>
      <c r="HQ179" s="43"/>
      <c r="HR179" s="43"/>
      <c r="HS179" s="43"/>
      <c r="HT179" s="43"/>
      <c r="HU179" s="43"/>
      <c r="HV179" s="43"/>
      <c r="HW179" s="43"/>
      <c r="HX179" s="43"/>
      <c r="HY179" s="43"/>
      <c r="HZ179" s="43"/>
      <c r="IA179" s="43"/>
      <c r="IB179" s="43"/>
      <c r="IC179" s="43"/>
      <c r="ID179" s="43"/>
      <c r="IE179" s="43"/>
      <c r="IF179" s="43"/>
      <c r="IG179" s="43"/>
      <c r="IH179" s="43"/>
      <c r="II179" s="43"/>
      <c r="IJ179" s="43"/>
      <c r="IK179" s="43"/>
      <c r="IL179" s="43"/>
      <c r="IM179" s="43"/>
      <c r="IN179" s="43"/>
      <c r="IO179" s="43"/>
      <c r="IP179" s="43"/>
      <c r="IQ179" s="43"/>
      <c r="IR179" s="43"/>
      <c r="IS179" s="43"/>
      <c r="IT179" s="43"/>
      <c r="IU179" s="43"/>
      <c r="IV179" s="43"/>
      <c r="IW179" s="43"/>
      <c r="IX179" s="43"/>
      <c r="IY179" s="43"/>
      <c r="IZ179" s="43"/>
      <c r="JA179" s="43"/>
      <c r="JB179" s="43"/>
      <c r="JC179" s="43"/>
      <c r="JD179" s="43"/>
      <c r="JE179" s="43"/>
      <c r="JF179" s="43"/>
      <c r="JG179" s="43"/>
      <c r="JH179" s="43"/>
      <c r="JI179" s="43"/>
      <c r="JJ179" s="43"/>
      <c r="JK179" s="43"/>
      <c r="JL179" s="43"/>
      <c r="JM179" s="43"/>
      <c r="JN179" s="43"/>
      <c r="JO179" s="43"/>
      <c r="JP179" s="43"/>
      <c r="JQ179" s="43"/>
      <c r="JR179" s="43"/>
      <c r="JS179" s="43"/>
      <c r="JT179" s="43"/>
      <c r="JU179" s="43"/>
      <c r="JV179" s="43"/>
      <c r="JW179" s="43"/>
      <c r="JX179" s="43"/>
      <c r="JY179" s="43"/>
      <c r="JZ179" s="43"/>
      <c r="KA179" s="43"/>
      <c r="KB179" s="43"/>
    </row>
    <row r="180" spans="2:288" ht="26.25" customHeight="1" outlineLevel="2" x14ac:dyDescent="0.3">
      <c r="B180" s="66" t="s">
        <v>249</v>
      </c>
      <c r="C180" s="53">
        <f t="shared" si="14"/>
        <v>75.724999999999994</v>
      </c>
      <c r="D180" s="53">
        <f>VLOOKUP(B180,'Estimaciones variables'!A:B,2,FALSE)</f>
        <v>0</v>
      </c>
      <c r="E180" s="44"/>
      <c r="F180" s="44"/>
      <c r="G180" s="58" t="s">
        <v>4</v>
      </c>
      <c r="H180" s="58" t="s">
        <v>301</v>
      </c>
      <c r="I180" s="58" t="s">
        <v>7</v>
      </c>
      <c r="J180" s="58"/>
      <c r="K180" s="45">
        <v>0</v>
      </c>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c r="CQ180" s="43"/>
      <c r="CR180" s="43"/>
      <c r="CS180" s="43"/>
      <c r="CT180" s="43"/>
      <c r="CU180" s="43"/>
      <c r="CV180" s="43"/>
      <c r="CW180" s="43"/>
      <c r="CX180" s="43"/>
      <c r="CY180" s="43"/>
      <c r="CZ180" s="43"/>
      <c r="DA180" s="43"/>
      <c r="DB180" s="43"/>
      <c r="DC180" s="43"/>
      <c r="DD180" s="43"/>
      <c r="DE180" s="43"/>
      <c r="DF180" s="43"/>
      <c r="DG180" s="43"/>
      <c r="DH180" s="43"/>
      <c r="DI180" s="43"/>
      <c r="DJ180" s="43"/>
      <c r="DK180" s="43"/>
      <c r="DL180" s="43"/>
      <c r="DM180" s="43"/>
      <c r="DN180" s="43"/>
      <c r="DO180" s="43"/>
      <c r="DP180" s="43"/>
      <c r="DQ180" s="43"/>
      <c r="DR180" s="43"/>
      <c r="DS180" s="43"/>
      <c r="DT180" s="43"/>
      <c r="DU180" s="43"/>
      <c r="DV180" s="43"/>
      <c r="DW180" s="43"/>
      <c r="DX180" s="43"/>
      <c r="DY180" s="43"/>
      <c r="DZ180" s="43"/>
      <c r="EA180" s="43"/>
      <c r="EB180" s="43"/>
      <c r="EC180" s="43"/>
      <c r="ED180" s="43"/>
      <c r="EE180" s="43"/>
      <c r="EF180" s="43"/>
      <c r="EG180" s="43"/>
      <c r="EH180" s="43"/>
      <c r="EI180" s="43"/>
      <c r="EJ180" s="43"/>
      <c r="EK180" s="43"/>
      <c r="EL180" s="43"/>
      <c r="EM180" s="43"/>
      <c r="EN180" s="43"/>
      <c r="EO180" s="43"/>
      <c r="EP180" s="43"/>
      <c r="EQ180" s="43"/>
      <c r="ER180" s="43"/>
      <c r="ES180" s="43"/>
      <c r="ET180" s="43"/>
      <c r="EU180" s="43"/>
      <c r="EV180" s="43"/>
      <c r="EW180" s="43"/>
      <c r="EX180" s="43"/>
      <c r="EY180" s="43"/>
      <c r="EZ180" s="43"/>
      <c r="FA180" s="43"/>
      <c r="FB180" s="43"/>
      <c r="FC180" s="43"/>
      <c r="FD180" s="43"/>
      <c r="FE180" s="43"/>
      <c r="FF180" s="43"/>
      <c r="FG180" s="43"/>
      <c r="FH180" s="43"/>
      <c r="FI180" s="43"/>
      <c r="FJ180" s="43"/>
      <c r="FK180" s="43"/>
      <c r="FL180" s="43"/>
      <c r="FM180" s="43"/>
      <c r="FN180" s="43"/>
      <c r="FO180" s="43"/>
      <c r="FP180" s="43"/>
      <c r="FQ180" s="43"/>
      <c r="FR180" s="43"/>
      <c r="FS180" s="43"/>
      <c r="FT180" s="43"/>
      <c r="FU180" s="43"/>
      <c r="FV180" s="43"/>
      <c r="FW180" s="43"/>
      <c r="FX180" s="43"/>
      <c r="FY180" s="43"/>
      <c r="FZ180" s="43"/>
      <c r="GA180" s="43"/>
      <c r="GB180" s="43"/>
      <c r="GC180" s="43"/>
      <c r="GD180" s="43"/>
      <c r="GE180" s="43"/>
      <c r="GF180" s="43"/>
      <c r="GG180" s="43"/>
      <c r="GH180" s="43"/>
      <c r="GI180" s="43"/>
      <c r="GJ180" s="43"/>
      <c r="GK180" s="43"/>
      <c r="GL180" s="43"/>
      <c r="GM180" s="43"/>
      <c r="GN180" s="43"/>
      <c r="GO180" s="43"/>
      <c r="GP180" s="43"/>
      <c r="GQ180" s="43"/>
      <c r="GR180" s="43"/>
      <c r="GS180" s="43"/>
      <c r="GT180" s="43"/>
      <c r="GU180" s="43"/>
      <c r="GV180" s="43"/>
      <c r="GW180" s="43"/>
      <c r="GX180" s="43"/>
      <c r="GY180" s="43"/>
      <c r="GZ180" s="43"/>
      <c r="HA180" s="43"/>
      <c r="HB180" s="43"/>
      <c r="HC180" s="43"/>
      <c r="HD180" s="43"/>
      <c r="HE180" s="43"/>
      <c r="HF180" s="43"/>
      <c r="HG180" s="43"/>
      <c r="HH180" s="43"/>
      <c r="HI180" s="43"/>
      <c r="HJ180" s="43"/>
      <c r="HK180" s="43"/>
      <c r="HL180" s="43"/>
      <c r="HM180" s="43"/>
      <c r="HN180" s="43"/>
      <c r="HO180" s="43"/>
      <c r="HP180" s="43"/>
      <c r="HQ180" s="43"/>
      <c r="HR180" s="43"/>
      <c r="HS180" s="43"/>
      <c r="HT180" s="43"/>
      <c r="HU180" s="43"/>
      <c r="HV180" s="43"/>
      <c r="HW180" s="43"/>
      <c r="HX180" s="43"/>
      <c r="HY180" s="43"/>
      <c r="HZ180" s="43"/>
      <c r="IA180" s="43"/>
      <c r="IB180" s="43"/>
      <c r="IC180" s="43"/>
      <c r="ID180" s="43"/>
      <c r="IE180" s="43"/>
      <c r="IF180" s="43"/>
      <c r="IG180" s="43"/>
      <c r="IH180" s="43"/>
      <c r="II180" s="43"/>
      <c r="IJ180" s="43"/>
      <c r="IK180" s="43"/>
      <c r="IL180" s="43"/>
      <c r="IM180" s="43"/>
      <c r="IN180" s="43"/>
      <c r="IO180" s="43"/>
      <c r="IP180" s="43"/>
      <c r="IQ180" s="43"/>
      <c r="IR180" s="43"/>
      <c r="IS180" s="43"/>
      <c r="IT180" s="43"/>
      <c r="IU180" s="43"/>
      <c r="IV180" s="43"/>
      <c r="IW180" s="43"/>
      <c r="IX180" s="43"/>
      <c r="IY180" s="43"/>
      <c r="IZ180" s="43"/>
      <c r="JA180" s="43"/>
      <c r="JB180" s="43"/>
      <c r="JC180" s="43"/>
      <c r="JD180" s="43"/>
      <c r="JE180" s="43"/>
      <c r="JF180" s="43"/>
      <c r="JG180" s="43"/>
      <c r="JH180" s="43"/>
      <c r="JI180" s="43"/>
      <c r="JJ180" s="43"/>
      <c r="JK180" s="43"/>
      <c r="JL180" s="43"/>
      <c r="JM180" s="43"/>
      <c r="JN180" s="43"/>
      <c r="JO180" s="43"/>
      <c r="JP180" s="43"/>
      <c r="JQ180" s="43"/>
      <c r="JR180" s="43"/>
      <c r="JS180" s="43"/>
      <c r="JT180" s="43"/>
      <c r="JU180" s="43"/>
      <c r="JV180" s="43"/>
      <c r="JW180" s="43"/>
      <c r="JX180" s="43"/>
      <c r="JY180" s="43"/>
      <c r="JZ180" s="43"/>
      <c r="KA180" s="43"/>
      <c r="KB180" s="43"/>
    </row>
    <row r="181" spans="2:288" ht="38.25" customHeight="1" outlineLevel="2" x14ac:dyDescent="0.3">
      <c r="B181" s="66" t="s">
        <v>203</v>
      </c>
      <c r="C181" s="53">
        <f t="shared" si="14"/>
        <v>75.724999999999994</v>
      </c>
      <c r="D181" s="53">
        <f>VLOOKUP(B181,'Estimaciones variables'!A:B,2,FALSE)</f>
        <v>0</v>
      </c>
      <c r="E181" s="44"/>
      <c r="F181" s="44"/>
      <c r="G181" s="58" t="s">
        <v>7</v>
      </c>
      <c r="H181" s="58" t="s">
        <v>301</v>
      </c>
      <c r="I181" s="58" t="s">
        <v>19</v>
      </c>
      <c r="J181" s="58" t="s">
        <v>2</v>
      </c>
      <c r="K181" s="45">
        <v>0</v>
      </c>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c r="CQ181" s="43"/>
      <c r="CR181" s="43"/>
      <c r="CS181" s="43"/>
      <c r="CT181" s="43"/>
      <c r="CU181" s="43"/>
      <c r="CV181" s="43"/>
      <c r="CW181" s="43"/>
      <c r="CX181" s="43"/>
      <c r="CY181" s="43"/>
      <c r="CZ181" s="43"/>
      <c r="DA181" s="43"/>
      <c r="DB181" s="43"/>
      <c r="DC181" s="43"/>
      <c r="DD181" s="43"/>
      <c r="DE181" s="43"/>
      <c r="DF181" s="43"/>
      <c r="DG181" s="43"/>
      <c r="DH181" s="43"/>
      <c r="DI181" s="43"/>
      <c r="DJ181" s="43"/>
      <c r="DK181" s="43"/>
      <c r="DL181" s="43"/>
      <c r="DM181" s="43"/>
      <c r="DN181" s="43"/>
      <c r="DO181" s="43"/>
      <c r="DP181" s="43"/>
      <c r="DQ181" s="43"/>
      <c r="DR181" s="43"/>
      <c r="DS181" s="43"/>
      <c r="DT181" s="43"/>
      <c r="DU181" s="43"/>
      <c r="DV181" s="43"/>
      <c r="DW181" s="43"/>
      <c r="DX181" s="43"/>
      <c r="DY181" s="43"/>
      <c r="DZ181" s="43"/>
      <c r="EA181" s="43"/>
      <c r="EB181" s="43"/>
      <c r="EC181" s="43"/>
      <c r="ED181" s="43"/>
      <c r="EE181" s="43"/>
      <c r="EF181" s="43"/>
      <c r="EG181" s="43"/>
      <c r="EH181" s="43"/>
      <c r="EI181" s="43"/>
      <c r="EJ181" s="43"/>
      <c r="EK181" s="43"/>
      <c r="EL181" s="43"/>
      <c r="EM181" s="43"/>
      <c r="EN181" s="43"/>
      <c r="EO181" s="43"/>
      <c r="EP181" s="43"/>
      <c r="EQ181" s="43"/>
      <c r="ER181" s="43"/>
      <c r="ES181" s="43"/>
      <c r="ET181" s="43"/>
      <c r="EU181" s="43"/>
      <c r="EV181" s="43"/>
      <c r="EW181" s="43"/>
      <c r="EX181" s="43"/>
      <c r="EY181" s="43"/>
      <c r="EZ181" s="43"/>
      <c r="FA181" s="43"/>
      <c r="FB181" s="43"/>
      <c r="FC181" s="43"/>
      <c r="FD181" s="43"/>
      <c r="FE181" s="43"/>
      <c r="FF181" s="43"/>
      <c r="FG181" s="43"/>
      <c r="FH181" s="43"/>
      <c r="FI181" s="43"/>
      <c r="FJ181" s="43"/>
      <c r="FK181" s="43"/>
      <c r="FL181" s="43"/>
      <c r="FM181" s="43"/>
      <c r="FN181" s="43"/>
      <c r="FO181" s="43"/>
      <c r="FP181" s="43"/>
      <c r="FQ181" s="43"/>
      <c r="FR181" s="43"/>
      <c r="FS181" s="43"/>
      <c r="FT181" s="43"/>
      <c r="FU181" s="43"/>
      <c r="FV181" s="43"/>
      <c r="FW181" s="43"/>
      <c r="FX181" s="43"/>
      <c r="FY181" s="43"/>
      <c r="FZ181" s="43"/>
      <c r="GA181" s="43"/>
      <c r="GB181" s="43"/>
      <c r="GC181" s="43"/>
      <c r="GD181" s="43"/>
      <c r="GE181" s="43"/>
      <c r="GF181" s="43"/>
      <c r="GG181" s="43"/>
      <c r="GH181" s="43"/>
      <c r="GI181" s="43"/>
      <c r="GJ181" s="43"/>
      <c r="GK181" s="43"/>
      <c r="GL181" s="43"/>
      <c r="GM181" s="43"/>
      <c r="GN181" s="43"/>
      <c r="GO181" s="43"/>
      <c r="GP181" s="43"/>
      <c r="GQ181" s="43"/>
      <c r="GR181" s="43"/>
      <c r="GS181" s="43"/>
      <c r="GT181" s="43"/>
      <c r="GU181" s="43"/>
      <c r="GV181" s="43"/>
      <c r="GW181" s="43"/>
      <c r="GX181" s="43"/>
      <c r="GY181" s="43"/>
      <c r="GZ181" s="43"/>
      <c r="HA181" s="43"/>
      <c r="HB181" s="43"/>
      <c r="HC181" s="43"/>
      <c r="HD181" s="43"/>
      <c r="HE181" s="43"/>
      <c r="HF181" s="43"/>
      <c r="HG181" s="43"/>
      <c r="HH181" s="43"/>
      <c r="HI181" s="43"/>
      <c r="HJ181" s="43"/>
      <c r="HK181" s="43"/>
      <c r="HL181" s="43"/>
      <c r="HM181" s="43"/>
      <c r="HN181" s="43"/>
      <c r="HO181" s="43"/>
      <c r="HP181" s="43"/>
      <c r="HQ181" s="43"/>
      <c r="HR181" s="43"/>
      <c r="HS181" s="43"/>
      <c r="HT181" s="43"/>
      <c r="HU181" s="43"/>
      <c r="HV181" s="43"/>
      <c r="HW181" s="43"/>
      <c r="HX181" s="43"/>
      <c r="HY181" s="43"/>
      <c r="HZ181" s="43"/>
      <c r="IA181" s="43"/>
      <c r="IB181" s="43"/>
      <c r="IC181" s="43"/>
      <c r="ID181" s="43"/>
      <c r="IE181" s="43"/>
      <c r="IF181" s="43"/>
      <c r="IG181" s="43"/>
      <c r="IH181" s="43"/>
      <c r="II181" s="43"/>
      <c r="IJ181" s="43"/>
      <c r="IK181" s="43"/>
      <c r="IL181" s="43"/>
      <c r="IM181" s="43"/>
      <c r="IN181" s="43"/>
      <c r="IO181" s="43"/>
      <c r="IP181" s="43"/>
      <c r="IQ181" s="43"/>
      <c r="IR181" s="43"/>
      <c r="IS181" s="43"/>
      <c r="IT181" s="43"/>
      <c r="IU181" s="43"/>
      <c r="IV181" s="43"/>
      <c r="IW181" s="43"/>
      <c r="IX181" s="43"/>
      <c r="IY181" s="43"/>
      <c r="IZ181" s="43"/>
      <c r="JA181" s="43"/>
      <c r="JB181" s="43"/>
      <c r="JC181" s="43"/>
      <c r="JD181" s="43"/>
      <c r="JE181" s="43"/>
      <c r="JF181" s="43"/>
      <c r="JG181" s="43"/>
      <c r="JH181" s="43"/>
      <c r="JI181" s="43"/>
      <c r="JJ181" s="43"/>
      <c r="JK181" s="43"/>
      <c r="JL181" s="43"/>
      <c r="JM181" s="43"/>
      <c r="JN181" s="43"/>
      <c r="JO181" s="43"/>
      <c r="JP181" s="43"/>
      <c r="JQ181" s="43"/>
      <c r="JR181" s="43"/>
      <c r="JS181" s="43"/>
      <c r="JT181" s="43"/>
      <c r="JU181" s="43"/>
      <c r="JV181" s="43"/>
      <c r="JW181" s="43"/>
      <c r="JX181" s="43"/>
      <c r="JY181" s="43"/>
      <c r="JZ181" s="43"/>
      <c r="KA181" s="43"/>
      <c r="KB181" s="43"/>
    </row>
    <row r="182" spans="2:288" ht="38.25" customHeight="1" outlineLevel="2" x14ac:dyDescent="0.3">
      <c r="B182" s="66" t="s">
        <v>208</v>
      </c>
      <c r="C182" s="53">
        <f t="shared" si="14"/>
        <v>75.724999999999994</v>
      </c>
      <c r="D182" s="53">
        <f>VLOOKUP(B182,'Estimaciones variables'!A:B,2,FALSE)</f>
        <v>0</v>
      </c>
      <c r="E182" s="44"/>
      <c r="F182" s="44"/>
      <c r="G182" s="74" t="s">
        <v>5</v>
      </c>
      <c r="H182" s="58" t="s">
        <v>323</v>
      </c>
      <c r="I182" s="58" t="s">
        <v>51</v>
      </c>
      <c r="J182" s="58" t="s">
        <v>311</v>
      </c>
      <c r="K182" s="45">
        <v>0</v>
      </c>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c r="BC182" s="43"/>
      <c r="BD182" s="43"/>
      <c r="BE182" s="43"/>
      <c r="BF182" s="43"/>
      <c r="BG182" s="43"/>
      <c r="BH182" s="43"/>
      <c r="BI182" s="43"/>
      <c r="BJ182" s="43"/>
      <c r="BK182" s="43"/>
      <c r="BL182" s="43"/>
      <c r="BM182" s="43"/>
      <c r="BN182" s="43"/>
      <c r="BO182" s="43"/>
      <c r="BP182" s="43"/>
      <c r="BQ182" s="43"/>
      <c r="BR182" s="43"/>
      <c r="BS182" s="43"/>
      <c r="BT182" s="43"/>
      <c r="BU182" s="43"/>
      <c r="BV182" s="43"/>
      <c r="BW182" s="43"/>
      <c r="BX182" s="43"/>
      <c r="BY182" s="43"/>
      <c r="BZ182" s="43"/>
      <c r="CA182" s="43"/>
      <c r="CB182" s="43"/>
      <c r="CC182" s="43"/>
      <c r="CD182" s="43"/>
      <c r="CE182" s="43"/>
      <c r="CF182" s="43"/>
      <c r="CG182" s="43"/>
      <c r="CH182" s="43"/>
      <c r="CI182" s="43"/>
      <c r="CJ182" s="43"/>
      <c r="CK182" s="43"/>
      <c r="CL182" s="43"/>
      <c r="CM182" s="43"/>
      <c r="CN182" s="43"/>
      <c r="CO182" s="43"/>
      <c r="CP182" s="43"/>
      <c r="CQ182" s="43"/>
      <c r="CR182" s="43"/>
      <c r="CS182" s="43"/>
      <c r="CT182" s="43"/>
      <c r="CU182" s="43"/>
      <c r="CV182" s="43"/>
      <c r="CW182" s="43"/>
      <c r="CX182" s="43"/>
      <c r="CY182" s="43"/>
      <c r="CZ182" s="43"/>
      <c r="DA182" s="43"/>
      <c r="DB182" s="43"/>
      <c r="DC182" s="43"/>
      <c r="DD182" s="43"/>
      <c r="DE182" s="43"/>
      <c r="DF182" s="43"/>
      <c r="DG182" s="43"/>
      <c r="DH182" s="43"/>
      <c r="DI182" s="43"/>
      <c r="DJ182" s="43"/>
      <c r="DK182" s="43"/>
      <c r="DL182" s="43"/>
      <c r="DM182" s="43"/>
      <c r="DN182" s="43"/>
      <c r="DO182" s="43"/>
      <c r="DP182" s="43"/>
      <c r="DQ182" s="43"/>
      <c r="DR182" s="43"/>
      <c r="DS182" s="43"/>
      <c r="DT182" s="43"/>
      <c r="DU182" s="43"/>
      <c r="DV182" s="43"/>
      <c r="DW182" s="43"/>
      <c r="DX182" s="43"/>
      <c r="DY182" s="43"/>
      <c r="DZ182" s="43"/>
      <c r="EA182" s="43"/>
      <c r="EB182" s="43"/>
      <c r="EC182" s="43"/>
      <c r="ED182" s="43"/>
      <c r="EE182" s="43"/>
      <c r="EF182" s="43"/>
      <c r="EG182" s="43"/>
      <c r="EH182" s="43"/>
      <c r="EI182" s="43"/>
      <c r="EJ182" s="43"/>
      <c r="EK182" s="43"/>
      <c r="EL182" s="43"/>
      <c r="EM182" s="43"/>
      <c r="EN182" s="43"/>
      <c r="EO182" s="43"/>
      <c r="EP182" s="43"/>
      <c r="EQ182" s="43"/>
      <c r="ER182" s="43"/>
      <c r="ES182" s="43"/>
      <c r="ET182" s="43"/>
      <c r="EU182" s="43"/>
      <c r="EV182" s="43"/>
      <c r="EW182" s="43"/>
      <c r="EX182" s="43"/>
      <c r="EY182" s="43"/>
      <c r="EZ182" s="43"/>
      <c r="FA182" s="43"/>
      <c r="FB182" s="43"/>
      <c r="FC182" s="43"/>
      <c r="FD182" s="43"/>
      <c r="FE182" s="43"/>
      <c r="FF182" s="43"/>
      <c r="FG182" s="43"/>
      <c r="FH182" s="43"/>
      <c r="FI182" s="43"/>
      <c r="FJ182" s="43"/>
      <c r="FK182" s="43"/>
      <c r="FL182" s="43"/>
      <c r="FM182" s="43"/>
      <c r="FN182" s="43"/>
      <c r="FO182" s="43"/>
      <c r="FP182" s="43"/>
      <c r="FQ182" s="43"/>
      <c r="FR182" s="43"/>
      <c r="FS182" s="43"/>
      <c r="FT182" s="43"/>
      <c r="FU182" s="43"/>
      <c r="FV182" s="43"/>
      <c r="FW182" s="43"/>
      <c r="FX182" s="43"/>
      <c r="FY182" s="43"/>
      <c r="FZ182" s="43"/>
      <c r="GA182" s="43"/>
      <c r="GB182" s="43"/>
      <c r="GC182" s="43"/>
      <c r="GD182" s="43"/>
      <c r="GE182" s="43"/>
      <c r="GF182" s="43"/>
      <c r="GG182" s="43"/>
      <c r="GH182" s="43"/>
      <c r="GI182" s="43"/>
      <c r="GJ182" s="43"/>
      <c r="GK182" s="43"/>
      <c r="GL182" s="43"/>
      <c r="GM182" s="43"/>
      <c r="GN182" s="43"/>
      <c r="GO182" s="43"/>
      <c r="GP182" s="43"/>
      <c r="GQ182" s="43"/>
      <c r="GR182" s="43"/>
      <c r="GS182" s="43"/>
      <c r="GT182" s="43"/>
      <c r="GU182" s="43"/>
      <c r="GV182" s="43"/>
      <c r="GW182" s="43"/>
      <c r="GX182" s="43"/>
      <c r="GY182" s="43"/>
      <c r="GZ182" s="43"/>
      <c r="HA182" s="43"/>
      <c r="HB182" s="43"/>
      <c r="HC182" s="43"/>
      <c r="HD182" s="43"/>
      <c r="HE182" s="43"/>
      <c r="HF182" s="43"/>
      <c r="HG182" s="43"/>
      <c r="HH182" s="43"/>
      <c r="HI182" s="43"/>
      <c r="HJ182" s="43"/>
      <c r="HK182" s="43"/>
      <c r="HL182" s="43"/>
      <c r="HM182" s="43"/>
      <c r="HN182" s="43"/>
      <c r="HO182" s="43"/>
      <c r="HP182" s="43"/>
      <c r="HQ182" s="43"/>
      <c r="HR182" s="43"/>
      <c r="HS182" s="43"/>
      <c r="HT182" s="43"/>
      <c r="HU182" s="43"/>
      <c r="HV182" s="43"/>
      <c r="HW182" s="43"/>
      <c r="HX182" s="43"/>
      <c r="HY182" s="43"/>
      <c r="HZ182" s="43"/>
      <c r="IA182" s="43"/>
      <c r="IB182" s="43"/>
      <c r="IC182" s="43"/>
      <c r="ID182" s="43"/>
      <c r="IE182" s="43"/>
      <c r="IF182" s="43"/>
      <c r="IG182" s="43"/>
      <c r="IH182" s="43"/>
      <c r="II182" s="43"/>
      <c r="IJ182" s="43"/>
      <c r="IK182" s="43"/>
      <c r="IL182" s="43"/>
      <c r="IM182" s="43"/>
      <c r="IN182" s="43"/>
      <c r="IO182" s="43"/>
      <c r="IP182" s="43"/>
      <c r="IQ182" s="43"/>
      <c r="IR182" s="43"/>
      <c r="IS182" s="43"/>
      <c r="IT182" s="43"/>
      <c r="IU182" s="43"/>
      <c r="IV182" s="43"/>
      <c r="IW182" s="43"/>
      <c r="IX182" s="43"/>
      <c r="IY182" s="43"/>
      <c r="IZ182" s="43"/>
      <c r="JA182" s="43"/>
      <c r="JB182" s="43"/>
      <c r="JC182" s="43"/>
      <c r="JD182" s="43"/>
      <c r="JE182" s="43"/>
      <c r="JF182" s="43"/>
      <c r="JG182" s="43"/>
      <c r="JH182" s="43"/>
      <c r="JI182" s="43"/>
      <c r="JJ182" s="43"/>
      <c r="JK182" s="43"/>
      <c r="JL182" s="43"/>
      <c r="JM182" s="43"/>
      <c r="JN182" s="43"/>
      <c r="JO182" s="43"/>
      <c r="JP182" s="43"/>
      <c r="JQ182" s="43"/>
      <c r="JR182" s="43"/>
      <c r="JS182" s="43"/>
      <c r="JT182" s="43"/>
      <c r="JU182" s="43"/>
      <c r="JV182" s="43"/>
      <c r="JW182" s="43"/>
      <c r="JX182" s="43"/>
      <c r="JY182" s="43"/>
      <c r="JZ182" s="43"/>
      <c r="KA182" s="43"/>
      <c r="KB182" s="43"/>
    </row>
    <row r="183" spans="2:288" ht="34.5" customHeight="1" outlineLevel="2" x14ac:dyDescent="0.3">
      <c r="B183" s="66" t="s">
        <v>259</v>
      </c>
      <c r="C183" s="53">
        <f t="shared" si="14"/>
        <v>75.724999999999994</v>
      </c>
      <c r="D183" s="53">
        <f>VLOOKUP(B183,'Estimaciones variables'!A:B,2,FALSE)</f>
        <v>0</v>
      </c>
      <c r="E183" s="44"/>
      <c r="F183" s="44"/>
      <c r="G183" s="74" t="s">
        <v>51</v>
      </c>
      <c r="H183" s="58" t="s">
        <v>303</v>
      </c>
      <c r="I183" s="58" t="s">
        <v>19</v>
      </c>
      <c r="J183" s="58"/>
      <c r="K183" s="45">
        <v>0</v>
      </c>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c r="CS183" s="43"/>
      <c r="CT183" s="43"/>
      <c r="CU183" s="43"/>
      <c r="CV183" s="43"/>
      <c r="CW183" s="43"/>
      <c r="CX183" s="43"/>
      <c r="CY183" s="43"/>
      <c r="CZ183" s="43"/>
      <c r="DA183" s="43"/>
      <c r="DB183" s="43"/>
      <c r="DC183" s="43"/>
      <c r="DD183" s="43"/>
      <c r="DE183" s="43"/>
      <c r="DF183" s="43"/>
      <c r="DG183" s="43"/>
      <c r="DH183" s="43"/>
      <c r="DI183" s="43"/>
      <c r="DJ183" s="43"/>
      <c r="DK183" s="43"/>
      <c r="DL183" s="43"/>
      <c r="DM183" s="43"/>
      <c r="DN183" s="43"/>
      <c r="DO183" s="43"/>
      <c r="DP183" s="43"/>
      <c r="DQ183" s="43"/>
      <c r="DR183" s="43"/>
      <c r="DS183" s="43"/>
      <c r="DT183" s="43"/>
      <c r="DU183" s="43"/>
      <c r="DV183" s="43"/>
      <c r="DW183" s="43"/>
      <c r="DX183" s="43"/>
      <c r="DY183" s="43"/>
      <c r="DZ183" s="43"/>
      <c r="EA183" s="43"/>
      <c r="EB183" s="43"/>
      <c r="EC183" s="43"/>
      <c r="ED183" s="43"/>
      <c r="EE183" s="43"/>
      <c r="EF183" s="43"/>
      <c r="EG183" s="43"/>
      <c r="EH183" s="43"/>
      <c r="EI183" s="43"/>
      <c r="EJ183" s="43"/>
      <c r="EK183" s="43"/>
      <c r="EL183" s="43"/>
      <c r="EM183" s="43"/>
      <c r="EN183" s="43"/>
      <c r="EO183" s="43"/>
      <c r="EP183" s="43"/>
      <c r="EQ183" s="43"/>
      <c r="ER183" s="43"/>
      <c r="ES183" s="43"/>
      <c r="ET183" s="43"/>
      <c r="EU183" s="43"/>
      <c r="EV183" s="43"/>
      <c r="EW183" s="43"/>
      <c r="EX183" s="43"/>
      <c r="EY183" s="43"/>
      <c r="EZ183" s="43"/>
      <c r="FA183" s="43"/>
      <c r="FB183" s="43"/>
      <c r="FC183" s="43"/>
      <c r="FD183" s="43"/>
      <c r="FE183" s="43"/>
      <c r="FF183" s="43"/>
      <c r="FG183" s="43"/>
      <c r="FH183" s="43"/>
      <c r="FI183" s="43"/>
      <c r="FJ183" s="43"/>
      <c r="FK183" s="43"/>
      <c r="FL183" s="43"/>
      <c r="FM183" s="43"/>
      <c r="FN183" s="43"/>
      <c r="FO183" s="43"/>
      <c r="FP183" s="43"/>
      <c r="FQ183" s="43"/>
      <c r="FR183" s="43"/>
      <c r="FS183" s="43"/>
      <c r="FT183" s="43"/>
      <c r="FU183" s="43"/>
      <c r="FV183" s="43"/>
      <c r="FW183" s="43"/>
      <c r="FX183" s="43"/>
      <c r="FY183" s="43"/>
      <c r="FZ183" s="43"/>
      <c r="GA183" s="43"/>
      <c r="GB183" s="43"/>
      <c r="GC183" s="43"/>
      <c r="GD183" s="43"/>
      <c r="GE183" s="43"/>
      <c r="GF183" s="43"/>
      <c r="GG183" s="43"/>
      <c r="GH183" s="43"/>
      <c r="GI183" s="43"/>
      <c r="GJ183" s="43"/>
      <c r="GK183" s="43"/>
      <c r="GL183" s="43"/>
      <c r="GM183" s="43"/>
      <c r="GN183" s="43"/>
      <c r="GO183" s="43"/>
      <c r="GP183" s="43"/>
      <c r="GQ183" s="43"/>
      <c r="GR183" s="43"/>
      <c r="GS183" s="43"/>
      <c r="GT183" s="43"/>
      <c r="GU183" s="43"/>
      <c r="GV183" s="43"/>
      <c r="GW183" s="43"/>
      <c r="GX183" s="43"/>
      <c r="GY183" s="43"/>
      <c r="GZ183" s="43"/>
      <c r="HA183" s="43"/>
      <c r="HB183" s="43"/>
      <c r="HC183" s="43"/>
      <c r="HD183" s="43"/>
      <c r="HE183" s="43"/>
      <c r="HF183" s="43"/>
      <c r="HG183" s="43"/>
      <c r="HH183" s="43"/>
      <c r="HI183" s="43"/>
      <c r="HJ183" s="43"/>
      <c r="HK183" s="43"/>
      <c r="HL183" s="43"/>
      <c r="HM183" s="43"/>
      <c r="HN183" s="43"/>
      <c r="HO183" s="43"/>
      <c r="HP183" s="43"/>
      <c r="HQ183" s="43"/>
      <c r="HR183" s="43"/>
      <c r="HS183" s="43"/>
      <c r="HT183" s="43"/>
      <c r="HU183" s="43"/>
      <c r="HV183" s="43"/>
      <c r="HW183" s="43"/>
      <c r="HX183" s="43"/>
      <c r="HY183" s="43"/>
      <c r="HZ183" s="43"/>
      <c r="IA183" s="43"/>
      <c r="IB183" s="43"/>
      <c r="IC183" s="43"/>
      <c r="ID183" s="43"/>
      <c r="IE183" s="43"/>
      <c r="IF183" s="43"/>
      <c r="IG183" s="43"/>
      <c r="IH183" s="43"/>
      <c r="II183" s="43"/>
      <c r="IJ183" s="43"/>
      <c r="IK183" s="43"/>
      <c r="IL183" s="43"/>
      <c r="IM183" s="43"/>
      <c r="IN183" s="43"/>
      <c r="IO183" s="43"/>
      <c r="IP183" s="43"/>
      <c r="IQ183" s="43"/>
      <c r="IR183" s="43"/>
      <c r="IS183" s="43"/>
      <c r="IT183" s="43"/>
      <c r="IU183" s="43"/>
      <c r="IV183" s="43"/>
      <c r="IW183" s="43"/>
      <c r="IX183" s="43"/>
      <c r="IY183" s="43"/>
      <c r="IZ183" s="43"/>
      <c r="JA183" s="43"/>
      <c r="JB183" s="43"/>
      <c r="JC183" s="43"/>
      <c r="JD183" s="43"/>
      <c r="JE183" s="43"/>
      <c r="JF183" s="43"/>
      <c r="JG183" s="43"/>
      <c r="JH183" s="43"/>
      <c r="JI183" s="43"/>
      <c r="JJ183" s="43"/>
      <c r="JK183" s="43"/>
      <c r="JL183" s="43"/>
      <c r="JM183" s="43"/>
      <c r="JN183" s="43"/>
      <c r="JO183" s="43"/>
      <c r="JP183" s="43"/>
      <c r="JQ183" s="43"/>
      <c r="JR183" s="43"/>
      <c r="JS183" s="43"/>
      <c r="JT183" s="43"/>
      <c r="JU183" s="43"/>
      <c r="JV183" s="43"/>
      <c r="JW183" s="43"/>
      <c r="JX183" s="43"/>
      <c r="JY183" s="43"/>
      <c r="JZ183" s="43"/>
      <c r="KA183" s="43"/>
      <c r="KB183" s="43"/>
    </row>
    <row r="184" spans="2:288" ht="26.25" customHeight="1" outlineLevel="1" x14ac:dyDescent="0.3">
      <c r="B184" s="67" t="s">
        <v>258</v>
      </c>
      <c r="C184" s="56">
        <f>C185</f>
        <v>75.724999999999994</v>
      </c>
      <c r="D184" s="107">
        <f>MAX(D185:D189)</f>
        <v>2.6125000000000003</v>
      </c>
      <c r="E184" s="46"/>
      <c r="F184" s="46"/>
      <c r="G184" s="75"/>
      <c r="H184" s="75"/>
      <c r="I184" s="75"/>
      <c r="J184" s="75"/>
      <c r="K184" s="47">
        <v>0</v>
      </c>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c r="CT184" s="43"/>
      <c r="CU184" s="43"/>
      <c r="CV184" s="43"/>
      <c r="CW184" s="43"/>
      <c r="CX184" s="43"/>
      <c r="CY184" s="43"/>
      <c r="CZ184" s="43"/>
      <c r="DA184" s="43"/>
      <c r="DB184" s="43"/>
      <c r="DC184" s="43"/>
      <c r="DD184" s="43"/>
      <c r="DE184" s="43"/>
      <c r="DF184" s="43"/>
      <c r="DG184" s="43"/>
      <c r="DH184" s="43"/>
      <c r="DI184" s="43"/>
      <c r="DJ184" s="43"/>
      <c r="DK184" s="43"/>
      <c r="DL184" s="43"/>
      <c r="DM184" s="43"/>
      <c r="DN184" s="43"/>
      <c r="DO184" s="43"/>
      <c r="DP184" s="43"/>
      <c r="DQ184" s="43"/>
      <c r="DR184" s="43"/>
      <c r="DS184" s="43"/>
      <c r="DT184" s="43"/>
      <c r="DU184" s="43"/>
      <c r="DV184" s="43"/>
      <c r="DW184" s="43"/>
      <c r="DX184" s="43"/>
      <c r="DY184" s="43"/>
      <c r="DZ184" s="43"/>
      <c r="EA184" s="43"/>
      <c r="EB184" s="43"/>
      <c r="EC184" s="43"/>
      <c r="ED184" s="43"/>
      <c r="EE184" s="43"/>
      <c r="EF184" s="43"/>
      <c r="EG184" s="43"/>
      <c r="EH184" s="43"/>
      <c r="EI184" s="43"/>
      <c r="EJ184" s="43"/>
      <c r="EK184" s="43"/>
      <c r="EL184" s="43"/>
      <c r="EM184" s="43"/>
      <c r="EN184" s="43"/>
      <c r="EO184" s="43"/>
      <c r="EP184" s="43"/>
      <c r="EQ184" s="43"/>
      <c r="ER184" s="43"/>
      <c r="ES184" s="43"/>
      <c r="ET184" s="43"/>
      <c r="EU184" s="43"/>
      <c r="EV184" s="43"/>
      <c r="EW184" s="43"/>
      <c r="EX184" s="43"/>
      <c r="EY184" s="43"/>
      <c r="EZ184" s="43"/>
      <c r="FA184" s="43"/>
      <c r="FB184" s="43"/>
      <c r="FC184" s="43"/>
      <c r="FD184" s="43"/>
      <c r="FE184" s="43"/>
      <c r="FF184" s="43"/>
      <c r="FG184" s="43"/>
      <c r="FH184" s="43"/>
      <c r="FI184" s="43"/>
      <c r="FJ184" s="43"/>
      <c r="FK184" s="43"/>
      <c r="FL184" s="43"/>
      <c r="FM184" s="43"/>
      <c r="FN184" s="43"/>
      <c r="FO184" s="43"/>
      <c r="FP184" s="43"/>
      <c r="FQ184" s="43"/>
      <c r="FR184" s="43"/>
      <c r="FS184" s="43"/>
      <c r="FT184" s="43"/>
      <c r="FU184" s="43"/>
      <c r="FV184" s="43"/>
      <c r="FW184" s="43"/>
      <c r="FX184" s="43"/>
      <c r="FY184" s="43"/>
      <c r="FZ184" s="43"/>
      <c r="GA184" s="43"/>
      <c r="GB184" s="43"/>
      <c r="GC184" s="43"/>
      <c r="GD184" s="43"/>
      <c r="GE184" s="43"/>
      <c r="GF184" s="43"/>
      <c r="GG184" s="43"/>
      <c r="GH184" s="43"/>
      <c r="GI184" s="43"/>
      <c r="GJ184" s="43"/>
      <c r="GK184" s="43"/>
      <c r="GL184" s="43"/>
      <c r="GM184" s="43"/>
      <c r="GN184" s="43"/>
      <c r="GO184" s="43"/>
      <c r="GP184" s="43"/>
      <c r="GQ184" s="43"/>
      <c r="GR184" s="43"/>
      <c r="GS184" s="43"/>
      <c r="GT184" s="43"/>
      <c r="GU184" s="43"/>
      <c r="GV184" s="43"/>
      <c r="GW184" s="43"/>
      <c r="GX184" s="43"/>
      <c r="GY184" s="43"/>
      <c r="GZ184" s="43"/>
      <c r="HA184" s="43"/>
      <c r="HB184" s="43"/>
      <c r="HC184" s="43"/>
      <c r="HD184" s="43"/>
      <c r="HE184" s="43"/>
      <c r="HF184" s="43"/>
      <c r="HG184" s="43"/>
      <c r="HH184" s="43"/>
      <c r="HI184" s="43"/>
      <c r="HJ184" s="43"/>
      <c r="HK184" s="43"/>
      <c r="HL184" s="43"/>
      <c r="HM184" s="43"/>
      <c r="HN184" s="43"/>
      <c r="HO184" s="43"/>
      <c r="HP184" s="43"/>
      <c r="HQ184" s="43"/>
      <c r="HR184" s="43"/>
      <c r="HS184" s="43"/>
      <c r="HT184" s="43"/>
      <c r="HU184" s="43"/>
      <c r="HV184" s="43"/>
      <c r="HW184" s="43"/>
      <c r="HX184" s="43"/>
      <c r="HY184" s="43"/>
      <c r="HZ184" s="43"/>
      <c r="IA184" s="43"/>
      <c r="IB184" s="43"/>
      <c r="IC184" s="43"/>
      <c r="ID184" s="43"/>
      <c r="IE184" s="43"/>
      <c r="IF184" s="43"/>
      <c r="IG184" s="43"/>
      <c r="IH184" s="43"/>
      <c r="II184" s="43"/>
      <c r="IJ184" s="43"/>
      <c r="IK184" s="43"/>
      <c r="IL184" s="43"/>
      <c r="IM184" s="43"/>
      <c r="IN184" s="43"/>
      <c r="IO184" s="43"/>
      <c r="IP184" s="43"/>
      <c r="IQ184" s="43"/>
      <c r="IR184" s="43"/>
      <c r="IS184" s="43"/>
      <c r="IT184" s="43"/>
      <c r="IU184" s="43"/>
      <c r="IV184" s="43"/>
      <c r="IW184" s="43"/>
      <c r="IX184" s="43"/>
      <c r="IY184" s="43"/>
      <c r="IZ184" s="43"/>
      <c r="JA184" s="43"/>
      <c r="JB184" s="43"/>
      <c r="JC184" s="43"/>
      <c r="JD184" s="43"/>
      <c r="JE184" s="43"/>
      <c r="JF184" s="43"/>
      <c r="JG184" s="43"/>
      <c r="JH184" s="43"/>
      <c r="JI184" s="43"/>
      <c r="JJ184" s="43"/>
      <c r="JK184" s="43"/>
      <c r="JL184" s="43"/>
      <c r="JM184" s="43"/>
      <c r="JN184" s="43"/>
      <c r="JO184" s="43"/>
      <c r="JP184" s="43"/>
      <c r="JQ184" s="43"/>
      <c r="JR184" s="43"/>
      <c r="JS184" s="43"/>
      <c r="JT184" s="43"/>
      <c r="JU184" s="43"/>
      <c r="JV184" s="43"/>
      <c r="JW184" s="43"/>
      <c r="JX184" s="43"/>
      <c r="JY184" s="43"/>
      <c r="JZ184" s="43"/>
      <c r="KA184" s="43"/>
      <c r="KB184" s="43"/>
    </row>
    <row r="185" spans="2:288" ht="33.75" customHeight="1" outlineLevel="2" x14ac:dyDescent="0.3">
      <c r="B185" s="66" t="s">
        <v>188</v>
      </c>
      <c r="C185" s="53">
        <f>C183</f>
        <v>75.724999999999994</v>
      </c>
      <c r="D185" s="53">
        <f>(14+5)/8*1.1</f>
        <v>2.6125000000000003</v>
      </c>
      <c r="E185" s="44"/>
      <c r="F185" s="44"/>
      <c r="G185" s="58" t="s">
        <v>385</v>
      </c>
      <c r="H185" s="58" t="s">
        <v>304</v>
      </c>
      <c r="I185" s="58" t="s">
        <v>305</v>
      </c>
      <c r="J185" s="58"/>
      <c r="K185" s="45">
        <v>0</v>
      </c>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c r="CS185" s="43"/>
      <c r="CT185" s="43"/>
      <c r="CU185" s="43"/>
      <c r="CV185" s="43"/>
      <c r="CW185" s="43"/>
      <c r="CX185" s="43"/>
      <c r="CY185" s="43"/>
      <c r="CZ185" s="43"/>
      <c r="DA185" s="43"/>
      <c r="DB185" s="43"/>
      <c r="DC185" s="43"/>
      <c r="DD185" s="43"/>
      <c r="DE185" s="43"/>
      <c r="DF185" s="43"/>
      <c r="DG185" s="43"/>
      <c r="DH185" s="43"/>
      <c r="DI185" s="43"/>
      <c r="DJ185" s="43"/>
      <c r="DK185" s="43"/>
      <c r="DL185" s="43"/>
      <c r="DM185" s="43"/>
      <c r="DN185" s="43"/>
      <c r="DO185" s="43"/>
      <c r="DP185" s="43"/>
      <c r="DQ185" s="43"/>
      <c r="DR185" s="43"/>
      <c r="DS185" s="43"/>
      <c r="DT185" s="43"/>
      <c r="DU185" s="43"/>
      <c r="DV185" s="43"/>
      <c r="DW185" s="43"/>
      <c r="DX185" s="43"/>
      <c r="DY185" s="43"/>
      <c r="DZ185" s="43"/>
      <c r="EA185" s="43"/>
      <c r="EB185" s="43"/>
      <c r="EC185" s="43"/>
      <c r="ED185" s="43"/>
      <c r="EE185" s="43"/>
      <c r="EF185" s="43"/>
      <c r="EG185" s="43"/>
      <c r="EH185" s="43"/>
      <c r="EI185" s="43"/>
      <c r="EJ185" s="43"/>
      <c r="EK185" s="43"/>
      <c r="EL185" s="43"/>
      <c r="EM185" s="43"/>
      <c r="EN185" s="43"/>
      <c r="EO185" s="43"/>
      <c r="EP185" s="43"/>
      <c r="EQ185" s="43"/>
      <c r="ER185" s="43"/>
      <c r="ES185" s="43"/>
      <c r="ET185" s="43"/>
      <c r="EU185" s="43"/>
      <c r="EV185" s="43"/>
      <c r="EW185" s="43"/>
      <c r="EX185" s="43"/>
      <c r="EY185" s="43"/>
      <c r="EZ185" s="43"/>
      <c r="FA185" s="43"/>
      <c r="FB185" s="43"/>
      <c r="FC185" s="43"/>
      <c r="FD185" s="43"/>
      <c r="FE185" s="43"/>
      <c r="FF185" s="43"/>
      <c r="FG185" s="43"/>
      <c r="FH185" s="43"/>
      <c r="FI185" s="43"/>
      <c r="FJ185" s="43"/>
      <c r="FK185" s="43"/>
      <c r="FL185" s="43"/>
      <c r="FM185" s="43"/>
      <c r="FN185" s="43"/>
      <c r="FO185" s="43"/>
      <c r="FP185" s="43"/>
      <c r="FQ185" s="43"/>
      <c r="FR185" s="43"/>
      <c r="FS185" s="43"/>
      <c r="FT185" s="43"/>
      <c r="FU185" s="43"/>
      <c r="FV185" s="43"/>
      <c r="FW185" s="43"/>
      <c r="FX185" s="43"/>
      <c r="FY185" s="43"/>
      <c r="FZ185" s="43"/>
      <c r="GA185" s="43"/>
      <c r="GB185" s="43"/>
      <c r="GC185" s="43"/>
      <c r="GD185" s="43"/>
      <c r="GE185" s="43"/>
      <c r="GF185" s="43"/>
      <c r="GG185" s="43"/>
      <c r="GH185" s="43"/>
      <c r="GI185" s="43"/>
      <c r="GJ185" s="43"/>
      <c r="GK185" s="43"/>
      <c r="GL185" s="43"/>
      <c r="GM185" s="43"/>
      <c r="GN185" s="43"/>
      <c r="GO185" s="43"/>
      <c r="GP185" s="43"/>
      <c r="GQ185" s="43"/>
      <c r="GR185" s="43"/>
      <c r="GS185" s="43"/>
      <c r="GT185" s="43"/>
      <c r="GU185" s="43"/>
      <c r="GV185" s="43"/>
      <c r="GW185" s="43"/>
      <c r="GX185" s="43"/>
      <c r="GY185" s="43"/>
      <c r="GZ185" s="43"/>
      <c r="HA185" s="43"/>
      <c r="HB185" s="43"/>
      <c r="HC185" s="43"/>
      <c r="HD185" s="43"/>
      <c r="HE185" s="43"/>
      <c r="HF185" s="43"/>
      <c r="HG185" s="43"/>
      <c r="HH185" s="43"/>
      <c r="HI185" s="43"/>
      <c r="HJ185" s="43"/>
      <c r="HK185" s="43"/>
      <c r="HL185" s="43"/>
      <c r="HM185" s="43"/>
      <c r="HN185" s="43"/>
      <c r="HO185" s="43"/>
      <c r="HP185" s="43"/>
      <c r="HQ185" s="43"/>
      <c r="HR185" s="43"/>
      <c r="HS185" s="43"/>
      <c r="HT185" s="43"/>
      <c r="HU185" s="43"/>
      <c r="HV185" s="43"/>
      <c r="HW185" s="43"/>
      <c r="HX185" s="43"/>
      <c r="HY185" s="43"/>
      <c r="HZ185" s="43"/>
      <c r="IA185" s="43"/>
      <c r="IB185" s="43"/>
      <c r="IC185" s="43"/>
      <c r="ID185" s="43"/>
      <c r="IE185" s="43"/>
      <c r="IF185" s="43"/>
      <c r="IG185" s="43"/>
      <c r="IH185" s="43"/>
      <c r="II185" s="43"/>
      <c r="IJ185" s="43"/>
      <c r="IK185" s="43"/>
      <c r="IL185" s="43"/>
      <c r="IM185" s="43"/>
      <c r="IN185" s="43"/>
      <c r="IO185" s="43"/>
      <c r="IP185" s="43"/>
      <c r="IQ185" s="43"/>
      <c r="IR185" s="43"/>
      <c r="IS185" s="43"/>
      <c r="IT185" s="43"/>
      <c r="IU185" s="43"/>
      <c r="IV185" s="43"/>
      <c r="IW185" s="43"/>
      <c r="IX185" s="43"/>
      <c r="IY185" s="43"/>
      <c r="IZ185" s="43"/>
      <c r="JA185" s="43"/>
      <c r="JB185" s="43"/>
      <c r="JC185" s="43"/>
      <c r="JD185" s="43"/>
      <c r="JE185" s="43"/>
      <c r="JF185" s="43"/>
      <c r="JG185" s="43"/>
      <c r="JH185" s="43"/>
      <c r="JI185" s="43"/>
      <c r="JJ185" s="43"/>
      <c r="JK185" s="43"/>
      <c r="JL185" s="43"/>
      <c r="JM185" s="43"/>
      <c r="JN185" s="43"/>
      <c r="JO185" s="43"/>
      <c r="JP185" s="43"/>
      <c r="JQ185" s="43"/>
      <c r="JR185" s="43"/>
      <c r="JS185" s="43"/>
      <c r="JT185" s="43"/>
      <c r="JU185" s="43"/>
      <c r="JV185" s="43"/>
      <c r="JW185" s="43"/>
      <c r="JX185" s="43"/>
      <c r="JY185" s="43"/>
      <c r="JZ185" s="43"/>
      <c r="KA185" s="43"/>
      <c r="KB185" s="43"/>
    </row>
    <row r="186" spans="2:288" ht="33.75" customHeight="1" outlineLevel="2" x14ac:dyDescent="0.3">
      <c r="B186" s="66" t="s">
        <v>172</v>
      </c>
      <c r="C186" s="53">
        <f>C184</f>
        <v>75.724999999999994</v>
      </c>
      <c r="D186" s="53">
        <f>VLOOKUP(B186,'Estimaciones variables'!A:B,2,FALSE)</f>
        <v>0</v>
      </c>
      <c r="E186" s="44"/>
      <c r="F186" s="44"/>
      <c r="G186" s="58" t="s">
        <v>311</v>
      </c>
      <c r="H186" s="58" t="s">
        <v>304</v>
      </c>
      <c r="I186" s="58" t="s">
        <v>312</v>
      </c>
      <c r="J186" s="58" t="s">
        <v>307</v>
      </c>
      <c r="K186" s="45">
        <v>0</v>
      </c>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c r="CQ186" s="43"/>
      <c r="CR186" s="43"/>
      <c r="CS186" s="43"/>
      <c r="CT186" s="43"/>
      <c r="CU186" s="43"/>
      <c r="CV186" s="43"/>
      <c r="CW186" s="43"/>
      <c r="CX186" s="43"/>
      <c r="CY186" s="43"/>
      <c r="CZ186" s="43"/>
      <c r="DA186" s="43"/>
      <c r="DB186" s="43"/>
      <c r="DC186" s="43"/>
      <c r="DD186" s="43"/>
      <c r="DE186" s="43"/>
      <c r="DF186" s="43"/>
      <c r="DG186" s="43"/>
      <c r="DH186" s="43"/>
      <c r="DI186" s="43"/>
      <c r="DJ186" s="43"/>
      <c r="DK186" s="43"/>
      <c r="DL186" s="43"/>
      <c r="DM186" s="43"/>
      <c r="DN186" s="43"/>
      <c r="DO186" s="43"/>
      <c r="DP186" s="43"/>
      <c r="DQ186" s="43"/>
      <c r="DR186" s="43"/>
      <c r="DS186" s="43"/>
      <c r="DT186" s="43"/>
      <c r="DU186" s="43"/>
      <c r="DV186" s="43"/>
      <c r="DW186" s="43"/>
      <c r="DX186" s="43"/>
      <c r="DY186" s="43"/>
      <c r="DZ186" s="43"/>
      <c r="EA186" s="43"/>
      <c r="EB186" s="43"/>
      <c r="EC186" s="43"/>
      <c r="ED186" s="43"/>
      <c r="EE186" s="43"/>
      <c r="EF186" s="43"/>
      <c r="EG186" s="43"/>
      <c r="EH186" s="43"/>
      <c r="EI186" s="43"/>
      <c r="EJ186" s="43"/>
      <c r="EK186" s="43"/>
      <c r="EL186" s="43"/>
      <c r="EM186" s="43"/>
      <c r="EN186" s="43"/>
      <c r="EO186" s="43"/>
      <c r="EP186" s="43"/>
      <c r="EQ186" s="43"/>
      <c r="ER186" s="43"/>
      <c r="ES186" s="43"/>
      <c r="ET186" s="43"/>
      <c r="EU186" s="43"/>
      <c r="EV186" s="43"/>
      <c r="EW186" s="43"/>
      <c r="EX186" s="43"/>
      <c r="EY186" s="43"/>
      <c r="EZ186" s="43"/>
      <c r="FA186" s="43"/>
      <c r="FB186" s="43"/>
      <c r="FC186" s="43"/>
      <c r="FD186" s="43"/>
      <c r="FE186" s="43"/>
      <c r="FF186" s="43"/>
      <c r="FG186" s="43"/>
      <c r="FH186" s="43"/>
      <c r="FI186" s="43"/>
      <c r="FJ186" s="43"/>
      <c r="FK186" s="43"/>
      <c r="FL186" s="43"/>
      <c r="FM186" s="43"/>
      <c r="FN186" s="43"/>
      <c r="FO186" s="43"/>
      <c r="FP186" s="43"/>
      <c r="FQ186" s="43"/>
      <c r="FR186" s="43"/>
      <c r="FS186" s="43"/>
      <c r="FT186" s="43"/>
      <c r="FU186" s="43"/>
      <c r="FV186" s="43"/>
      <c r="FW186" s="43"/>
      <c r="FX186" s="43"/>
      <c r="FY186" s="43"/>
      <c r="FZ186" s="43"/>
      <c r="GA186" s="43"/>
      <c r="GB186" s="43"/>
      <c r="GC186" s="43"/>
      <c r="GD186" s="43"/>
      <c r="GE186" s="43"/>
      <c r="GF186" s="43"/>
      <c r="GG186" s="43"/>
      <c r="GH186" s="43"/>
      <c r="GI186" s="43"/>
      <c r="GJ186" s="43"/>
      <c r="GK186" s="43"/>
      <c r="GL186" s="43"/>
      <c r="GM186" s="43"/>
      <c r="GN186" s="43"/>
      <c r="GO186" s="43"/>
      <c r="GP186" s="43"/>
      <c r="GQ186" s="43"/>
      <c r="GR186" s="43"/>
      <c r="GS186" s="43"/>
      <c r="GT186" s="43"/>
      <c r="GU186" s="43"/>
      <c r="GV186" s="43"/>
      <c r="GW186" s="43"/>
      <c r="GX186" s="43"/>
      <c r="GY186" s="43"/>
      <c r="GZ186" s="43"/>
      <c r="HA186" s="43"/>
      <c r="HB186" s="43"/>
      <c r="HC186" s="43"/>
      <c r="HD186" s="43"/>
      <c r="HE186" s="43"/>
      <c r="HF186" s="43"/>
      <c r="HG186" s="43"/>
      <c r="HH186" s="43"/>
      <c r="HI186" s="43"/>
      <c r="HJ186" s="43"/>
      <c r="HK186" s="43"/>
      <c r="HL186" s="43"/>
      <c r="HM186" s="43"/>
      <c r="HN186" s="43"/>
      <c r="HO186" s="43"/>
      <c r="HP186" s="43"/>
      <c r="HQ186" s="43"/>
      <c r="HR186" s="43"/>
      <c r="HS186" s="43"/>
      <c r="HT186" s="43"/>
      <c r="HU186" s="43"/>
      <c r="HV186" s="43"/>
      <c r="HW186" s="43"/>
      <c r="HX186" s="43"/>
      <c r="HY186" s="43"/>
      <c r="HZ186" s="43"/>
      <c r="IA186" s="43"/>
      <c r="IB186" s="43"/>
      <c r="IC186" s="43"/>
      <c r="ID186" s="43"/>
      <c r="IE186" s="43"/>
      <c r="IF186" s="43"/>
      <c r="IG186" s="43"/>
      <c r="IH186" s="43"/>
      <c r="II186" s="43"/>
      <c r="IJ186" s="43"/>
      <c r="IK186" s="43"/>
      <c r="IL186" s="43"/>
      <c r="IM186" s="43"/>
      <c r="IN186" s="43"/>
      <c r="IO186" s="43"/>
      <c r="IP186" s="43"/>
      <c r="IQ186" s="43"/>
      <c r="IR186" s="43"/>
      <c r="IS186" s="43"/>
      <c r="IT186" s="43"/>
      <c r="IU186" s="43"/>
      <c r="IV186" s="43"/>
      <c r="IW186" s="43"/>
      <c r="IX186" s="43"/>
      <c r="IY186" s="43"/>
      <c r="IZ186" s="43"/>
      <c r="JA186" s="43"/>
      <c r="JB186" s="43"/>
      <c r="JC186" s="43"/>
      <c r="JD186" s="43"/>
      <c r="JE186" s="43"/>
      <c r="JF186" s="43"/>
      <c r="JG186" s="43"/>
      <c r="JH186" s="43"/>
      <c r="JI186" s="43"/>
      <c r="JJ186" s="43"/>
      <c r="JK186" s="43"/>
      <c r="JL186" s="43"/>
      <c r="JM186" s="43"/>
      <c r="JN186" s="43"/>
      <c r="JO186" s="43"/>
      <c r="JP186" s="43"/>
      <c r="JQ186" s="43"/>
      <c r="JR186" s="43"/>
      <c r="JS186" s="43"/>
      <c r="JT186" s="43"/>
      <c r="JU186" s="43"/>
      <c r="JV186" s="43"/>
      <c r="JW186" s="43"/>
      <c r="JX186" s="43"/>
      <c r="JY186" s="43"/>
      <c r="JZ186" s="43"/>
      <c r="KA186" s="43"/>
      <c r="KB186" s="43"/>
    </row>
    <row r="187" spans="2:288" ht="35.25" customHeight="1" outlineLevel="2" x14ac:dyDescent="0.3">
      <c r="B187" s="66" t="s">
        <v>160</v>
      </c>
      <c r="C187" s="53">
        <f>C185</f>
        <v>75.724999999999994</v>
      </c>
      <c r="D187" s="53">
        <f>VLOOKUP(B187,'Estimaciones variables'!A:B,2,FALSE)</f>
        <v>0</v>
      </c>
      <c r="E187" s="44"/>
      <c r="F187" s="44"/>
      <c r="G187" s="58" t="s">
        <v>310</v>
      </c>
      <c r="H187" s="58" t="s">
        <v>304</v>
      </c>
      <c r="I187" s="58" t="s">
        <v>308</v>
      </c>
      <c r="J187" s="58"/>
      <c r="K187" s="45">
        <v>0</v>
      </c>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c r="BC187" s="43"/>
      <c r="BD187" s="43"/>
      <c r="BE187" s="43"/>
      <c r="BF187" s="43"/>
      <c r="BG187" s="43"/>
      <c r="BH187" s="43"/>
      <c r="BI187" s="43"/>
      <c r="BJ187" s="43"/>
      <c r="BK187" s="43"/>
      <c r="BL187" s="43"/>
      <c r="BM187" s="43"/>
      <c r="BN187" s="43"/>
      <c r="BO187" s="43"/>
      <c r="BP187" s="43"/>
      <c r="BQ187" s="43"/>
      <c r="BR187" s="43"/>
      <c r="BS187" s="43"/>
      <c r="BT187" s="43"/>
      <c r="BU187" s="43"/>
      <c r="BV187" s="43"/>
      <c r="BW187" s="43"/>
      <c r="BX187" s="43"/>
      <c r="BY187" s="43"/>
      <c r="BZ187" s="43"/>
      <c r="CA187" s="43"/>
      <c r="CB187" s="43"/>
      <c r="CC187" s="43"/>
      <c r="CD187" s="43"/>
      <c r="CE187" s="43"/>
      <c r="CF187" s="43"/>
      <c r="CG187" s="43"/>
      <c r="CH187" s="43"/>
      <c r="CI187" s="43"/>
      <c r="CJ187" s="43"/>
      <c r="CK187" s="43"/>
      <c r="CL187" s="43"/>
      <c r="CM187" s="43"/>
      <c r="CN187" s="43"/>
      <c r="CO187" s="43"/>
      <c r="CP187" s="43"/>
      <c r="CQ187" s="43"/>
      <c r="CR187" s="43"/>
      <c r="CS187" s="43"/>
      <c r="CT187" s="43"/>
      <c r="CU187" s="43"/>
      <c r="CV187" s="43"/>
      <c r="CW187" s="43"/>
      <c r="CX187" s="43"/>
      <c r="CY187" s="43"/>
      <c r="CZ187" s="43"/>
      <c r="DA187" s="43"/>
      <c r="DB187" s="43"/>
      <c r="DC187" s="43"/>
      <c r="DD187" s="43"/>
      <c r="DE187" s="43"/>
      <c r="DF187" s="43"/>
      <c r="DG187" s="43"/>
      <c r="DH187" s="43"/>
      <c r="DI187" s="43"/>
      <c r="DJ187" s="43"/>
      <c r="DK187" s="43"/>
      <c r="DL187" s="43"/>
      <c r="DM187" s="43"/>
      <c r="DN187" s="43"/>
      <c r="DO187" s="43"/>
      <c r="DP187" s="43"/>
      <c r="DQ187" s="43"/>
      <c r="DR187" s="43"/>
      <c r="DS187" s="43"/>
      <c r="DT187" s="43"/>
      <c r="DU187" s="43"/>
      <c r="DV187" s="43"/>
      <c r="DW187" s="43"/>
      <c r="DX187" s="43"/>
      <c r="DY187" s="43"/>
      <c r="DZ187" s="43"/>
      <c r="EA187" s="43"/>
      <c r="EB187" s="43"/>
      <c r="EC187" s="43"/>
      <c r="ED187" s="43"/>
      <c r="EE187" s="43"/>
      <c r="EF187" s="43"/>
      <c r="EG187" s="43"/>
      <c r="EH187" s="43"/>
      <c r="EI187" s="43"/>
      <c r="EJ187" s="43"/>
      <c r="EK187" s="43"/>
      <c r="EL187" s="43"/>
      <c r="EM187" s="43"/>
      <c r="EN187" s="43"/>
      <c r="EO187" s="43"/>
      <c r="EP187" s="43"/>
      <c r="EQ187" s="43"/>
      <c r="ER187" s="43"/>
      <c r="ES187" s="43"/>
      <c r="ET187" s="43"/>
      <c r="EU187" s="43"/>
      <c r="EV187" s="43"/>
      <c r="EW187" s="43"/>
      <c r="EX187" s="43"/>
      <c r="EY187" s="43"/>
      <c r="EZ187" s="43"/>
      <c r="FA187" s="43"/>
      <c r="FB187" s="43"/>
      <c r="FC187" s="43"/>
      <c r="FD187" s="43"/>
      <c r="FE187" s="43"/>
      <c r="FF187" s="43"/>
      <c r="FG187" s="43"/>
      <c r="FH187" s="43"/>
      <c r="FI187" s="43"/>
      <c r="FJ187" s="43"/>
      <c r="FK187" s="43"/>
      <c r="FL187" s="43"/>
      <c r="FM187" s="43"/>
      <c r="FN187" s="43"/>
      <c r="FO187" s="43"/>
      <c r="FP187" s="43"/>
      <c r="FQ187" s="43"/>
      <c r="FR187" s="43"/>
      <c r="FS187" s="43"/>
      <c r="FT187" s="43"/>
      <c r="FU187" s="43"/>
      <c r="FV187" s="43"/>
      <c r="FW187" s="43"/>
      <c r="FX187" s="43"/>
      <c r="FY187" s="43"/>
      <c r="FZ187" s="43"/>
      <c r="GA187" s="43"/>
      <c r="GB187" s="43"/>
      <c r="GC187" s="43"/>
      <c r="GD187" s="43"/>
      <c r="GE187" s="43"/>
      <c r="GF187" s="43"/>
      <c r="GG187" s="43"/>
      <c r="GH187" s="43"/>
      <c r="GI187" s="43"/>
      <c r="GJ187" s="43"/>
      <c r="GK187" s="43"/>
      <c r="GL187" s="43"/>
      <c r="GM187" s="43"/>
      <c r="GN187" s="43"/>
      <c r="GO187" s="43"/>
      <c r="GP187" s="43"/>
      <c r="GQ187" s="43"/>
      <c r="GR187" s="43"/>
      <c r="GS187" s="43"/>
      <c r="GT187" s="43"/>
      <c r="GU187" s="43"/>
      <c r="GV187" s="43"/>
      <c r="GW187" s="43"/>
      <c r="GX187" s="43"/>
      <c r="GY187" s="43"/>
      <c r="GZ187" s="43"/>
      <c r="HA187" s="43"/>
      <c r="HB187" s="43"/>
      <c r="HC187" s="43"/>
      <c r="HD187" s="43"/>
      <c r="HE187" s="43"/>
      <c r="HF187" s="43"/>
      <c r="HG187" s="43"/>
      <c r="HH187" s="43"/>
      <c r="HI187" s="43"/>
      <c r="HJ187" s="43"/>
      <c r="HK187" s="43"/>
      <c r="HL187" s="43"/>
      <c r="HM187" s="43"/>
      <c r="HN187" s="43"/>
      <c r="HO187" s="43"/>
      <c r="HP187" s="43"/>
      <c r="HQ187" s="43"/>
      <c r="HR187" s="43"/>
      <c r="HS187" s="43"/>
      <c r="HT187" s="43"/>
      <c r="HU187" s="43"/>
      <c r="HV187" s="43"/>
      <c r="HW187" s="43"/>
      <c r="HX187" s="43"/>
      <c r="HY187" s="43"/>
      <c r="HZ187" s="43"/>
      <c r="IA187" s="43"/>
      <c r="IB187" s="43"/>
      <c r="IC187" s="43"/>
      <c r="ID187" s="43"/>
      <c r="IE187" s="43"/>
      <c r="IF187" s="43"/>
      <c r="IG187" s="43"/>
      <c r="IH187" s="43"/>
      <c r="II187" s="43"/>
      <c r="IJ187" s="43"/>
      <c r="IK187" s="43"/>
      <c r="IL187" s="43"/>
      <c r="IM187" s="43"/>
      <c r="IN187" s="43"/>
      <c r="IO187" s="43"/>
      <c r="IP187" s="43"/>
      <c r="IQ187" s="43"/>
      <c r="IR187" s="43"/>
      <c r="IS187" s="43"/>
      <c r="IT187" s="43"/>
      <c r="IU187" s="43"/>
      <c r="IV187" s="43"/>
      <c r="IW187" s="43"/>
      <c r="IX187" s="43"/>
      <c r="IY187" s="43"/>
      <c r="IZ187" s="43"/>
      <c r="JA187" s="43"/>
      <c r="JB187" s="43"/>
      <c r="JC187" s="43"/>
      <c r="JD187" s="43"/>
      <c r="JE187" s="43"/>
      <c r="JF187" s="43"/>
      <c r="JG187" s="43"/>
      <c r="JH187" s="43"/>
      <c r="JI187" s="43"/>
      <c r="JJ187" s="43"/>
      <c r="JK187" s="43"/>
      <c r="JL187" s="43"/>
      <c r="JM187" s="43"/>
      <c r="JN187" s="43"/>
      <c r="JO187" s="43"/>
      <c r="JP187" s="43"/>
      <c r="JQ187" s="43"/>
      <c r="JR187" s="43"/>
      <c r="JS187" s="43"/>
      <c r="JT187" s="43"/>
      <c r="JU187" s="43"/>
      <c r="JV187" s="43"/>
      <c r="JW187" s="43"/>
      <c r="JX187" s="43"/>
      <c r="JY187" s="43"/>
      <c r="JZ187" s="43"/>
      <c r="KA187" s="43"/>
      <c r="KB187" s="43"/>
    </row>
    <row r="188" spans="2:288" ht="33.75" customHeight="1" outlineLevel="2" x14ac:dyDescent="0.3">
      <c r="B188" s="66" t="s">
        <v>150</v>
      </c>
      <c r="C188" s="53">
        <f>C186</f>
        <v>75.724999999999994</v>
      </c>
      <c r="D188" s="53">
        <f>VLOOKUP(B188,'Estimaciones variables'!A:B,2,FALSE)</f>
        <v>0</v>
      </c>
      <c r="E188" s="44"/>
      <c r="F188" s="44"/>
      <c r="G188" s="58" t="s">
        <v>308</v>
      </c>
      <c r="H188" s="58" t="s">
        <v>304</v>
      </c>
      <c r="I188" s="58" t="s">
        <v>309</v>
      </c>
      <c r="J188" s="58"/>
      <c r="K188" s="45">
        <v>0</v>
      </c>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c r="CQ188" s="43"/>
      <c r="CR188" s="43"/>
      <c r="CS188" s="43"/>
      <c r="CT188" s="43"/>
      <c r="CU188" s="43"/>
      <c r="CV188" s="43"/>
      <c r="CW188" s="43"/>
      <c r="CX188" s="43"/>
      <c r="CY188" s="43"/>
      <c r="CZ188" s="43"/>
      <c r="DA188" s="43"/>
      <c r="DB188" s="43"/>
      <c r="DC188" s="43"/>
      <c r="DD188" s="43"/>
      <c r="DE188" s="43"/>
      <c r="DF188" s="43"/>
      <c r="DG188" s="43"/>
      <c r="DH188" s="43"/>
      <c r="DI188" s="43"/>
      <c r="DJ188" s="43"/>
      <c r="DK188" s="43"/>
      <c r="DL188" s="43"/>
      <c r="DM188" s="43"/>
      <c r="DN188" s="43"/>
      <c r="DO188" s="43"/>
      <c r="DP188" s="43"/>
      <c r="DQ188" s="43"/>
      <c r="DR188" s="43"/>
      <c r="DS188" s="43"/>
      <c r="DT188" s="43"/>
      <c r="DU188" s="43"/>
      <c r="DV188" s="43"/>
      <c r="DW188" s="43"/>
      <c r="DX188" s="43"/>
      <c r="DY188" s="43"/>
      <c r="DZ188" s="43"/>
      <c r="EA188" s="43"/>
      <c r="EB188" s="43"/>
      <c r="EC188" s="43"/>
      <c r="ED188" s="43"/>
      <c r="EE188" s="43"/>
      <c r="EF188" s="43"/>
      <c r="EG188" s="43"/>
      <c r="EH188" s="43"/>
      <c r="EI188" s="43"/>
      <c r="EJ188" s="43"/>
      <c r="EK188" s="43"/>
      <c r="EL188" s="43"/>
      <c r="EM188" s="43"/>
      <c r="EN188" s="43"/>
      <c r="EO188" s="43"/>
      <c r="EP188" s="43"/>
      <c r="EQ188" s="43"/>
      <c r="ER188" s="43"/>
      <c r="ES188" s="43"/>
      <c r="ET188" s="43"/>
      <c r="EU188" s="43"/>
      <c r="EV188" s="43"/>
      <c r="EW188" s="43"/>
      <c r="EX188" s="43"/>
      <c r="EY188" s="43"/>
      <c r="EZ188" s="43"/>
      <c r="FA188" s="43"/>
      <c r="FB188" s="43"/>
      <c r="FC188" s="43"/>
      <c r="FD188" s="43"/>
      <c r="FE188" s="43"/>
      <c r="FF188" s="43"/>
      <c r="FG188" s="43"/>
      <c r="FH188" s="43"/>
      <c r="FI188" s="43"/>
      <c r="FJ188" s="43"/>
      <c r="FK188" s="43"/>
      <c r="FL188" s="43"/>
      <c r="FM188" s="43"/>
      <c r="FN188" s="43"/>
      <c r="FO188" s="43"/>
      <c r="FP188" s="43"/>
      <c r="FQ188" s="43"/>
      <c r="FR188" s="43"/>
      <c r="FS188" s="43"/>
      <c r="FT188" s="43"/>
      <c r="FU188" s="43"/>
      <c r="FV188" s="43"/>
      <c r="FW188" s="43"/>
      <c r="FX188" s="43"/>
      <c r="FY188" s="43"/>
      <c r="FZ188" s="43"/>
      <c r="GA188" s="43"/>
      <c r="GB188" s="43"/>
      <c r="GC188" s="43"/>
      <c r="GD188" s="43"/>
      <c r="GE188" s="43"/>
      <c r="GF188" s="43"/>
      <c r="GG188" s="43"/>
      <c r="GH188" s="43"/>
      <c r="GI188" s="43"/>
      <c r="GJ188" s="43"/>
      <c r="GK188" s="43"/>
      <c r="GL188" s="43"/>
      <c r="GM188" s="43"/>
      <c r="GN188" s="43"/>
      <c r="GO188" s="43"/>
      <c r="GP188" s="43"/>
      <c r="GQ188" s="43"/>
      <c r="GR188" s="43"/>
      <c r="GS188" s="43"/>
      <c r="GT188" s="43"/>
      <c r="GU188" s="43"/>
      <c r="GV188" s="43"/>
      <c r="GW188" s="43"/>
      <c r="GX188" s="43"/>
      <c r="GY188" s="43"/>
      <c r="GZ188" s="43"/>
      <c r="HA188" s="43"/>
      <c r="HB188" s="43"/>
      <c r="HC188" s="43"/>
      <c r="HD188" s="43"/>
      <c r="HE188" s="43"/>
      <c r="HF188" s="43"/>
      <c r="HG188" s="43"/>
      <c r="HH188" s="43"/>
      <c r="HI188" s="43"/>
      <c r="HJ188" s="43"/>
      <c r="HK188" s="43"/>
      <c r="HL188" s="43"/>
      <c r="HM188" s="43"/>
      <c r="HN188" s="43"/>
      <c r="HO188" s="43"/>
      <c r="HP188" s="43"/>
      <c r="HQ188" s="43"/>
      <c r="HR188" s="43"/>
      <c r="HS188" s="43"/>
      <c r="HT188" s="43"/>
      <c r="HU188" s="43"/>
      <c r="HV188" s="43"/>
      <c r="HW188" s="43"/>
      <c r="HX188" s="43"/>
      <c r="HY188" s="43"/>
      <c r="HZ188" s="43"/>
      <c r="IA188" s="43"/>
      <c r="IB188" s="43"/>
      <c r="IC188" s="43"/>
      <c r="ID188" s="43"/>
      <c r="IE188" s="43"/>
      <c r="IF188" s="43"/>
      <c r="IG188" s="43"/>
      <c r="IH188" s="43"/>
      <c r="II188" s="43"/>
      <c r="IJ188" s="43"/>
      <c r="IK188" s="43"/>
      <c r="IL188" s="43"/>
      <c r="IM188" s="43"/>
      <c r="IN188" s="43"/>
      <c r="IO188" s="43"/>
      <c r="IP188" s="43"/>
      <c r="IQ188" s="43"/>
      <c r="IR188" s="43"/>
      <c r="IS188" s="43"/>
      <c r="IT188" s="43"/>
      <c r="IU188" s="43"/>
      <c r="IV188" s="43"/>
      <c r="IW188" s="43"/>
      <c r="IX188" s="43"/>
      <c r="IY188" s="43"/>
      <c r="IZ188" s="43"/>
      <c r="JA188" s="43"/>
      <c r="JB188" s="43"/>
      <c r="JC188" s="43"/>
      <c r="JD188" s="43"/>
      <c r="JE188" s="43"/>
      <c r="JF188" s="43"/>
      <c r="JG188" s="43"/>
      <c r="JH188" s="43"/>
      <c r="JI188" s="43"/>
      <c r="JJ188" s="43"/>
      <c r="JK188" s="43"/>
      <c r="JL188" s="43"/>
      <c r="JM188" s="43"/>
      <c r="JN188" s="43"/>
      <c r="JO188" s="43"/>
      <c r="JP188" s="43"/>
      <c r="JQ188" s="43"/>
      <c r="JR188" s="43"/>
      <c r="JS188" s="43"/>
      <c r="JT188" s="43"/>
      <c r="JU188" s="43"/>
      <c r="JV188" s="43"/>
      <c r="JW188" s="43"/>
      <c r="JX188" s="43"/>
      <c r="JY188" s="43"/>
      <c r="JZ188" s="43"/>
      <c r="KA188" s="43"/>
      <c r="KB188" s="43"/>
    </row>
    <row r="189" spans="2:288" ht="39" customHeight="1" outlineLevel="2" x14ac:dyDescent="0.3">
      <c r="B189" s="66" t="s">
        <v>211</v>
      </c>
      <c r="C189" s="53">
        <f>C187</f>
        <v>75.724999999999994</v>
      </c>
      <c r="D189" s="53">
        <f>VLOOKUP(B189,'Estimaciones variables'!A:B,2,FALSE)</f>
        <v>0</v>
      </c>
      <c r="E189" s="44"/>
      <c r="F189" s="44"/>
      <c r="G189" s="58" t="s">
        <v>320</v>
      </c>
      <c r="H189" s="58" t="s">
        <v>304</v>
      </c>
      <c r="I189" s="58" t="s">
        <v>3</v>
      </c>
      <c r="J189" s="58"/>
      <c r="K189" s="45">
        <v>0</v>
      </c>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c r="CO189" s="43"/>
      <c r="CP189" s="43"/>
      <c r="CQ189" s="43"/>
      <c r="CR189" s="43"/>
      <c r="CS189" s="43"/>
      <c r="CT189" s="43"/>
      <c r="CU189" s="43"/>
      <c r="CV189" s="43"/>
      <c r="CW189" s="43"/>
      <c r="CX189" s="43"/>
      <c r="CY189" s="43"/>
      <c r="CZ189" s="43"/>
      <c r="DA189" s="43"/>
      <c r="DB189" s="43"/>
      <c r="DC189" s="43"/>
      <c r="DD189" s="43"/>
      <c r="DE189" s="43"/>
      <c r="DF189" s="43"/>
      <c r="DG189" s="43"/>
      <c r="DH189" s="43"/>
      <c r="DI189" s="43"/>
      <c r="DJ189" s="43"/>
      <c r="DK189" s="43"/>
      <c r="DL189" s="43"/>
      <c r="DM189" s="43"/>
      <c r="DN189" s="43"/>
      <c r="DO189" s="43"/>
      <c r="DP189" s="43"/>
      <c r="DQ189" s="43"/>
      <c r="DR189" s="43"/>
      <c r="DS189" s="43"/>
      <c r="DT189" s="43"/>
      <c r="DU189" s="43"/>
      <c r="DV189" s="43"/>
      <c r="DW189" s="43"/>
      <c r="DX189" s="43"/>
      <c r="DY189" s="43"/>
      <c r="DZ189" s="43"/>
      <c r="EA189" s="43"/>
      <c r="EB189" s="43"/>
      <c r="EC189" s="43"/>
      <c r="ED189" s="43"/>
      <c r="EE189" s="43"/>
      <c r="EF189" s="43"/>
      <c r="EG189" s="43"/>
      <c r="EH189" s="43"/>
      <c r="EI189" s="43"/>
      <c r="EJ189" s="43"/>
      <c r="EK189" s="43"/>
      <c r="EL189" s="43"/>
      <c r="EM189" s="43"/>
      <c r="EN189" s="43"/>
      <c r="EO189" s="43"/>
      <c r="EP189" s="43"/>
      <c r="EQ189" s="43"/>
      <c r="ER189" s="43"/>
      <c r="ES189" s="43"/>
      <c r="ET189" s="43"/>
      <c r="EU189" s="43"/>
      <c r="EV189" s="43"/>
      <c r="EW189" s="43"/>
      <c r="EX189" s="43"/>
      <c r="EY189" s="43"/>
      <c r="EZ189" s="43"/>
      <c r="FA189" s="43"/>
      <c r="FB189" s="43"/>
      <c r="FC189" s="43"/>
      <c r="FD189" s="43"/>
      <c r="FE189" s="43"/>
      <c r="FF189" s="43"/>
      <c r="FG189" s="43"/>
      <c r="FH189" s="43"/>
      <c r="FI189" s="43"/>
      <c r="FJ189" s="43"/>
      <c r="FK189" s="43"/>
      <c r="FL189" s="43"/>
      <c r="FM189" s="43"/>
      <c r="FN189" s="43"/>
      <c r="FO189" s="43"/>
      <c r="FP189" s="43"/>
      <c r="FQ189" s="43"/>
      <c r="FR189" s="43"/>
      <c r="FS189" s="43"/>
      <c r="FT189" s="43"/>
      <c r="FU189" s="43"/>
      <c r="FV189" s="43"/>
      <c r="FW189" s="43"/>
      <c r="FX189" s="43"/>
      <c r="FY189" s="43"/>
      <c r="FZ189" s="43"/>
      <c r="GA189" s="43"/>
      <c r="GB189" s="43"/>
      <c r="GC189" s="43"/>
      <c r="GD189" s="43"/>
      <c r="GE189" s="43"/>
      <c r="GF189" s="43"/>
      <c r="GG189" s="43"/>
      <c r="GH189" s="43"/>
      <c r="GI189" s="43"/>
      <c r="GJ189" s="43"/>
      <c r="GK189" s="43"/>
      <c r="GL189" s="43"/>
      <c r="GM189" s="43"/>
      <c r="GN189" s="43"/>
      <c r="GO189" s="43"/>
      <c r="GP189" s="43"/>
      <c r="GQ189" s="43"/>
      <c r="GR189" s="43"/>
      <c r="GS189" s="43"/>
      <c r="GT189" s="43"/>
      <c r="GU189" s="43"/>
      <c r="GV189" s="43"/>
      <c r="GW189" s="43"/>
      <c r="GX189" s="43"/>
      <c r="GY189" s="43"/>
      <c r="GZ189" s="43"/>
      <c r="HA189" s="43"/>
      <c r="HB189" s="43"/>
      <c r="HC189" s="43"/>
      <c r="HD189" s="43"/>
      <c r="HE189" s="43"/>
      <c r="HF189" s="43"/>
      <c r="HG189" s="43"/>
      <c r="HH189" s="43"/>
      <c r="HI189" s="43"/>
      <c r="HJ189" s="43"/>
      <c r="HK189" s="43"/>
      <c r="HL189" s="43"/>
      <c r="HM189" s="43"/>
      <c r="HN189" s="43"/>
      <c r="HO189" s="43"/>
      <c r="HP189" s="43"/>
      <c r="HQ189" s="43"/>
      <c r="HR189" s="43"/>
      <c r="HS189" s="43"/>
      <c r="HT189" s="43"/>
      <c r="HU189" s="43"/>
      <c r="HV189" s="43"/>
      <c r="HW189" s="43"/>
      <c r="HX189" s="43"/>
      <c r="HY189" s="43"/>
      <c r="HZ189" s="43"/>
      <c r="IA189" s="43"/>
      <c r="IB189" s="43"/>
      <c r="IC189" s="43"/>
      <c r="ID189" s="43"/>
      <c r="IE189" s="43"/>
      <c r="IF189" s="43"/>
      <c r="IG189" s="43"/>
      <c r="IH189" s="43"/>
      <c r="II189" s="43"/>
      <c r="IJ189" s="43"/>
      <c r="IK189" s="43"/>
      <c r="IL189" s="43"/>
      <c r="IM189" s="43"/>
      <c r="IN189" s="43"/>
      <c r="IO189" s="43"/>
      <c r="IP189" s="43"/>
      <c r="IQ189" s="43"/>
      <c r="IR189" s="43"/>
      <c r="IS189" s="43"/>
      <c r="IT189" s="43"/>
      <c r="IU189" s="43"/>
      <c r="IV189" s="43"/>
      <c r="IW189" s="43"/>
      <c r="IX189" s="43"/>
      <c r="IY189" s="43"/>
      <c r="IZ189" s="43"/>
      <c r="JA189" s="43"/>
      <c r="JB189" s="43"/>
      <c r="JC189" s="43"/>
      <c r="JD189" s="43"/>
      <c r="JE189" s="43"/>
      <c r="JF189" s="43"/>
      <c r="JG189" s="43"/>
      <c r="JH189" s="43"/>
      <c r="JI189" s="43"/>
      <c r="JJ189" s="43"/>
      <c r="JK189" s="43"/>
      <c r="JL189" s="43"/>
      <c r="JM189" s="43"/>
      <c r="JN189" s="43"/>
      <c r="JO189" s="43"/>
      <c r="JP189" s="43"/>
      <c r="JQ189" s="43"/>
      <c r="JR189" s="43"/>
      <c r="JS189" s="43"/>
      <c r="JT189" s="43"/>
      <c r="JU189" s="43"/>
      <c r="JV189" s="43"/>
      <c r="JW189" s="43"/>
      <c r="JX189" s="43"/>
      <c r="JY189" s="43"/>
      <c r="JZ189" s="43"/>
      <c r="KA189" s="43"/>
      <c r="KB189" s="43"/>
    </row>
    <row r="190" spans="2:288" ht="26.25" customHeight="1" x14ac:dyDescent="0.3">
      <c r="B190" s="65" t="s">
        <v>261</v>
      </c>
      <c r="C190" s="57">
        <f>C191</f>
        <v>78.337499999999991</v>
      </c>
      <c r="D190" s="114">
        <f>MAX(D191:D203)</f>
        <v>0</v>
      </c>
      <c r="E190" s="41"/>
      <c r="F190" s="41"/>
      <c r="G190" s="73"/>
      <c r="H190" s="73"/>
      <c r="I190" s="73"/>
      <c r="J190" s="73"/>
      <c r="K190" s="42">
        <v>0</v>
      </c>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c r="BC190" s="43"/>
      <c r="BD190" s="43"/>
      <c r="BE190" s="43"/>
      <c r="BF190" s="43"/>
      <c r="BG190" s="43"/>
      <c r="BH190" s="43"/>
      <c r="BI190" s="43"/>
      <c r="BJ190" s="43"/>
      <c r="BK190" s="43"/>
      <c r="BL190" s="43"/>
      <c r="BM190" s="43"/>
      <c r="BN190" s="43"/>
      <c r="BO190" s="43"/>
      <c r="BP190" s="43"/>
      <c r="BQ190" s="43"/>
      <c r="BR190" s="43"/>
      <c r="BS190" s="43"/>
      <c r="BT190" s="43"/>
      <c r="BU190" s="43"/>
      <c r="BV190" s="43"/>
      <c r="BW190" s="43"/>
      <c r="BX190" s="43"/>
      <c r="BY190" s="43"/>
      <c r="BZ190" s="43"/>
      <c r="CA190" s="43"/>
      <c r="CB190" s="43"/>
      <c r="CC190" s="43"/>
      <c r="CD190" s="43"/>
      <c r="CE190" s="43"/>
      <c r="CF190" s="43"/>
      <c r="CG190" s="43"/>
      <c r="CH190" s="43"/>
      <c r="CI190" s="43"/>
      <c r="CJ190" s="43"/>
      <c r="CK190" s="43"/>
      <c r="CL190" s="43"/>
      <c r="CM190" s="43"/>
      <c r="CN190" s="43"/>
      <c r="CO190" s="43"/>
      <c r="CP190" s="43"/>
      <c r="CQ190" s="43"/>
      <c r="CR190" s="43"/>
      <c r="CS190" s="43"/>
      <c r="CT190" s="43"/>
      <c r="CU190" s="43"/>
      <c r="CV190" s="43"/>
      <c r="CW190" s="43"/>
      <c r="CX190" s="43"/>
      <c r="CY190" s="43"/>
      <c r="CZ190" s="43"/>
      <c r="DA190" s="43"/>
      <c r="DB190" s="43"/>
      <c r="DC190" s="43"/>
      <c r="DD190" s="43"/>
      <c r="DE190" s="43"/>
      <c r="DF190" s="43"/>
      <c r="DG190" s="43"/>
      <c r="DH190" s="43"/>
      <c r="DI190" s="43"/>
      <c r="DJ190" s="43"/>
      <c r="DK190" s="43"/>
      <c r="DL190" s="43"/>
      <c r="DM190" s="43"/>
      <c r="DN190" s="43"/>
      <c r="DO190" s="43"/>
      <c r="DP190" s="43"/>
      <c r="DQ190" s="43"/>
      <c r="DR190" s="43"/>
      <c r="DS190" s="43"/>
      <c r="DT190" s="43"/>
      <c r="DU190" s="43"/>
      <c r="DV190" s="43"/>
      <c r="DW190" s="43"/>
      <c r="DX190" s="43"/>
      <c r="DY190" s="43"/>
      <c r="DZ190" s="43"/>
      <c r="EA190" s="43"/>
      <c r="EB190" s="43"/>
      <c r="EC190" s="43"/>
      <c r="ED190" s="43"/>
      <c r="EE190" s="43"/>
      <c r="EF190" s="43"/>
      <c r="EG190" s="43"/>
      <c r="EH190" s="43"/>
      <c r="EI190" s="43"/>
      <c r="EJ190" s="43"/>
      <c r="EK190" s="43"/>
      <c r="EL190" s="43"/>
      <c r="EM190" s="43"/>
      <c r="EN190" s="43"/>
      <c r="EO190" s="43"/>
      <c r="EP190" s="43"/>
      <c r="EQ190" s="43"/>
      <c r="ER190" s="43"/>
      <c r="ES190" s="43"/>
      <c r="ET190" s="43"/>
      <c r="EU190" s="43"/>
      <c r="EV190" s="43"/>
      <c r="EW190" s="43"/>
      <c r="EX190" s="43"/>
      <c r="EY190" s="43"/>
      <c r="EZ190" s="43"/>
      <c r="FA190" s="43"/>
      <c r="FB190" s="43"/>
      <c r="FC190" s="43"/>
      <c r="FD190" s="43"/>
      <c r="FE190" s="43"/>
      <c r="FF190" s="43"/>
      <c r="FG190" s="43"/>
      <c r="FH190" s="43"/>
      <c r="FI190" s="43"/>
      <c r="FJ190" s="43"/>
      <c r="FK190" s="43"/>
      <c r="FL190" s="43"/>
      <c r="FM190" s="43"/>
      <c r="FN190" s="43"/>
      <c r="FO190" s="43"/>
      <c r="FP190" s="43"/>
      <c r="FQ190" s="43"/>
      <c r="FR190" s="43"/>
      <c r="FS190" s="43"/>
      <c r="FT190" s="43"/>
      <c r="FU190" s="43"/>
      <c r="FV190" s="43"/>
      <c r="FW190" s="43"/>
      <c r="FX190" s="43"/>
      <c r="FY190" s="43"/>
      <c r="FZ190" s="43"/>
      <c r="GA190" s="43"/>
      <c r="GB190" s="43"/>
      <c r="GC190" s="43"/>
      <c r="GD190" s="43"/>
      <c r="GE190" s="43"/>
      <c r="GF190" s="43"/>
      <c r="GG190" s="43"/>
      <c r="GH190" s="43"/>
      <c r="GI190" s="43"/>
      <c r="GJ190" s="43"/>
      <c r="GK190" s="43"/>
      <c r="GL190" s="43"/>
      <c r="GM190" s="43"/>
      <c r="GN190" s="43"/>
      <c r="GO190" s="43"/>
      <c r="GP190" s="43"/>
      <c r="GQ190" s="43"/>
      <c r="GR190" s="43"/>
      <c r="GS190" s="43"/>
      <c r="GT190" s="43"/>
      <c r="GU190" s="43"/>
      <c r="GV190" s="43"/>
      <c r="GW190" s="43"/>
      <c r="GX190" s="43"/>
      <c r="GY190" s="43"/>
      <c r="GZ190" s="43"/>
      <c r="HA190" s="43"/>
      <c r="HB190" s="43"/>
      <c r="HC190" s="43"/>
      <c r="HD190" s="43"/>
      <c r="HE190" s="43"/>
      <c r="HF190" s="43"/>
      <c r="HG190" s="43"/>
      <c r="HH190" s="43"/>
      <c r="HI190" s="43"/>
      <c r="HJ190" s="43"/>
      <c r="HK190" s="43"/>
      <c r="HL190" s="43"/>
      <c r="HM190" s="43"/>
      <c r="HN190" s="43"/>
      <c r="HO190" s="43"/>
      <c r="HP190" s="43"/>
      <c r="HQ190" s="43"/>
      <c r="HR190" s="43"/>
      <c r="HS190" s="43"/>
      <c r="HT190" s="43"/>
      <c r="HU190" s="43"/>
      <c r="HV190" s="43"/>
      <c r="HW190" s="43"/>
      <c r="HX190" s="43"/>
      <c r="HY190" s="43"/>
      <c r="HZ190" s="43"/>
      <c r="IA190" s="43"/>
      <c r="IB190" s="43"/>
      <c r="IC190" s="43"/>
      <c r="ID190" s="43"/>
      <c r="IE190" s="43"/>
      <c r="IF190" s="43"/>
      <c r="IG190" s="43"/>
      <c r="IH190" s="43"/>
      <c r="II190" s="43"/>
      <c r="IJ190" s="43"/>
      <c r="IK190" s="43"/>
      <c r="IL190" s="43"/>
      <c r="IM190" s="43"/>
      <c r="IN190" s="43"/>
      <c r="IO190" s="43"/>
      <c r="IP190" s="43"/>
      <c r="IQ190" s="43"/>
      <c r="IR190" s="43"/>
      <c r="IS190" s="43"/>
      <c r="IT190" s="43"/>
      <c r="IU190" s="43"/>
      <c r="IV190" s="43"/>
      <c r="IW190" s="43"/>
      <c r="IX190" s="43"/>
      <c r="IY190" s="43"/>
      <c r="IZ190" s="43"/>
      <c r="JA190" s="43"/>
      <c r="JB190" s="43"/>
      <c r="JC190" s="43"/>
      <c r="JD190" s="43"/>
      <c r="JE190" s="43"/>
      <c r="JF190" s="43"/>
      <c r="JG190" s="43"/>
      <c r="JH190" s="43"/>
      <c r="JI190" s="43"/>
      <c r="JJ190" s="43"/>
      <c r="JK190" s="43"/>
      <c r="JL190" s="43"/>
      <c r="JM190" s="43"/>
      <c r="JN190" s="43"/>
      <c r="JO190" s="43"/>
      <c r="JP190" s="43"/>
      <c r="JQ190" s="43"/>
      <c r="JR190" s="43"/>
      <c r="JS190" s="43"/>
      <c r="JT190" s="43"/>
      <c r="JU190" s="43"/>
      <c r="JV190" s="43"/>
      <c r="JW190" s="43"/>
      <c r="JX190" s="43"/>
      <c r="JY190" s="43"/>
      <c r="JZ190" s="43"/>
      <c r="KA190" s="43"/>
      <c r="KB190" s="43"/>
    </row>
    <row r="191" spans="2:288" ht="26.25" customHeight="1" outlineLevel="1" x14ac:dyDescent="0.3">
      <c r="B191" s="67" t="s">
        <v>267</v>
      </c>
      <c r="C191" s="54">
        <f>C192</f>
        <v>78.337499999999991</v>
      </c>
      <c r="D191" s="107">
        <f>MAX(D192:D197)</f>
        <v>0</v>
      </c>
      <c r="E191" s="46"/>
      <c r="F191" s="46"/>
      <c r="G191" s="75"/>
      <c r="H191" s="75"/>
      <c r="I191" s="75"/>
      <c r="J191" s="75"/>
      <c r="K191" s="47">
        <v>0</v>
      </c>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c r="CO191" s="43"/>
      <c r="CP191" s="43"/>
      <c r="CQ191" s="43"/>
      <c r="CR191" s="43"/>
      <c r="CS191" s="43"/>
      <c r="CT191" s="43"/>
      <c r="CU191" s="43"/>
      <c r="CV191" s="43"/>
      <c r="CW191" s="43"/>
      <c r="CX191" s="43"/>
      <c r="CY191" s="43"/>
      <c r="CZ191" s="43"/>
      <c r="DA191" s="43"/>
      <c r="DB191" s="43"/>
      <c r="DC191" s="43"/>
      <c r="DD191" s="43"/>
      <c r="DE191" s="43"/>
      <c r="DF191" s="43"/>
      <c r="DG191" s="43"/>
      <c r="DH191" s="43"/>
      <c r="DI191" s="43"/>
      <c r="DJ191" s="43"/>
      <c r="DK191" s="43"/>
      <c r="DL191" s="43"/>
      <c r="DM191" s="43"/>
      <c r="DN191" s="43"/>
      <c r="DO191" s="43"/>
      <c r="DP191" s="43"/>
      <c r="DQ191" s="43"/>
      <c r="DR191" s="43"/>
      <c r="DS191" s="43"/>
      <c r="DT191" s="43"/>
      <c r="DU191" s="43"/>
      <c r="DV191" s="43"/>
      <c r="DW191" s="43"/>
      <c r="DX191" s="43"/>
      <c r="DY191" s="43"/>
      <c r="DZ191" s="43"/>
      <c r="EA191" s="43"/>
      <c r="EB191" s="43"/>
      <c r="EC191" s="43"/>
      <c r="ED191" s="43"/>
      <c r="EE191" s="43"/>
      <c r="EF191" s="43"/>
      <c r="EG191" s="43"/>
      <c r="EH191" s="43"/>
      <c r="EI191" s="43"/>
      <c r="EJ191" s="43"/>
      <c r="EK191" s="43"/>
      <c r="EL191" s="43"/>
      <c r="EM191" s="43"/>
      <c r="EN191" s="43"/>
      <c r="EO191" s="43"/>
      <c r="EP191" s="43"/>
      <c r="EQ191" s="43"/>
      <c r="ER191" s="43"/>
      <c r="ES191" s="43"/>
      <c r="ET191" s="43"/>
      <c r="EU191" s="43"/>
      <c r="EV191" s="43"/>
      <c r="EW191" s="43"/>
      <c r="EX191" s="43"/>
      <c r="EY191" s="43"/>
      <c r="EZ191" s="43"/>
      <c r="FA191" s="43"/>
      <c r="FB191" s="43"/>
      <c r="FC191" s="43"/>
      <c r="FD191" s="43"/>
      <c r="FE191" s="43"/>
      <c r="FF191" s="43"/>
      <c r="FG191" s="43"/>
      <c r="FH191" s="43"/>
      <c r="FI191" s="43"/>
      <c r="FJ191" s="43"/>
      <c r="FK191" s="43"/>
      <c r="FL191" s="43"/>
      <c r="FM191" s="43"/>
      <c r="FN191" s="43"/>
      <c r="FO191" s="43"/>
      <c r="FP191" s="43"/>
      <c r="FQ191" s="43"/>
      <c r="FR191" s="43"/>
      <c r="FS191" s="43"/>
      <c r="FT191" s="43"/>
      <c r="FU191" s="43"/>
      <c r="FV191" s="43"/>
      <c r="FW191" s="43"/>
      <c r="FX191" s="43"/>
      <c r="FY191" s="43"/>
      <c r="FZ191" s="43"/>
      <c r="GA191" s="43"/>
      <c r="GB191" s="43"/>
      <c r="GC191" s="43"/>
      <c r="GD191" s="43"/>
      <c r="GE191" s="43"/>
      <c r="GF191" s="43"/>
      <c r="GG191" s="43"/>
      <c r="GH191" s="43"/>
      <c r="GI191" s="43"/>
      <c r="GJ191" s="43"/>
      <c r="GK191" s="43"/>
      <c r="GL191" s="43"/>
      <c r="GM191" s="43"/>
      <c r="GN191" s="43"/>
      <c r="GO191" s="43"/>
      <c r="GP191" s="43"/>
      <c r="GQ191" s="43"/>
      <c r="GR191" s="43"/>
      <c r="GS191" s="43"/>
      <c r="GT191" s="43"/>
      <c r="GU191" s="43"/>
      <c r="GV191" s="43"/>
      <c r="GW191" s="43"/>
      <c r="GX191" s="43"/>
      <c r="GY191" s="43"/>
      <c r="GZ191" s="43"/>
      <c r="HA191" s="43"/>
      <c r="HB191" s="43"/>
      <c r="HC191" s="43"/>
      <c r="HD191" s="43"/>
      <c r="HE191" s="43"/>
      <c r="HF191" s="43"/>
      <c r="HG191" s="43"/>
      <c r="HH191" s="43"/>
      <c r="HI191" s="43"/>
      <c r="HJ191" s="43"/>
      <c r="HK191" s="43"/>
      <c r="HL191" s="43"/>
      <c r="HM191" s="43"/>
      <c r="HN191" s="43"/>
      <c r="HO191" s="43"/>
      <c r="HP191" s="43"/>
      <c r="HQ191" s="43"/>
      <c r="HR191" s="43"/>
      <c r="HS191" s="43"/>
      <c r="HT191" s="43"/>
      <c r="HU191" s="43"/>
      <c r="HV191" s="43"/>
      <c r="HW191" s="43"/>
      <c r="HX191" s="43"/>
      <c r="HY191" s="43"/>
      <c r="HZ191" s="43"/>
      <c r="IA191" s="43"/>
      <c r="IB191" s="43"/>
      <c r="IC191" s="43"/>
      <c r="ID191" s="43"/>
      <c r="IE191" s="43"/>
      <c r="IF191" s="43"/>
      <c r="IG191" s="43"/>
      <c r="IH191" s="43"/>
      <c r="II191" s="43"/>
      <c r="IJ191" s="43"/>
      <c r="IK191" s="43"/>
      <c r="IL191" s="43"/>
      <c r="IM191" s="43"/>
      <c r="IN191" s="43"/>
      <c r="IO191" s="43"/>
      <c r="IP191" s="43"/>
      <c r="IQ191" s="43"/>
      <c r="IR191" s="43"/>
      <c r="IS191" s="43"/>
      <c r="IT191" s="43"/>
      <c r="IU191" s="43"/>
      <c r="IV191" s="43"/>
      <c r="IW191" s="43"/>
      <c r="IX191" s="43"/>
      <c r="IY191" s="43"/>
      <c r="IZ191" s="43"/>
      <c r="JA191" s="43"/>
      <c r="JB191" s="43"/>
      <c r="JC191" s="43"/>
      <c r="JD191" s="43"/>
      <c r="JE191" s="43"/>
      <c r="JF191" s="43"/>
      <c r="JG191" s="43"/>
      <c r="JH191" s="43"/>
      <c r="JI191" s="43"/>
      <c r="JJ191" s="43"/>
      <c r="JK191" s="43"/>
      <c r="JL191" s="43"/>
      <c r="JM191" s="43"/>
      <c r="JN191" s="43"/>
      <c r="JO191" s="43"/>
      <c r="JP191" s="43"/>
      <c r="JQ191" s="43"/>
      <c r="JR191" s="43"/>
      <c r="JS191" s="43"/>
      <c r="JT191" s="43"/>
      <c r="JU191" s="43"/>
      <c r="JV191" s="43"/>
      <c r="JW191" s="43"/>
      <c r="JX191" s="43"/>
      <c r="JY191" s="43"/>
      <c r="JZ191" s="43"/>
      <c r="KA191" s="43"/>
      <c r="KB191" s="43"/>
    </row>
    <row r="192" spans="2:288" ht="32.25" customHeight="1" outlineLevel="2" x14ac:dyDescent="0.3">
      <c r="B192" s="66" t="s">
        <v>380</v>
      </c>
      <c r="C192" s="98">
        <f>IF('Estimación Content'!$B$13='Estimaciones variables'!$Y$40,C189+D175,C189+5)</f>
        <v>78.337499999999991</v>
      </c>
      <c r="D192" s="53">
        <f>VLOOKUP(B192,'Estimaciones variables'!A:B,2,FALSE)</f>
        <v>0</v>
      </c>
      <c r="E192" s="44"/>
      <c r="F192" s="44"/>
      <c r="G192" s="58" t="s">
        <v>322</v>
      </c>
      <c r="H192" s="58" t="s">
        <v>321</v>
      </c>
      <c r="I192" s="58" t="s">
        <v>51</v>
      </c>
      <c r="J192" s="58"/>
      <c r="K192" s="45">
        <v>0</v>
      </c>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c r="BC192" s="43"/>
      <c r="BD192" s="43"/>
      <c r="BE192" s="43"/>
      <c r="BF192" s="43"/>
      <c r="BG192" s="43"/>
      <c r="BH192" s="43"/>
      <c r="BI192" s="43"/>
      <c r="BJ192" s="43"/>
      <c r="BK192" s="43"/>
      <c r="BL192" s="43"/>
      <c r="BM192" s="43"/>
      <c r="BN192" s="43"/>
      <c r="BO192" s="43"/>
      <c r="BP192" s="43"/>
      <c r="BQ192" s="43"/>
      <c r="BR192" s="43"/>
      <c r="BS192" s="43"/>
      <c r="BT192" s="43"/>
      <c r="BU192" s="43"/>
      <c r="BV192" s="43"/>
      <c r="BW192" s="43"/>
      <c r="BX192" s="43"/>
      <c r="BY192" s="43"/>
      <c r="BZ192" s="43"/>
      <c r="CA192" s="43"/>
      <c r="CB192" s="43"/>
      <c r="CC192" s="43"/>
      <c r="CD192" s="43"/>
      <c r="CE192" s="43"/>
      <c r="CF192" s="43"/>
      <c r="CG192" s="43"/>
      <c r="CH192" s="43"/>
      <c r="CI192" s="43"/>
      <c r="CJ192" s="43"/>
      <c r="CK192" s="43"/>
      <c r="CL192" s="43"/>
      <c r="CM192" s="43"/>
      <c r="CN192" s="43"/>
      <c r="CO192" s="43"/>
      <c r="CP192" s="43"/>
      <c r="CQ192" s="43"/>
      <c r="CR192" s="43"/>
      <c r="CS192" s="43"/>
      <c r="CT192" s="43"/>
      <c r="CU192" s="43"/>
      <c r="CV192" s="43"/>
      <c r="CW192" s="43"/>
      <c r="CX192" s="43"/>
      <c r="CY192" s="43"/>
      <c r="CZ192" s="43"/>
      <c r="DA192" s="43"/>
      <c r="DB192" s="43"/>
      <c r="DC192" s="43"/>
      <c r="DD192" s="43"/>
      <c r="DE192" s="43"/>
      <c r="DF192" s="43"/>
      <c r="DG192" s="43"/>
      <c r="DH192" s="43"/>
      <c r="DI192" s="43"/>
      <c r="DJ192" s="43"/>
      <c r="DK192" s="43"/>
      <c r="DL192" s="43"/>
      <c r="DM192" s="43"/>
      <c r="DN192" s="43"/>
      <c r="DO192" s="43"/>
      <c r="DP192" s="43"/>
      <c r="DQ192" s="43"/>
      <c r="DR192" s="43"/>
      <c r="DS192" s="43"/>
      <c r="DT192" s="43"/>
      <c r="DU192" s="43"/>
      <c r="DV192" s="43"/>
      <c r="DW192" s="43"/>
      <c r="DX192" s="43"/>
      <c r="DY192" s="43"/>
      <c r="DZ192" s="43"/>
      <c r="EA192" s="43"/>
      <c r="EB192" s="43"/>
      <c r="EC192" s="43"/>
      <c r="ED192" s="43"/>
      <c r="EE192" s="43"/>
      <c r="EF192" s="43"/>
      <c r="EG192" s="43"/>
      <c r="EH192" s="43"/>
      <c r="EI192" s="43"/>
      <c r="EJ192" s="43"/>
      <c r="EK192" s="43"/>
      <c r="EL192" s="43"/>
      <c r="EM192" s="43"/>
      <c r="EN192" s="43"/>
      <c r="EO192" s="43"/>
      <c r="EP192" s="43"/>
      <c r="EQ192" s="43"/>
      <c r="ER192" s="43"/>
      <c r="ES192" s="43"/>
      <c r="ET192" s="43"/>
      <c r="EU192" s="43"/>
      <c r="EV192" s="43"/>
      <c r="EW192" s="43"/>
      <c r="EX192" s="43"/>
      <c r="EY192" s="43"/>
      <c r="EZ192" s="43"/>
      <c r="FA192" s="43"/>
      <c r="FB192" s="43"/>
      <c r="FC192" s="43"/>
      <c r="FD192" s="43"/>
      <c r="FE192" s="43"/>
      <c r="FF192" s="43"/>
      <c r="FG192" s="43"/>
      <c r="FH192" s="43"/>
      <c r="FI192" s="43"/>
      <c r="FJ192" s="43"/>
      <c r="FK192" s="43"/>
      <c r="FL192" s="43"/>
      <c r="FM192" s="43"/>
      <c r="FN192" s="43"/>
      <c r="FO192" s="43"/>
      <c r="FP192" s="43"/>
      <c r="FQ192" s="43"/>
      <c r="FR192" s="43"/>
      <c r="FS192" s="43"/>
      <c r="FT192" s="43"/>
      <c r="FU192" s="43"/>
      <c r="FV192" s="43"/>
      <c r="FW192" s="43"/>
      <c r="FX192" s="43"/>
      <c r="FY192" s="43"/>
      <c r="FZ192" s="43"/>
      <c r="GA192" s="43"/>
      <c r="GB192" s="43"/>
      <c r="GC192" s="43"/>
      <c r="GD192" s="43"/>
      <c r="GE192" s="43"/>
      <c r="GF192" s="43"/>
      <c r="GG192" s="43"/>
      <c r="GH192" s="43"/>
      <c r="GI192" s="43"/>
      <c r="GJ192" s="43"/>
      <c r="GK192" s="43"/>
      <c r="GL192" s="43"/>
      <c r="GM192" s="43"/>
      <c r="GN192" s="43"/>
      <c r="GO192" s="43"/>
      <c r="GP192" s="43"/>
      <c r="GQ192" s="43"/>
      <c r="GR192" s="43"/>
      <c r="GS192" s="43"/>
      <c r="GT192" s="43"/>
      <c r="GU192" s="43"/>
      <c r="GV192" s="43"/>
      <c r="GW192" s="43"/>
      <c r="GX192" s="43"/>
      <c r="GY192" s="43"/>
      <c r="GZ192" s="43"/>
      <c r="HA192" s="43"/>
      <c r="HB192" s="43"/>
      <c r="HC192" s="43"/>
      <c r="HD192" s="43"/>
      <c r="HE192" s="43"/>
      <c r="HF192" s="43"/>
      <c r="HG192" s="43"/>
      <c r="HH192" s="43"/>
      <c r="HI192" s="43"/>
      <c r="HJ192" s="43"/>
      <c r="HK192" s="43"/>
      <c r="HL192" s="43"/>
      <c r="HM192" s="43"/>
      <c r="HN192" s="43"/>
      <c r="HO192" s="43"/>
      <c r="HP192" s="43"/>
      <c r="HQ192" s="43"/>
      <c r="HR192" s="43"/>
      <c r="HS192" s="43"/>
      <c r="HT192" s="43"/>
      <c r="HU192" s="43"/>
      <c r="HV192" s="43"/>
      <c r="HW192" s="43"/>
      <c r="HX192" s="43"/>
      <c r="HY192" s="43"/>
      <c r="HZ192" s="43"/>
      <c r="IA192" s="43"/>
      <c r="IB192" s="43"/>
      <c r="IC192" s="43"/>
      <c r="ID192" s="43"/>
      <c r="IE192" s="43"/>
      <c r="IF192" s="43"/>
      <c r="IG192" s="43"/>
      <c r="IH192" s="43"/>
      <c r="II192" s="43"/>
      <c r="IJ192" s="43"/>
      <c r="IK192" s="43"/>
      <c r="IL192" s="43"/>
      <c r="IM192" s="43"/>
      <c r="IN192" s="43"/>
      <c r="IO192" s="43"/>
      <c r="IP192" s="43"/>
      <c r="IQ192" s="43"/>
      <c r="IR192" s="43"/>
      <c r="IS192" s="43"/>
      <c r="IT192" s="43"/>
      <c r="IU192" s="43"/>
      <c r="IV192" s="43"/>
      <c r="IW192" s="43"/>
      <c r="IX192" s="43"/>
      <c r="IY192" s="43"/>
      <c r="IZ192" s="43"/>
      <c r="JA192" s="43"/>
      <c r="JB192" s="43"/>
      <c r="JC192" s="43"/>
      <c r="JD192" s="43"/>
      <c r="JE192" s="43"/>
      <c r="JF192" s="43"/>
      <c r="JG192" s="43"/>
      <c r="JH192" s="43"/>
      <c r="JI192" s="43"/>
      <c r="JJ192" s="43"/>
      <c r="JK192" s="43"/>
      <c r="JL192" s="43"/>
      <c r="JM192" s="43"/>
      <c r="JN192" s="43"/>
      <c r="JO192" s="43"/>
      <c r="JP192" s="43"/>
      <c r="JQ192" s="43"/>
      <c r="JR192" s="43"/>
      <c r="JS192" s="43"/>
      <c r="JT192" s="43"/>
      <c r="JU192" s="43"/>
      <c r="JV192" s="43"/>
      <c r="JW192" s="43"/>
      <c r="JX192" s="43"/>
      <c r="JY192" s="43"/>
      <c r="JZ192" s="43"/>
      <c r="KA192" s="43"/>
      <c r="KB192" s="43"/>
    </row>
    <row r="193" spans="2:288" ht="26.25" customHeight="1" outlineLevel="2" x14ac:dyDescent="0.3">
      <c r="B193" s="66" t="s">
        <v>268</v>
      </c>
      <c r="C193" s="53">
        <f>C192</f>
        <v>78.337499999999991</v>
      </c>
      <c r="D193" s="53">
        <f>VLOOKUP(B193,'Estimaciones variables'!A:B,2,FALSE)</f>
        <v>0</v>
      </c>
      <c r="E193" s="44"/>
      <c r="F193" s="44"/>
      <c r="G193" s="58" t="s">
        <v>4</v>
      </c>
      <c r="H193" s="58" t="s">
        <v>301</v>
      </c>
      <c r="I193" s="58"/>
      <c r="J193" s="58"/>
      <c r="K193" s="45">
        <v>0</v>
      </c>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c r="CO193" s="43"/>
      <c r="CP193" s="43"/>
      <c r="CQ193" s="43"/>
      <c r="CR193" s="43"/>
      <c r="CS193" s="43"/>
      <c r="CT193" s="43"/>
      <c r="CU193" s="43"/>
      <c r="CV193" s="43"/>
      <c r="CW193" s="43"/>
      <c r="CX193" s="43"/>
      <c r="CY193" s="43"/>
      <c r="CZ193" s="43"/>
      <c r="DA193" s="43"/>
      <c r="DB193" s="43"/>
      <c r="DC193" s="43"/>
      <c r="DD193" s="43"/>
      <c r="DE193" s="43"/>
      <c r="DF193" s="43"/>
      <c r="DG193" s="43"/>
      <c r="DH193" s="43"/>
      <c r="DI193" s="43"/>
      <c r="DJ193" s="43"/>
      <c r="DK193" s="43"/>
      <c r="DL193" s="43"/>
      <c r="DM193" s="43"/>
      <c r="DN193" s="43"/>
      <c r="DO193" s="43"/>
      <c r="DP193" s="43"/>
      <c r="DQ193" s="43"/>
      <c r="DR193" s="43"/>
      <c r="DS193" s="43"/>
      <c r="DT193" s="43"/>
      <c r="DU193" s="43"/>
      <c r="DV193" s="43"/>
      <c r="DW193" s="43"/>
      <c r="DX193" s="43"/>
      <c r="DY193" s="43"/>
      <c r="DZ193" s="43"/>
      <c r="EA193" s="43"/>
      <c r="EB193" s="43"/>
      <c r="EC193" s="43"/>
      <c r="ED193" s="43"/>
      <c r="EE193" s="43"/>
      <c r="EF193" s="43"/>
      <c r="EG193" s="43"/>
      <c r="EH193" s="43"/>
      <c r="EI193" s="43"/>
      <c r="EJ193" s="43"/>
      <c r="EK193" s="43"/>
      <c r="EL193" s="43"/>
      <c r="EM193" s="43"/>
      <c r="EN193" s="43"/>
      <c r="EO193" s="43"/>
      <c r="EP193" s="43"/>
      <c r="EQ193" s="43"/>
      <c r="ER193" s="43"/>
      <c r="ES193" s="43"/>
      <c r="ET193" s="43"/>
      <c r="EU193" s="43"/>
      <c r="EV193" s="43"/>
      <c r="EW193" s="43"/>
      <c r="EX193" s="43"/>
      <c r="EY193" s="43"/>
      <c r="EZ193" s="43"/>
      <c r="FA193" s="43"/>
      <c r="FB193" s="43"/>
      <c r="FC193" s="43"/>
      <c r="FD193" s="43"/>
      <c r="FE193" s="43"/>
      <c r="FF193" s="43"/>
      <c r="FG193" s="43"/>
      <c r="FH193" s="43"/>
      <c r="FI193" s="43"/>
      <c r="FJ193" s="43"/>
      <c r="FK193" s="43"/>
      <c r="FL193" s="43"/>
      <c r="FM193" s="43"/>
      <c r="FN193" s="43"/>
      <c r="FO193" s="43"/>
      <c r="FP193" s="43"/>
      <c r="FQ193" s="43"/>
      <c r="FR193" s="43"/>
      <c r="FS193" s="43"/>
      <c r="FT193" s="43"/>
      <c r="FU193" s="43"/>
      <c r="FV193" s="43"/>
      <c r="FW193" s="43"/>
      <c r="FX193" s="43"/>
      <c r="FY193" s="43"/>
      <c r="FZ193" s="43"/>
      <c r="GA193" s="43"/>
      <c r="GB193" s="43"/>
      <c r="GC193" s="43"/>
      <c r="GD193" s="43"/>
      <c r="GE193" s="43"/>
      <c r="GF193" s="43"/>
      <c r="GG193" s="43"/>
      <c r="GH193" s="43"/>
      <c r="GI193" s="43"/>
      <c r="GJ193" s="43"/>
      <c r="GK193" s="43"/>
      <c r="GL193" s="43"/>
      <c r="GM193" s="43"/>
      <c r="GN193" s="43"/>
      <c r="GO193" s="43"/>
      <c r="GP193" s="43"/>
      <c r="GQ193" s="43"/>
      <c r="GR193" s="43"/>
      <c r="GS193" s="43"/>
      <c r="GT193" s="43"/>
      <c r="GU193" s="43"/>
      <c r="GV193" s="43"/>
      <c r="GW193" s="43"/>
      <c r="GX193" s="43"/>
      <c r="GY193" s="43"/>
      <c r="GZ193" s="43"/>
      <c r="HA193" s="43"/>
      <c r="HB193" s="43"/>
      <c r="HC193" s="43"/>
      <c r="HD193" s="43"/>
      <c r="HE193" s="43"/>
      <c r="HF193" s="43"/>
      <c r="HG193" s="43"/>
      <c r="HH193" s="43"/>
      <c r="HI193" s="43"/>
      <c r="HJ193" s="43"/>
      <c r="HK193" s="43"/>
      <c r="HL193" s="43"/>
      <c r="HM193" s="43"/>
      <c r="HN193" s="43"/>
      <c r="HO193" s="43"/>
      <c r="HP193" s="43"/>
      <c r="HQ193" s="43"/>
      <c r="HR193" s="43"/>
      <c r="HS193" s="43"/>
      <c r="HT193" s="43"/>
      <c r="HU193" s="43"/>
      <c r="HV193" s="43"/>
      <c r="HW193" s="43"/>
      <c r="HX193" s="43"/>
      <c r="HY193" s="43"/>
      <c r="HZ193" s="43"/>
      <c r="IA193" s="43"/>
      <c r="IB193" s="43"/>
      <c r="IC193" s="43"/>
      <c r="ID193" s="43"/>
      <c r="IE193" s="43"/>
      <c r="IF193" s="43"/>
      <c r="IG193" s="43"/>
      <c r="IH193" s="43"/>
      <c r="II193" s="43"/>
      <c r="IJ193" s="43"/>
      <c r="IK193" s="43"/>
      <c r="IL193" s="43"/>
      <c r="IM193" s="43"/>
      <c r="IN193" s="43"/>
      <c r="IO193" s="43"/>
      <c r="IP193" s="43"/>
      <c r="IQ193" s="43"/>
      <c r="IR193" s="43"/>
      <c r="IS193" s="43"/>
      <c r="IT193" s="43"/>
      <c r="IU193" s="43"/>
      <c r="IV193" s="43"/>
      <c r="IW193" s="43"/>
      <c r="IX193" s="43"/>
      <c r="IY193" s="43"/>
      <c r="IZ193" s="43"/>
      <c r="JA193" s="43"/>
      <c r="JB193" s="43"/>
      <c r="JC193" s="43"/>
      <c r="JD193" s="43"/>
      <c r="JE193" s="43"/>
      <c r="JF193" s="43"/>
      <c r="JG193" s="43"/>
      <c r="JH193" s="43"/>
      <c r="JI193" s="43"/>
      <c r="JJ193" s="43"/>
      <c r="JK193" s="43"/>
      <c r="JL193" s="43"/>
      <c r="JM193" s="43"/>
      <c r="JN193" s="43"/>
      <c r="JO193" s="43"/>
      <c r="JP193" s="43"/>
      <c r="JQ193" s="43"/>
      <c r="JR193" s="43"/>
      <c r="JS193" s="43"/>
      <c r="JT193" s="43"/>
      <c r="JU193" s="43"/>
      <c r="JV193" s="43"/>
      <c r="JW193" s="43"/>
      <c r="JX193" s="43"/>
      <c r="JY193" s="43"/>
      <c r="JZ193" s="43"/>
      <c r="KA193" s="43"/>
      <c r="KB193" s="43"/>
    </row>
    <row r="194" spans="2:288" ht="26.25" customHeight="1" outlineLevel="2" x14ac:dyDescent="0.3">
      <c r="B194" s="66" t="s">
        <v>278</v>
      </c>
      <c r="C194" s="53">
        <f>C193</f>
        <v>78.337499999999991</v>
      </c>
      <c r="D194" s="53">
        <f>VLOOKUP(B194,'Estimaciones variables'!A:B,2,FALSE)</f>
        <v>0</v>
      </c>
      <c r="E194" s="44"/>
      <c r="F194" s="44"/>
      <c r="G194" s="58" t="s">
        <v>4</v>
      </c>
      <c r="H194" s="58" t="s">
        <v>301</v>
      </c>
      <c r="I194" s="58" t="s">
        <v>7</v>
      </c>
      <c r="J194" s="58"/>
      <c r="K194" s="45">
        <v>0</v>
      </c>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c r="BC194" s="43"/>
      <c r="BD194" s="43"/>
      <c r="BE194" s="43"/>
      <c r="BF194" s="43"/>
      <c r="BG194" s="43"/>
      <c r="BH194" s="43"/>
      <c r="BI194" s="43"/>
      <c r="BJ194" s="43"/>
      <c r="BK194" s="43"/>
      <c r="BL194" s="43"/>
      <c r="BM194" s="43"/>
      <c r="BN194" s="43"/>
      <c r="BO194" s="43"/>
      <c r="BP194" s="43"/>
      <c r="BQ194" s="43"/>
      <c r="BR194" s="43"/>
      <c r="BS194" s="43"/>
      <c r="BT194" s="43"/>
      <c r="BU194" s="43"/>
      <c r="BV194" s="43"/>
      <c r="BW194" s="43"/>
      <c r="BX194" s="43"/>
      <c r="BY194" s="43"/>
      <c r="BZ194" s="43"/>
      <c r="CA194" s="43"/>
      <c r="CB194" s="43"/>
      <c r="CC194" s="43"/>
      <c r="CD194" s="43"/>
      <c r="CE194" s="43"/>
      <c r="CF194" s="43"/>
      <c r="CG194" s="43"/>
      <c r="CH194" s="43"/>
      <c r="CI194" s="43"/>
      <c r="CJ194" s="43"/>
      <c r="CK194" s="43"/>
      <c r="CL194" s="43"/>
      <c r="CM194" s="43"/>
      <c r="CN194" s="43"/>
      <c r="CO194" s="43"/>
      <c r="CP194" s="43"/>
      <c r="CQ194" s="43"/>
      <c r="CR194" s="43"/>
      <c r="CS194" s="43"/>
      <c r="CT194" s="43"/>
      <c r="CU194" s="43"/>
      <c r="CV194" s="43"/>
      <c r="CW194" s="43"/>
      <c r="CX194" s="43"/>
      <c r="CY194" s="43"/>
      <c r="CZ194" s="43"/>
      <c r="DA194" s="43"/>
      <c r="DB194" s="43"/>
      <c r="DC194" s="43"/>
      <c r="DD194" s="43"/>
      <c r="DE194" s="43"/>
      <c r="DF194" s="43"/>
      <c r="DG194" s="43"/>
      <c r="DH194" s="43"/>
      <c r="DI194" s="43"/>
      <c r="DJ194" s="43"/>
      <c r="DK194" s="43"/>
      <c r="DL194" s="43"/>
      <c r="DM194" s="43"/>
      <c r="DN194" s="43"/>
      <c r="DO194" s="43"/>
      <c r="DP194" s="43"/>
      <c r="DQ194" s="43"/>
      <c r="DR194" s="43"/>
      <c r="DS194" s="43"/>
      <c r="DT194" s="43"/>
      <c r="DU194" s="43"/>
      <c r="DV194" s="43"/>
      <c r="DW194" s="43"/>
      <c r="DX194" s="43"/>
      <c r="DY194" s="43"/>
      <c r="DZ194" s="43"/>
      <c r="EA194" s="43"/>
      <c r="EB194" s="43"/>
      <c r="EC194" s="43"/>
      <c r="ED194" s="43"/>
      <c r="EE194" s="43"/>
      <c r="EF194" s="43"/>
      <c r="EG194" s="43"/>
      <c r="EH194" s="43"/>
      <c r="EI194" s="43"/>
      <c r="EJ194" s="43"/>
      <c r="EK194" s="43"/>
      <c r="EL194" s="43"/>
      <c r="EM194" s="43"/>
      <c r="EN194" s="43"/>
      <c r="EO194" s="43"/>
      <c r="EP194" s="43"/>
      <c r="EQ194" s="43"/>
      <c r="ER194" s="43"/>
      <c r="ES194" s="43"/>
      <c r="ET194" s="43"/>
      <c r="EU194" s="43"/>
      <c r="EV194" s="43"/>
      <c r="EW194" s="43"/>
      <c r="EX194" s="43"/>
      <c r="EY194" s="43"/>
      <c r="EZ194" s="43"/>
      <c r="FA194" s="43"/>
      <c r="FB194" s="43"/>
      <c r="FC194" s="43"/>
      <c r="FD194" s="43"/>
      <c r="FE194" s="43"/>
      <c r="FF194" s="43"/>
      <c r="FG194" s="43"/>
      <c r="FH194" s="43"/>
      <c r="FI194" s="43"/>
      <c r="FJ194" s="43"/>
      <c r="FK194" s="43"/>
      <c r="FL194" s="43"/>
      <c r="FM194" s="43"/>
      <c r="FN194" s="43"/>
      <c r="FO194" s="43"/>
      <c r="FP194" s="43"/>
      <c r="FQ194" s="43"/>
      <c r="FR194" s="43"/>
      <c r="FS194" s="43"/>
      <c r="FT194" s="43"/>
      <c r="FU194" s="43"/>
      <c r="FV194" s="43"/>
      <c r="FW194" s="43"/>
      <c r="FX194" s="43"/>
      <c r="FY194" s="43"/>
      <c r="FZ194" s="43"/>
      <c r="GA194" s="43"/>
      <c r="GB194" s="43"/>
      <c r="GC194" s="43"/>
      <c r="GD194" s="43"/>
      <c r="GE194" s="43"/>
      <c r="GF194" s="43"/>
      <c r="GG194" s="43"/>
      <c r="GH194" s="43"/>
      <c r="GI194" s="43"/>
      <c r="GJ194" s="43"/>
      <c r="GK194" s="43"/>
      <c r="GL194" s="43"/>
      <c r="GM194" s="43"/>
      <c r="GN194" s="43"/>
      <c r="GO194" s="43"/>
      <c r="GP194" s="43"/>
      <c r="GQ194" s="43"/>
      <c r="GR194" s="43"/>
      <c r="GS194" s="43"/>
      <c r="GT194" s="43"/>
      <c r="GU194" s="43"/>
      <c r="GV194" s="43"/>
      <c r="GW194" s="43"/>
      <c r="GX194" s="43"/>
      <c r="GY194" s="43"/>
      <c r="GZ194" s="43"/>
      <c r="HA194" s="43"/>
      <c r="HB194" s="43"/>
      <c r="HC194" s="43"/>
      <c r="HD194" s="43"/>
      <c r="HE194" s="43"/>
      <c r="HF194" s="43"/>
      <c r="HG194" s="43"/>
      <c r="HH194" s="43"/>
      <c r="HI194" s="43"/>
      <c r="HJ194" s="43"/>
      <c r="HK194" s="43"/>
      <c r="HL194" s="43"/>
      <c r="HM194" s="43"/>
      <c r="HN194" s="43"/>
      <c r="HO194" s="43"/>
      <c r="HP194" s="43"/>
      <c r="HQ194" s="43"/>
      <c r="HR194" s="43"/>
      <c r="HS194" s="43"/>
      <c r="HT194" s="43"/>
      <c r="HU194" s="43"/>
      <c r="HV194" s="43"/>
      <c r="HW194" s="43"/>
      <c r="HX194" s="43"/>
      <c r="HY194" s="43"/>
      <c r="HZ194" s="43"/>
      <c r="IA194" s="43"/>
      <c r="IB194" s="43"/>
      <c r="IC194" s="43"/>
      <c r="ID194" s="43"/>
      <c r="IE194" s="43"/>
      <c r="IF194" s="43"/>
      <c r="IG194" s="43"/>
      <c r="IH194" s="43"/>
      <c r="II194" s="43"/>
      <c r="IJ194" s="43"/>
      <c r="IK194" s="43"/>
      <c r="IL194" s="43"/>
      <c r="IM194" s="43"/>
      <c r="IN194" s="43"/>
      <c r="IO194" s="43"/>
      <c r="IP194" s="43"/>
      <c r="IQ194" s="43"/>
      <c r="IR194" s="43"/>
      <c r="IS194" s="43"/>
      <c r="IT194" s="43"/>
      <c r="IU194" s="43"/>
      <c r="IV194" s="43"/>
      <c r="IW194" s="43"/>
      <c r="IX194" s="43"/>
      <c r="IY194" s="43"/>
      <c r="IZ194" s="43"/>
      <c r="JA194" s="43"/>
      <c r="JB194" s="43"/>
      <c r="JC194" s="43"/>
      <c r="JD194" s="43"/>
      <c r="JE194" s="43"/>
      <c r="JF194" s="43"/>
      <c r="JG194" s="43"/>
      <c r="JH194" s="43"/>
      <c r="JI194" s="43"/>
      <c r="JJ194" s="43"/>
      <c r="JK194" s="43"/>
      <c r="JL194" s="43"/>
      <c r="JM194" s="43"/>
      <c r="JN194" s="43"/>
      <c r="JO194" s="43"/>
      <c r="JP194" s="43"/>
      <c r="JQ194" s="43"/>
      <c r="JR194" s="43"/>
      <c r="JS194" s="43"/>
      <c r="JT194" s="43"/>
      <c r="JU194" s="43"/>
      <c r="JV194" s="43"/>
      <c r="JW194" s="43"/>
      <c r="JX194" s="43"/>
      <c r="JY194" s="43"/>
      <c r="JZ194" s="43"/>
      <c r="KA194" s="43"/>
      <c r="KB194" s="43"/>
    </row>
    <row r="195" spans="2:288" ht="26.25" customHeight="1" outlineLevel="2" x14ac:dyDescent="0.3">
      <c r="B195" s="66" t="s">
        <v>250</v>
      </c>
      <c r="C195" s="53">
        <f>C194</f>
        <v>78.337499999999991</v>
      </c>
      <c r="D195" s="53">
        <f>VLOOKUP(B195,'Estimaciones variables'!A:B,2,FALSE)</f>
        <v>0</v>
      </c>
      <c r="E195" s="44"/>
      <c r="F195" s="44"/>
      <c r="G195" s="58" t="s">
        <v>4</v>
      </c>
      <c r="H195" s="58" t="s">
        <v>301</v>
      </c>
      <c r="I195" s="58" t="s">
        <v>7</v>
      </c>
      <c r="J195" s="58"/>
      <c r="K195" s="45">
        <v>0</v>
      </c>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c r="CO195" s="43"/>
      <c r="CP195" s="43"/>
      <c r="CQ195" s="43"/>
      <c r="CR195" s="43"/>
      <c r="CS195" s="43"/>
      <c r="CT195" s="43"/>
      <c r="CU195" s="43"/>
      <c r="CV195" s="43"/>
      <c r="CW195" s="43"/>
      <c r="CX195" s="43"/>
      <c r="CY195" s="43"/>
      <c r="CZ195" s="43"/>
      <c r="DA195" s="43"/>
      <c r="DB195" s="43"/>
      <c r="DC195" s="43"/>
      <c r="DD195" s="43"/>
      <c r="DE195" s="43"/>
      <c r="DF195" s="43"/>
      <c r="DG195" s="43"/>
      <c r="DH195" s="43"/>
      <c r="DI195" s="43"/>
      <c r="DJ195" s="43"/>
      <c r="DK195" s="43"/>
      <c r="DL195" s="43"/>
      <c r="DM195" s="43"/>
      <c r="DN195" s="43"/>
      <c r="DO195" s="43"/>
      <c r="DP195" s="43"/>
      <c r="DQ195" s="43"/>
      <c r="DR195" s="43"/>
      <c r="DS195" s="43"/>
      <c r="DT195" s="43"/>
      <c r="DU195" s="43"/>
      <c r="DV195" s="43"/>
      <c r="DW195" s="43"/>
      <c r="DX195" s="43"/>
      <c r="DY195" s="43"/>
      <c r="DZ195" s="43"/>
      <c r="EA195" s="43"/>
      <c r="EB195" s="43"/>
      <c r="EC195" s="43"/>
      <c r="ED195" s="43"/>
      <c r="EE195" s="43"/>
      <c r="EF195" s="43"/>
      <c r="EG195" s="43"/>
      <c r="EH195" s="43"/>
      <c r="EI195" s="43"/>
      <c r="EJ195" s="43"/>
      <c r="EK195" s="43"/>
      <c r="EL195" s="43"/>
      <c r="EM195" s="43"/>
      <c r="EN195" s="43"/>
      <c r="EO195" s="43"/>
      <c r="EP195" s="43"/>
      <c r="EQ195" s="43"/>
      <c r="ER195" s="43"/>
      <c r="ES195" s="43"/>
      <c r="ET195" s="43"/>
      <c r="EU195" s="43"/>
      <c r="EV195" s="43"/>
      <c r="EW195" s="43"/>
      <c r="EX195" s="43"/>
      <c r="EY195" s="43"/>
      <c r="EZ195" s="43"/>
      <c r="FA195" s="43"/>
      <c r="FB195" s="43"/>
      <c r="FC195" s="43"/>
      <c r="FD195" s="43"/>
      <c r="FE195" s="43"/>
      <c r="FF195" s="43"/>
      <c r="FG195" s="43"/>
      <c r="FH195" s="43"/>
      <c r="FI195" s="43"/>
      <c r="FJ195" s="43"/>
      <c r="FK195" s="43"/>
      <c r="FL195" s="43"/>
      <c r="FM195" s="43"/>
      <c r="FN195" s="43"/>
      <c r="FO195" s="43"/>
      <c r="FP195" s="43"/>
      <c r="FQ195" s="43"/>
      <c r="FR195" s="43"/>
      <c r="FS195" s="43"/>
      <c r="FT195" s="43"/>
      <c r="FU195" s="43"/>
      <c r="FV195" s="43"/>
      <c r="FW195" s="43"/>
      <c r="FX195" s="43"/>
      <c r="FY195" s="43"/>
      <c r="FZ195" s="43"/>
      <c r="GA195" s="43"/>
      <c r="GB195" s="43"/>
      <c r="GC195" s="43"/>
      <c r="GD195" s="43"/>
      <c r="GE195" s="43"/>
      <c r="GF195" s="43"/>
      <c r="GG195" s="43"/>
      <c r="GH195" s="43"/>
      <c r="GI195" s="43"/>
      <c r="GJ195" s="43"/>
      <c r="GK195" s="43"/>
      <c r="GL195" s="43"/>
      <c r="GM195" s="43"/>
      <c r="GN195" s="43"/>
      <c r="GO195" s="43"/>
      <c r="GP195" s="43"/>
      <c r="GQ195" s="43"/>
      <c r="GR195" s="43"/>
      <c r="GS195" s="43"/>
      <c r="GT195" s="43"/>
      <c r="GU195" s="43"/>
      <c r="GV195" s="43"/>
      <c r="GW195" s="43"/>
      <c r="GX195" s="43"/>
      <c r="GY195" s="43"/>
      <c r="GZ195" s="43"/>
      <c r="HA195" s="43"/>
      <c r="HB195" s="43"/>
      <c r="HC195" s="43"/>
      <c r="HD195" s="43"/>
      <c r="HE195" s="43"/>
      <c r="HF195" s="43"/>
      <c r="HG195" s="43"/>
      <c r="HH195" s="43"/>
      <c r="HI195" s="43"/>
      <c r="HJ195" s="43"/>
      <c r="HK195" s="43"/>
      <c r="HL195" s="43"/>
      <c r="HM195" s="43"/>
      <c r="HN195" s="43"/>
      <c r="HO195" s="43"/>
      <c r="HP195" s="43"/>
      <c r="HQ195" s="43"/>
      <c r="HR195" s="43"/>
      <c r="HS195" s="43"/>
      <c r="HT195" s="43"/>
      <c r="HU195" s="43"/>
      <c r="HV195" s="43"/>
      <c r="HW195" s="43"/>
      <c r="HX195" s="43"/>
      <c r="HY195" s="43"/>
      <c r="HZ195" s="43"/>
      <c r="IA195" s="43"/>
      <c r="IB195" s="43"/>
      <c r="IC195" s="43"/>
      <c r="ID195" s="43"/>
      <c r="IE195" s="43"/>
      <c r="IF195" s="43"/>
      <c r="IG195" s="43"/>
      <c r="IH195" s="43"/>
      <c r="II195" s="43"/>
      <c r="IJ195" s="43"/>
      <c r="IK195" s="43"/>
      <c r="IL195" s="43"/>
      <c r="IM195" s="43"/>
      <c r="IN195" s="43"/>
      <c r="IO195" s="43"/>
      <c r="IP195" s="43"/>
      <c r="IQ195" s="43"/>
      <c r="IR195" s="43"/>
      <c r="IS195" s="43"/>
      <c r="IT195" s="43"/>
      <c r="IU195" s="43"/>
      <c r="IV195" s="43"/>
      <c r="IW195" s="43"/>
      <c r="IX195" s="43"/>
      <c r="IY195" s="43"/>
      <c r="IZ195" s="43"/>
      <c r="JA195" s="43"/>
      <c r="JB195" s="43"/>
      <c r="JC195" s="43"/>
      <c r="JD195" s="43"/>
      <c r="JE195" s="43"/>
      <c r="JF195" s="43"/>
      <c r="JG195" s="43"/>
      <c r="JH195" s="43"/>
      <c r="JI195" s="43"/>
      <c r="JJ195" s="43"/>
      <c r="JK195" s="43"/>
      <c r="JL195" s="43"/>
      <c r="JM195" s="43"/>
      <c r="JN195" s="43"/>
      <c r="JO195" s="43"/>
      <c r="JP195" s="43"/>
      <c r="JQ195" s="43"/>
      <c r="JR195" s="43"/>
      <c r="JS195" s="43"/>
      <c r="JT195" s="43"/>
      <c r="JU195" s="43"/>
      <c r="JV195" s="43"/>
      <c r="JW195" s="43"/>
      <c r="JX195" s="43"/>
      <c r="JY195" s="43"/>
      <c r="JZ195" s="43"/>
      <c r="KA195" s="43"/>
      <c r="KB195" s="43"/>
    </row>
    <row r="196" spans="2:288" ht="38.25" customHeight="1" outlineLevel="2" x14ac:dyDescent="0.3">
      <c r="B196" s="66" t="s">
        <v>204</v>
      </c>
      <c r="C196" s="53">
        <f>C195</f>
        <v>78.337499999999991</v>
      </c>
      <c r="D196" s="53">
        <f>VLOOKUP(B196,'Estimaciones variables'!A:B,2,FALSE)</f>
        <v>0</v>
      </c>
      <c r="E196" s="44"/>
      <c r="F196" s="44"/>
      <c r="G196" s="58" t="s">
        <v>7</v>
      </c>
      <c r="H196" s="58" t="s">
        <v>301</v>
      </c>
      <c r="I196" s="58" t="s">
        <v>19</v>
      </c>
      <c r="J196" s="58" t="s">
        <v>2</v>
      </c>
      <c r="K196" s="45">
        <v>0</v>
      </c>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c r="CO196" s="43"/>
      <c r="CP196" s="43"/>
      <c r="CQ196" s="43"/>
      <c r="CR196" s="43"/>
      <c r="CS196" s="43"/>
      <c r="CT196" s="43"/>
      <c r="CU196" s="43"/>
      <c r="CV196" s="43"/>
      <c r="CW196" s="43"/>
      <c r="CX196" s="43"/>
      <c r="CY196" s="43"/>
      <c r="CZ196" s="43"/>
      <c r="DA196" s="43"/>
      <c r="DB196" s="43"/>
      <c r="DC196" s="43"/>
      <c r="DD196" s="43"/>
      <c r="DE196" s="43"/>
      <c r="DF196" s="43"/>
      <c r="DG196" s="43"/>
      <c r="DH196" s="43"/>
      <c r="DI196" s="43"/>
      <c r="DJ196" s="43"/>
      <c r="DK196" s="43"/>
      <c r="DL196" s="43"/>
      <c r="DM196" s="43"/>
      <c r="DN196" s="43"/>
      <c r="DO196" s="43"/>
      <c r="DP196" s="43"/>
      <c r="DQ196" s="43"/>
      <c r="DR196" s="43"/>
      <c r="DS196" s="43"/>
      <c r="DT196" s="43"/>
      <c r="DU196" s="43"/>
      <c r="DV196" s="43"/>
      <c r="DW196" s="43"/>
      <c r="DX196" s="43"/>
      <c r="DY196" s="43"/>
      <c r="DZ196" s="43"/>
      <c r="EA196" s="43"/>
      <c r="EB196" s="43"/>
      <c r="EC196" s="43"/>
      <c r="ED196" s="43"/>
      <c r="EE196" s="43"/>
      <c r="EF196" s="43"/>
      <c r="EG196" s="43"/>
      <c r="EH196" s="43"/>
      <c r="EI196" s="43"/>
      <c r="EJ196" s="43"/>
      <c r="EK196" s="43"/>
      <c r="EL196" s="43"/>
      <c r="EM196" s="43"/>
      <c r="EN196" s="43"/>
      <c r="EO196" s="43"/>
      <c r="EP196" s="43"/>
      <c r="EQ196" s="43"/>
      <c r="ER196" s="43"/>
      <c r="ES196" s="43"/>
      <c r="ET196" s="43"/>
      <c r="EU196" s="43"/>
      <c r="EV196" s="43"/>
      <c r="EW196" s="43"/>
      <c r="EX196" s="43"/>
      <c r="EY196" s="43"/>
      <c r="EZ196" s="43"/>
      <c r="FA196" s="43"/>
      <c r="FB196" s="43"/>
      <c r="FC196" s="43"/>
      <c r="FD196" s="43"/>
      <c r="FE196" s="43"/>
      <c r="FF196" s="43"/>
      <c r="FG196" s="43"/>
      <c r="FH196" s="43"/>
      <c r="FI196" s="43"/>
      <c r="FJ196" s="43"/>
      <c r="FK196" s="43"/>
      <c r="FL196" s="43"/>
      <c r="FM196" s="43"/>
      <c r="FN196" s="43"/>
      <c r="FO196" s="43"/>
      <c r="FP196" s="43"/>
      <c r="FQ196" s="43"/>
      <c r="FR196" s="43"/>
      <c r="FS196" s="43"/>
      <c r="FT196" s="43"/>
      <c r="FU196" s="43"/>
      <c r="FV196" s="43"/>
      <c r="FW196" s="43"/>
      <c r="FX196" s="43"/>
      <c r="FY196" s="43"/>
      <c r="FZ196" s="43"/>
      <c r="GA196" s="43"/>
      <c r="GB196" s="43"/>
      <c r="GC196" s="43"/>
      <c r="GD196" s="43"/>
      <c r="GE196" s="43"/>
      <c r="GF196" s="43"/>
      <c r="GG196" s="43"/>
      <c r="GH196" s="43"/>
      <c r="GI196" s="43"/>
      <c r="GJ196" s="43"/>
      <c r="GK196" s="43"/>
      <c r="GL196" s="43"/>
      <c r="GM196" s="43"/>
      <c r="GN196" s="43"/>
      <c r="GO196" s="43"/>
      <c r="GP196" s="43"/>
      <c r="GQ196" s="43"/>
      <c r="GR196" s="43"/>
      <c r="GS196" s="43"/>
      <c r="GT196" s="43"/>
      <c r="GU196" s="43"/>
      <c r="GV196" s="43"/>
      <c r="GW196" s="43"/>
      <c r="GX196" s="43"/>
      <c r="GY196" s="43"/>
      <c r="GZ196" s="43"/>
      <c r="HA196" s="43"/>
      <c r="HB196" s="43"/>
      <c r="HC196" s="43"/>
      <c r="HD196" s="43"/>
      <c r="HE196" s="43"/>
      <c r="HF196" s="43"/>
      <c r="HG196" s="43"/>
      <c r="HH196" s="43"/>
      <c r="HI196" s="43"/>
      <c r="HJ196" s="43"/>
      <c r="HK196" s="43"/>
      <c r="HL196" s="43"/>
      <c r="HM196" s="43"/>
      <c r="HN196" s="43"/>
      <c r="HO196" s="43"/>
      <c r="HP196" s="43"/>
      <c r="HQ196" s="43"/>
      <c r="HR196" s="43"/>
      <c r="HS196" s="43"/>
      <c r="HT196" s="43"/>
      <c r="HU196" s="43"/>
      <c r="HV196" s="43"/>
      <c r="HW196" s="43"/>
      <c r="HX196" s="43"/>
      <c r="HY196" s="43"/>
      <c r="HZ196" s="43"/>
      <c r="IA196" s="43"/>
      <c r="IB196" s="43"/>
      <c r="IC196" s="43"/>
      <c r="ID196" s="43"/>
      <c r="IE196" s="43"/>
      <c r="IF196" s="43"/>
      <c r="IG196" s="43"/>
      <c r="IH196" s="43"/>
      <c r="II196" s="43"/>
      <c r="IJ196" s="43"/>
      <c r="IK196" s="43"/>
      <c r="IL196" s="43"/>
      <c r="IM196" s="43"/>
      <c r="IN196" s="43"/>
      <c r="IO196" s="43"/>
      <c r="IP196" s="43"/>
      <c r="IQ196" s="43"/>
      <c r="IR196" s="43"/>
      <c r="IS196" s="43"/>
      <c r="IT196" s="43"/>
      <c r="IU196" s="43"/>
      <c r="IV196" s="43"/>
      <c r="IW196" s="43"/>
      <c r="IX196" s="43"/>
      <c r="IY196" s="43"/>
      <c r="IZ196" s="43"/>
      <c r="JA196" s="43"/>
      <c r="JB196" s="43"/>
      <c r="JC196" s="43"/>
      <c r="JD196" s="43"/>
      <c r="JE196" s="43"/>
      <c r="JF196" s="43"/>
      <c r="JG196" s="43"/>
      <c r="JH196" s="43"/>
      <c r="JI196" s="43"/>
      <c r="JJ196" s="43"/>
      <c r="JK196" s="43"/>
      <c r="JL196" s="43"/>
      <c r="JM196" s="43"/>
      <c r="JN196" s="43"/>
      <c r="JO196" s="43"/>
      <c r="JP196" s="43"/>
      <c r="JQ196" s="43"/>
      <c r="JR196" s="43"/>
      <c r="JS196" s="43"/>
      <c r="JT196" s="43"/>
      <c r="JU196" s="43"/>
      <c r="JV196" s="43"/>
      <c r="JW196" s="43"/>
      <c r="JX196" s="43"/>
      <c r="JY196" s="43"/>
      <c r="JZ196" s="43"/>
      <c r="KA196" s="43"/>
      <c r="KB196" s="43"/>
    </row>
    <row r="197" spans="2:288" ht="38.25" customHeight="1" outlineLevel="2" x14ac:dyDescent="0.3">
      <c r="B197" s="66" t="s">
        <v>209</v>
      </c>
      <c r="C197" s="53">
        <f>C196</f>
        <v>78.337499999999991</v>
      </c>
      <c r="D197" s="53">
        <f>VLOOKUP(B197,'Estimaciones variables'!A:B,2,FALSE)</f>
        <v>0</v>
      </c>
      <c r="E197" s="44"/>
      <c r="F197" s="44"/>
      <c r="G197" s="74" t="s">
        <v>5</v>
      </c>
      <c r="H197" s="58" t="s">
        <v>323</v>
      </c>
      <c r="I197" s="58" t="s">
        <v>51</v>
      </c>
      <c r="J197" s="58" t="s">
        <v>311</v>
      </c>
      <c r="K197" s="45">
        <v>0</v>
      </c>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c r="BC197" s="43"/>
      <c r="BD197" s="43"/>
      <c r="BE197" s="43"/>
      <c r="BF197" s="43"/>
      <c r="BG197" s="43"/>
      <c r="BH197" s="43"/>
      <c r="BI197" s="43"/>
      <c r="BJ197" s="43"/>
      <c r="BK197" s="43"/>
      <c r="BL197" s="43"/>
      <c r="BM197" s="43"/>
      <c r="BN197" s="43"/>
      <c r="BO197" s="43"/>
      <c r="BP197" s="43"/>
      <c r="BQ197" s="43"/>
      <c r="BR197" s="43"/>
      <c r="BS197" s="43"/>
      <c r="BT197" s="43"/>
      <c r="BU197" s="43"/>
      <c r="BV197" s="43"/>
      <c r="BW197" s="43"/>
      <c r="BX197" s="43"/>
      <c r="BY197" s="43"/>
      <c r="BZ197" s="43"/>
      <c r="CA197" s="43"/>
      <c r="CB197" s="43"/>
      <c r="CC197" s="43"/>
      <c r="CD197" s="43"/>
      <c r="CE197" s="43"/>
      <c r="CF197" s="43"/>
      <c r="CG197" s="43"/>
      <c r="CH197" s="43"/>
      <c r="CI197" s="43"/>
      <c r="CJ197" s="43"/>
      <c r="CK197" s="43"/>
      <c r="CL197" s="43"/>
      <c r="CM197" s="43"/>
      <c r="CN197" s="43"/>
      <c r="CO197" s="43"/>
      <c r="CP197" s="43"/>
      <c r="CQ197" s="43"/>
      <c r="CR197" s="43"/>
      <c r="CS197" s="43"/>
      <c r="CT197" s="43"/>
      <c r="CU197" s="43"/>
      <c r="CV197" s="43"/>
      <c r="CW197" s="43"/>
      <c r="CX197" s="43"/>
      <c r="CY197" s="43"/>
      <c r="CZ197" s="43"/>
      <c r="DA197" s="43"/>
      <c r="DB197" s="43"/>
      <c r="DC197" s="43"/>
      <c r="DD197" s="43"/>
      <c r="DE197" s="43"/>
      <c r="DF197" s="43"/>
      <c r="DG197" s="43"/>
      <c r="DH197" s="43"/>
      <c r="DI197" s="43"/>
      <c r="DJ197" s="43"/>
      <c r="DK197" s="43"/>
      <c r="DL197" s="43"/>
      <c r="DM197" s="43"/>
      <c r="DN197" s="43"/>
      <c r="DO197" s="43"/>
      <c r="DP197" s="43"/>
      <c r="DQ197" s="43"/>
      <c r="DR197" s="43"/>
      <c r="DS197" s="43"/>
      <c r="DT197" s="43"/>
      <c r="DU197" s="43"/>
      <c r="DV197" s="43"/>
      <c r="DW197" s="43"/>
      <c r="DX197" s="43"/>
      <c r="DY197" s="43"/>
      <c r="DZ197" s="43"/>
      <c r="EA197" s="43"/>
      <c r="EB197" s="43"/>
      <c r="EC197" s="43"/>
      <c r="ED197" s="43"/>
      <c r="EE197" s="43"/>
      <c r="EF197" s="43"/>
      <c r="EG197" s="43"/>
      <c r="EH197" s="43"/>
      <c r="EI197" s="43"/>
      <c r="EJ197" s="43"/>
      <c r="EK197" s="43"/>
      <c r="EL197" s="43"/>
      <c r="EM197" s="43"/>
      <c r="EN197" s="43"/>
      <c r="EO197" s="43"/>
      <c r="EP197" s="43"/>
      <c r="EQ197" s="43"/>
      <c r="ER197" s="43"/>
      <c r="ES197" s="43"/>
      <c r="ET197" s="43"/>
      <c r="EU197" s="43"/>
      <c r="EV197" s="43"/>
      <c r="EW197" s="43"/>
      <c r="EX197" s="43"/>
      <c r="EY197" s="43"/>
      <c r="EZ197" s="43"/>
      <c r="FA197" s="43"/>
      <c r="FB197" s="43"/>
      <c r="FC197" s="43"/>
      <c r="FD197" s="43"/>
      <c r="FE197" s="43"/>
      <c r="FF197" s="43"/>
      <c r="FG197" s="43"/>
      <c r="FH197" s="43"/>
      <c r="FI197" s="43"/>
      <c r="FJ197" s="43"/>
      <c r="FK197" s="43"/>
      <c r="FL197" s="43"/>
      <c r="FM197" s="43"/>
      <c r="FN197" s="43"/>
      <c r="FO197" s="43"/>
      <c r="FP197" s="43"/>
      <c r="FQ197" s="43"/>
      <c r="FR197" s="43"/>
      <c r="FS197" s="43"/>
      <c r="FT197" s="43"/>
      <c r="FU197" s="43"/>
      <c r="FV197" s="43"/>
      <c r="FW197" s="43"/>
      <c r="FX197" s="43"/>
      <c r="FY197" s="43"/>
      <c r="FZ197" s="43"/>
      <c r="GA197" s="43"/>
      <c r="GB197" s="43"/>
      <c r="GC197" s="43"/>
      <c r="GD197" s="43"/>
      <c r="GE197" s="43"/>
      <c r="GF197" s="43"/>
      <c r="GG197" s="43"/>
      <c r="GH197" s="43"/>
      <c r="GI197" s="43"/>
      <c r="GJ197" s="43"/>
      <c r="GK197" s="43"/>
      <c r="GL197" s="43"/>
      <c r="GM197" s="43"/>
      <c r="GN197" s="43"/>
      <c r="GO197" s="43"/>
      <c r="GP197" s="43"/>
      <c r="GQ197" s="43"/>
      <c r="GR197" s="43"/>
      <c r="GS197" s="43"/>
      <c r="GT197" s="43"/>
      <c r="GU197" s="43"/>
      <c r="GV197" s="43"/>
      <c r="GW197" s="43"/>
      <c r="GX197" s="43"/>
      <c r="GY197" s="43"/>
      <c r="GZ197" s="43"/>
      <c r="HA197" s="43"/>
      <c r="HB197" s="43"/>
      <c r="HC197" s="43"/>
      <c r="HD197" s="43"/>
      <c r="HE197" s="43"/>
      <c r="HF197" s="43"/>
      <c r="HG197" s="43"/>
      <c r="HH197" s="43"/>
      <c r="HI197" s="43"/>
      <c r="HJ197" s="43"/>
      <c r="HK197" s="43"/>
      <c r="HL197" s="43"/>
      <c r="HM197" s="43"/>
      <c r="HN197" s="43"/>
      <c r="HO197" s="43"/>
      <c r="HP197" s="43"/>
      <c r="HQ197" s="43"/>
      <c r="HR197" s="43"/>
      <c r="HS197" s="43"/>
      <c r="HT197" s="43"/>
      <c r="HU197" s="43"/>
      <c r="HV197" s="43"/>
      <c r="HW197" s="43"/>
      <c r="HX197" s="43"/>
      <c r="HY197" s="43"/>
      <c r="HZ197" s="43"/>
      <c r="IA197" s="43"/>
      <c r="IB197" s="43"/>
      <c r="IC197" s="43"/>
      <c r="ID197" s="43"/>
      <c r="IE197" s="43"/>
      <c r="IF197" s="43"/>
      <c r="IG197" s="43"/>
      <c r="IH197" s="43"/>
      <c r="II197" s="43"/>
      <c r="IJ197" s="43"/>
      <c r="IK197" s="43"/>
      <c r="IL197" s="43"/>
      <c r="IM197" s="43"/>
      <c r="IN197" s="43"/>
      <c r="IO197" s="43"/>
      <c r="IP197" s="43"/>
      <c r="IQ197" s="43"/>
      <c r="IR197" s="43"/>
      <c r="IS197" s="43"/>
      <c r="IT197" s="43"/>
      <c r="IU197" s="43"/>
      <c r="IV197" s="43"/>
      <c r="IW197" s="43"/>
      <c r="IX197" s="43"/>
      <c r="IY197" s="43"/>
      <c r="IZ197" s="43"/>
      <c r="JA197" s="43"/>
      <c r="JB197" s="43"/>
      <c r="JC197" s="43"/>
      <c r="JD197" s="43"/>
      <c r="JE197" s="43"/>
      <c r="JF197" s="43"/>
      <c r="JG197" s="43"/>
      <c r="JH197" s="43"/>
      <c r="JI197" s="43"/>
      <c r="JJ197" s="43"/>
      <c r="JK197" s="43"/>
      <c r="JL197" s="43"/>
      <c r="JM197" s="43"/>
      <c r="JN197" s="43"/>
      <c r="JO197" s="43"/>
      <c r="JP197" s="43"/>
      <c r="JQ197" s="43"/>
      <c r="JR197" s="43"/>
      <c r="JS197" s="43"/>
      <c r="JT197" s="43"/>
      <c r="JU197" s="43"/>
      <c r="JV197" s="43"/>
      <c r="JW197" s="43"/>
      <c r="JX197" s="43"/>
      <c r="JY197" s="43"/>
      <c r="JZ197" s="43"/>
      <c r="KA197" s="43"/>
      <c r="KB197" s="43"/>
    </row>
    <row r="198" spans="2:288" ht="26.25" customHeight="1" outlineLevel="1" x14ac:dyDescent="0.3">
      <c r="B198" s="67" t="s">
        <v>260</v>
      </c>
      <c r="C198" s="56">
        <f>C199</f>
        <v>78.337499999999991</v>
      </c>
      <c r="D198" s="107">
        <f>MAX(D199:F203)</f>
        <v>0</v>
      </c>
      <c r="E198" s="46"/>
      <c r="F198" s="46"/>
      <c r="G198" s="75"/>
      <c r="H198" s="75"/>
      <c r="I198" s="75"/>
      <c r="J198" s="75"/>
      <c r="K198" s="47">
        <v>0</v>
      </c>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c r="CQ198" s="43"/>
      <c r="CR198" s="43"/>
      <c r="CS198" s="43"/>
      <c r="CT198" s="43"/>
      <c r="CU198" s="43"/>
      <c r="CV198" s="43"/>
      <c r="CW198" s="43"/>
      <c r="CX198" s="43"/>
      <c r="CY198" s="43"/>
      <c r="CZ198" s="43"/>
      <c r="DA198" s="43"/>
      <c r="DB198" s="43"/>
      <c r="DC198" s="43"/>
      <c r="DD198" s="43"/>
      <c r="DE198" s="43"/>
      <c r="DF198" s="43"/>
      <c r="DG198" s="43"/>
      <c r="DH198" s="43"/>
      <c r="DI198" s="43"/>
      <c r="DJ198" s="43"/>
      <c r="DK198" s="43"/>
      <c r="DL198" s="43"/>
      <c r="DM198" s="43"/>
      <c r="DN198" s="43"/>
      <c r="DO198" s="43"/>
      <c r="DP198" s="43"/>
      <c r="DQ198" s="43"/>
      <c r="DR198" s="43"/>
      <c r="DS198" s="43"/>
      <c r="DT198" s="43"/>
      <c r="DU198" s="43"/>
      <c r="DV198" s="43"/>
      <c r="DW198" s="43"/>
      <c r="DX198" s="43"/>
      <c r="DY198" s="43"/>
      <c r="DZ198" s="43"/>
      <c r="EA198" s="43"/>
      <c r="EB198" s="43"/>
      <c r="EC198" s="43"/>
      <c r="ED198" s="43"/>
      <c r="EE198" s="43"/>
      <c r="EF198" s="43"/>
      <c r="EG198" s="43"/>
      <c r="EH198" s="43"/>
      <c r="EI198" s="43"/>
      <c r="EJ198" s="43"/>
      <c r="EK198" s="43"/>
      <c r="EL198" s="43"/>
      <c r="EM198" s="43"/>
      <c r="EN198" s="43"/>
      <c r="EO198" s="43"/>
      <c r="EP198" s="43"/>
      <c r="EQ198" s="43"/>
      <c r="ER198" s="43"/>
      <c r="ES198" s="43"/>
      <c r="ET198" s="43"/>
      <c r="EU198" s="43"/>
      <c r="EV198" s="43"/>
      <c r="EW198" s="43"/>
      <c r="EX198" s="43"/>
      <c r="EY198" s="43"/>
      <c r="EZ198" s="43"/>
      <c r="FA198" s="43"/>
      <c r="FB198" s="43"/>
      <c r="FC198" s="43"/>
      <c r="FD198" s="43"/>
      <c r="FE198" s="43"/>
      <c r="FF198" s="43"/>
      <c r="FG198" s="43"/>
      <c r="FH198" s="43"/>
      <c r="FI198" s="43"/>
      <c r="FJ198" s="43"/>
      <c r="FK198" s="43"/>
      <c r="FL198" s="43"/>
      <c r="FM198" s="43"/>
      <c r="FN198" s="43"/>
      <c r="FO198" s="43"/>
      <c r="FP198" s="43"/>
      <c r="FQ198" s="43"/>
      <c r="FR198" s="43"/>
      <c r="FS198" s="43"/>
      <c r="FT198" s="43"/>
      <c r="FU198" s="43"/>
      <c r="FV198" s="43"/>
      <c r="FW198" s="43"/>
      <c r="FX198" s="43"/>
      <c r="FY198" s="43"/>
      <c r="FZ198" s="43"/>
      <c r="GA198" s="43"/>
      <c r="GB198" s="43"/>
      <c r="GC198" s="43"/>
      <c r="GD198" s="43"/>
      <c r="GE198" s="43"/>
      <c r="GF198" s="43"/>
      <c r="GG198" s="43"/>
      <c r="GH198" s="43"/>
      <c r="GI198" s="43"/>
      <c r="GJ198" s="43"/>
      <c r="GK198" s="43"/>
      <c r="GL198" s="43"/>
      <c r="GM198" s="43"/>
      <c r="GN198" s="43"/>
      <c r="GO198" s="43"/>
      <c r="GP198" s="43"/>
      <c r="GQ198" s="43"/>
      <c r="GR198" s="43"/>
      <c r="GS198" s="43"/>
      <c r="GT198" s="43"/>
      <c r="GU198" s="43"/>
      <c r="GV198" s="43"/>
      <c r="GW198" s="43"/>
      <c r="GX198" s="43"/>
      <c r="GY198" s="43"/>
      <c r="GZ198" s="43"/>
      <c r="HA198" s="43"/>
      <c r="HB198" s="43"/>
      <c r="HC198" s="43"/>
      <c r="HD198" s="43"/>
      <c r="HE198" s="43"/>
      <c r="HF198" s="43"/>
      <c r="HG198" s="43"/>
      <c r="HH198" s="43"/>
      <c r="HI198" s="43"/>
      <c r="HJ198" s="43"/>
      <c r="HK198" s="43"/>
      <c r="HL198" s="43"/>
      <c r="HM198" s="43"/>
      <c r="HN198" s="43"/>
      <c r="HO198" s="43"/>
      <c r="HP198" s="43"/>
      <c r="HQ198" s="43"/>
      <c r="HR198" s="43"/>
      <c r="HS198" s="43"/>
      <c r="HT198" s="43"/>
      <c r="HU198" s="43"/>
      <c r="HV198" s="43"/>
      <c r="HW198" s="43"/>
      <c r="HX198" s="43"/>
      <c r="HY198" s="43"/>
      <c r="HZ198" s="43"/>
      <c r="IA198" s="43"/>
      <c r="IB198" s="43"/>
      <c r="IC198" s="43"/>
      <c r="ID198" s="43"/>
      <c r="IE198" s="43"/>
      <c r="IF198" s="43"/>
      <c r="IG198" s="43"/>
      <c r="IH198" s="43"/>
      <c r="II198" s="43"/>
      <c r="IJ198" s="43"/>
      <c r="IK198" s="43"/>
      <c r="IL198" s="43"/>
      <c r="IM198" s="43"/>
      <c r="IN198" s="43"/>
      <c r="IO198" s="43"/>
      <c r="IP198" s="43"/>
      <c r="IQ198" s="43"/>
      <c r="IR198" s="43"/>
      <c r="IS198" s="43"/>
      <c r="IT198" s="43"/>
      <c r="IU198" s="43"/>
      <c r="IV198" s="43"/>
      <c r="IW198" s="43"/>
      <c r="IX198" s="43"/>
      <c r="IY198" s="43"/>
      <c r="IZ198" s="43"/>
      <c r="JA198" s="43"/>
      <c r="JB198" s="43"/>
      <c r="JC198" s="43"/>
      <c r="JD198" s="43"/>
      <c r="JE198" s="43"/>
      <c r="JF198" s="43"/>
      <c r="JG198" s="43"/>
      <c r="JH198" s="43"/>
      <c r="JI198" s="43"/>
      <c r="JJ198" s="43"/>
      <c r="JK198" s="43"/>
      <c r="JL198" s="43"/>
      <c r="JM198" s="43"/>
      <c r="JN198" s="43"/>
      <c r="JO198" s="43"/>
      <c r="JP198" s="43"/>
      <c r="JQ198" s="43"/>
      <c r="JR198" s="43"/>
      <c r="JS198" s="43"/>
      <c r="JT198" s="43"/>
      <c r="JU198" s="43"/>
      <c r="JV198" s="43"/>
      <c r="JW198" s="43"/>
      <c r="JX198" s="43"/>
      <c r="JY198" s="43"/>
      <c r="JZ198" s="43"/>
      <c r="KA198" s="43"/>
      <c r="KB198" s="43"/>
    </row>
    <row r="199" spans="2:288" ht="33.75" customHeight="1" outlineLevel="2" x14ac:dyDescent="0.3">
      <c r="B199" s="66" t="s">
        <v>189</v>
      </c>
      <c r="C199" s="53">
        <f>C197</f>
        <v>78.337499999999991</v>
      </c>
      <c r="D199" s="53">
        <f>VLOOKUP(B199,'Estimaciones variables'!A:B,2,FALSE)</f>
        <v>0</v>
      </c>
      <c r="E199" s="44"/>
      <c r="F199" s="44"/>
      <c r="G199" s="58" t="s">
        <v>385</v>
      </c>
      <c r="H199" s="58" t="s">
        <v>304</v>
      </c>
      <c r="I199" s="58" t="s">
        <v>305</v>
      </c>
      <c r="J199" s="58"/>
      <c r="K199" s="45">
        <v>0</v>
      </c>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c r="CO199" s="43"/>
      <c r="CP199" s="43"/>
      <c r="CQ199" s="43"/>
      <c r="CR199" s="43"/>
      <c r="CS199" s="43"/>
      <c r="CT199" s="43"/>
      <c r="CU199" s="43"/>
      <c r="CV199" s="43"/>
      <c r="CW199" s="43"/>
      <c r="CX199" s="43"/>
      <c r="CY199" s="43"/>
      <c r="CZ199" s="43"/>
      <c r="DA199" s="43"/>
      <c r="DB199" s="43"/>
      <c r="DC199" s="43"/>
      <c r="DD199" s="43"/>
      <c r="DE199" s="43"/>
      <c r="DF199" s="43"/>
      <c r="DG199" s="43"/>
      <c r="DH199" s="43"/>
      <c r="DI199" s="43"/>
      <c r="DJ199" s="43"/>
      <c r="DK199" s="43"/>
      <c r="DL199" s="43"/>
      <c r="DM199" s="43"/>
      <c r="DN199" s="43"/>
      <c r="DO199" s="43"/>
      <c r="DP199" s="43"/>
      <c r="DQ199" s="43"/>
      <c r="DR199" s="43"/>
      <c r="DS199" s="43"/>
      <c r="DT199" s="43"/>
      <c r="DU199" s="43"/>
      <c r="DV199" s="43"/>
      <c r="DW199" s="43"/>
      <c r="DX199" s="43"/>
      <c r="DY199" s="43"/>
      <c r="DZ199" s="43"/>
      <c r="EA199" s="43"/>
      <c r="EB199" s="43"/>
      <c r="EC199" s="43"/>
      <c r="ED199" s="43"/>
      <c r="EE199" s="43"/>
      <c r="EF199" s="43"/>
      <c r="EG199" s="43"/>
      <c r="EH199" s="43"/>
      <c r="EI199" s="43"/>
      <c r="EJ199" s="43"/>
      <c r="EK199" s="43"/>
      <c r="EL199" s="43"/>
      <c r="EM199" s="43"/>
      <c r="EN199" s="43"/>
      <c r="EO199" s="43"/>
      <c r="EP199" s="43"/>
      <c r="EQ199" s="43"/>
      <c r="ER199" s="43"/>
      <c r="ES199" s="43"/>
      <c r="ET199" s="43"/>
      <c r="EU199" s="43"/>
      <c r="EV199" s="43"/>
      <c r="EW199" s="43"/>
      <c r="EX199" s="43"/>
      <c r="EY199" s="43"/>
      <c r="EZ199" s="43"/>
      <c r="FA199" s="43"/>
      <c r="FB199" s="43"/>
      <c r="FC199" s="43"/>
      <c r="FD199" s="43"/>
      <c r="FE199" s="43"/>
      <c r="FF199" s="43"/>
      <c r="FG199" s="43"/>
      <c r="FH199" s="43"/>
      <c r="FI199" s="43"/>
      <c r="FJ199" s="43"/>
      <c r="FK199" s="43"/>
      <c r="FL199" s="43"/>
      <c r="FM199" s="43"/>
      <c r="FN199" s="43"/>
      <c r="FO199" s="43"/>
      <c r="FP199" s="43"/>
      <c r="FQ199" s="43"/>
      <c r="FR199" s="43"/>
      <c r="FS199" s="43"/>
      <c r="FT199" s="43"/>
      <c r="FU199" s="43"/>
      <c r="FV199" s="43"/>
      <c r="FW199" s="43"/>
      <c r="FX199" s="43"/>
      <c r="FY199" s="43"/>
      <c r="FZ199" s="43"/>
      <c r="GA199" s="43"/>
      <c r="GB199" s="43"/>
      <c r="GC199" s="43"/>
      <c r="GD199" s="43"/>
      <c r="GE199" s="43"/>
      <c r="GF199" s="43"/>
      <c r="GG199" s="43"/>
      <c r="GH199" s="43"/>
      <c r="GI199" s="43"/>
      <c r="GJ199" s="43"/>
      <c r="GK199" s="43"/>
      <c r="GL199" s="43"/>
      <c r="GM199" s="43"/>
      <c r="GN199" s="43"/>
      <c r="GO199" s="43"/>
      <c r="GP199" s="43"/>
      <c r="GQ199" s="43"/>
      <c r="GR199" s="43"/>
      <c r="GS199" s="43"/>
      <c r="GT199" s="43"/>
      <c r="GU199" s="43"/>
      <c r="GV199" s="43"/>
      <c r="GW199" s="43"/>
      <c r="GX199" s="43"/>
      <c r="GY199" s="43"/>
      <c r="GZ199" s="43"/>
      <c r="HA199" s="43"/>
      <c r="HB199" s="43"/>
      <c r="HC199" s="43"/>
      <c r="HD199" s="43"/>
      <c r="HE199" s="43"/>
      <c r="HF199" s="43"/>
      <c r="HG199" s="43"/>
      <c r="HH199" s="43"/>
      <c r="HI199" s="43"/>
      <c r="HJ199" s="43"/>
      <c r="HK199" s="43"/>
      <c r="HL199" s="43"/>
      <c r="HM199" s="43"/>
      <c r="HN199" s="43"/>
      <c r="HO199" s="43"/>
      <c r="HP199" s="43"/>
      <c r="HQ199" s="43"/>
      <c r="HR199" s="43"/>
      <c r="HS199" s="43"/>
      <c r="HT199" s="43"/>
      <c r="HU199" s="43"/>
      <c r="HV199" s="43"/>
      <c r="HW199" s="43"/>
      <c r="HX199" s="43"/>
      <c r="HY199" s="43"/>
      <c r="HZ199" s="43"/>
      <c r="IA199" s="43"/>
      <c r="IB199" s="43"/>
      <c r="IC199" s="43"/>
      <c r="ID199" s="43"/>
      <c r="IE199" s="43"/>
      <c r="IF199" s="43"/>
      <c r="IG199" s="43"/>
      <c r="IH199" s="43"/>
      <c r="II199" s="43"/>
      <c r="IJ199" s="43"/>
      <c r="IK199" s="43"/>
      <c r="IL199" s="43"/>
      <c r="IM199" s="43"/>
      <c r="IN199" s="43"/>
      <c r="IO199" s="43"/>
      <c r="IP199" s="43"/>
      <c r="IQ199" s="43"/>
      <c r="IR199" s="43"/>
      <c r="IS199" s="43"/>
      <c r="IT199" s="43"/>
      <c r="IU199" s="43"/>
      <c r="IV199" s="43"/>
      <c r="IW199" s="43"/>
      <c r="IX199" s="43"/>
      <c r="IY199" s="43"/>
      <c r="IZ199" s="43"/>
      <c r="JA199" s="43"/>
      <c r="JB199" s="43"/>
      <c r="JC199" s="43"/>
      <c r="JD199" s="43"/>
      <c r="JE199" s="43"/>
      <c r="JF199" s="43"/>
      <c r="JG199" s="43"/>
      <c r="JH199" s="43"/>
      <c r="JI199" s="43"/>
      <c r="JJ199" s="43"/>
      <c r="JK199" s="43"/>
      <c r="JL199" s="43"/>
      <c r="JM199" s="43"/>
      <c r="JN199" s="43"/>
      <c r="JO199" s="43"/>
      <c r="JP199" s="43"/>
      <c r="JQ199" s="43"/>
      <c r="JR199" s="43"/>
      <c r="JS199" s="43"/>
      <c r="JT199" s="43"/>
      <c r="JU199" s="43"/>
      <c r="JV199" s="43"/>
      <c r="JW199" s="43"/>
      <c r="JX199" s="43"/>
      <c r="JY199" s="43"/>
      <c r="JZ199" s="43"/>
      <c r="KA199" s="43"/>
      <c r="KB199" s="43"/>
    </row>
    <row r="200" spans="2:288" ht="33.75" customHeight="1" outlineLevel="2" x14ac:dyDescent="0.3">
      <c r="B200" s="66" t="s">
        <v>173</v>
      </c>
      <c r="C200" s="53">
        <f>C198</f>
        <v>78.337499999999991</v>
      </c>
      <c r="D200" s="53">
        <f>VLOOKUP(B200,'Estimaciones variables'!A:B,2,FALSE)</f>
        <v>0</v>
      </c>
      <c r="E200" s="44"/>
      <c r="F200" s="44"/>
      <c r="G200" s="58" t="s">
        <v>311</v>
      </c>
      <c r="H200" s="58" t="s">
        <v>304</v>
      </c>
      <c r="I200" s="58" t="s">
        <v>312</v>
      </c>
      <c r="J200" s="58" t="s">
        <v>307</v>
      </c>
      <c r="K200" s="45">
        <v>0</v>
      </c>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c r="CO200" s="43"/>
      <c r="CP200" s="43"/>
      <c r="CQ200" s="43"/>
      <c r="CR200" s="43"/>
      <c r="CS200" s="43"/>
      <c r="CT200" s="43"/>
      <c r="CU200" s="43"/>
      <c r="CV200" s="43"/>
      <c r="CW200" s="43"/>
      <c r="CX200" s="43"/>
      <c r="CY200" s="43"/>
      <c r="CZ200" s="43"/>
      <c r="DA200" s="43"/>
      <c r="DB200" s="43"/>
      <c r="DC200" s="43"/>
      <c r="DD200" s="43"/>
      <c r="DE200" s="43"/>
      <c r="DF200" s="43"/>
      <c r="DG200" s="43"/>
      <c r="DH200" s="43"/>
      <c r="DI200" s="43"/>
      <c r="DJ200" s="43"/>
      <c r="DK200" s="43"/>
      <c r="DL200" s="43"/>
      <c r="DM200" s="43"/>
      <c r="DN200" s="43"/>
      <c r="DO200" s="43"/>
      <c r="DP200" s="43"/>
      <c r="DQ200" s="43"/>
      <c r="DR200" s="43"/>
      <c r="DS200" s="43"/>
      <c r="DT200" s="43"/>
      <c r="DU200" s="43"/>
      <c r="DV200" s="43"/>
      <c r="DW200" s="43"/>
      <c r="DX200" s="43"/>
      <c r="DY200" s="43"/>
      <c r="DZ200" s="43"/>
      <c r="EA200" s="43"/>
      <c r="EB200" s="43"/>
      <c r="EC200" s="43"/>
      <c r="ED200" s="43"/>
      <c r="EE200" s="43"/>
      <c r="EF200" s="43"/>
      <c r="EG200" s="43"/>
      <c r="EH200" s="43"/>
      <c r="EI200" s="43"/>
      <c r="EJ200" s="43"/>
      <c r="EK200" s="43"/>
      <c r="EL200" s="43"/>
      <c r="EM200" s="43"/>
      <c r="EN200" s="43"/>
      <c r="EO200" s="43"/>
      <c r="EP200" s="43"/>
      <c r="EQ200" s="43"/>
      <c r="ER200" s="43"/>
      <c r="ES200" s="43"/>
      <c r="ET200" s="43"/>
      <c r="EU200" s="43"/>
      <c r="EV200" s="43"/>
      <c r="EW200" s="43"/>
      <c r="EX200" s="43"/>
      <c r="EY200" s="43"/>
      <c r="EZ200" s="43"/>
      <c r="FA200" s="43"/>
      <c r="FB200" s="43"/>
      <c r="FC200" s="43"/>
      <c r="FD200" s="43"/>
      <c r="FE200" s="43"/>
      <c r="FF200" s="43"/>
      <c r="FG200" s="43"/>
      <c r="FH200" s="43"/>
      <c r="FI200" s="43"/>
      <c r="FJ200" s="43"/>
      <c r="FK200" s="43"/>
      <c r="FL200" s="43"/>
      <c r="FM200" s="43"/>
      <c r="FN200" s="43"/>
      <c r="FO200" s="43"/>
      <c r="FP200" s="43"/>
      <c r="FQ200" s="43"/>
      <c r="FR200" s="43"/>
      <c r="FS200" s="43"/>
      <c r="FT200" s="43"/>
      <c r="FU200" s="43"/>
      <c r="FV200" s="43"/>
      <c r="FW200" s="43"/>
      <c r="FX200" s="43"/>
      <c r="FY200" s="43"/>
      <c r="FZ200" s="43"/>
      <c r="GA200" s="43"/>
      <c r="GB200" s="43"/>
      <c r="GC200" s="43"/>
      <c r="GD200" s="43"/>
      <c r="GE200" s="43"/>
      <c r="GF200" s="43"/>
      <c r="GG200" s="43"/>
      <c r="GH200" s="43"/>
      <c r="GI200" s="43"/>
      <c r="GJ200" s="43"/>
      <c r="GK200" s="43"/>
      <c r="GL200" s="43"/>
      <c r="GM200" s="43"/>
      <c r="GN200" s="43"/>
      <c r="GO200" s="43"/>
      <c r="GP200" s="43"/>
      <c r="GQ200" s="43"/>
      <c r="GR200" s="43"/>
      <c r="GS200" s="43"/>
      <c r="GT200" s="43"/>
      <c r="GU200" s="43"/>
      <c r="GV200" s="43"/>
      <c r="GW200" s="43"/>
      <c r="GX200" s="43"/>
      <c r="GY200" s="43"/>
      <c r="GZ200" s="43"/>
      <c r="HA200" s="43"/>
      <c r="HB200" s="43"/>
      <c r="HC200" s="43"/>
      <c r="HD200" s="43"/>
      <c r="HE200" s="43"/>
      <c r="HF200" s="43"/>
      <c r="HG200" s="43"/>
      <c r="HH200" s="43"/>
      <c r="HI200" s="43"/>
      <c r="HJ200" s="43"/>
      <c r="HK200" s="43"/>
      <c r="HL200" s="43"/>
      <c r="HM200" s="43"/>
      <c r="HN200" s="43"/>
      <c r="HO200" s="43"/>
      <c r="HP200" s="43"/>
      <c r="HQ200" s="43"/>
      <c r="HR200" s="43"/>
      <c r="HS200" s="43"/>
      <c r="HT200" s="43"/>
      <c r="HU200" s="43"/>
      <c r="HV200" s="43"/>
      <c r="HW200" s="43"/>
      <c r="HX200" s="43"/>
      <c r="HY200" s="43"/>
      <c r="HZ200" s="43"/>
      <c r="IA200" s="43"/>
      <c r="IB200" s="43"/>
      <c r="IC200" s="43"/>
      <c r="ID200" s="43"/>
      <c r="IE200" s="43"/>
      <c r="IF200" s="43"/>
      <c r="IG200" s="43"/>
      <c r="IH200" s="43"/>
      <c r="II200" s="43"/>
      <c r="IJ200" s="43"/>
      <c r="IK200" s="43"/>
      <c r="IL200" s="43"/>
      <c r="IM200" s="43"/>
      <c r="IN200" s="43"/>
      <c r="IO200" s="43"/>
      <c r="IP200" s="43"/>
      <c r="IQ200" s="43"/>
      <c r="IR200" s="43"/>
      <c r="IS200" s="43"/>
      <c r="IT200" s="43"/>
      <c r="IU200" s="43"/>
      <c r="IV200" s="43"/>
      <c r="IW200" s="43"/>
      <c r="IX200" s="43"/>
      <c r="IY200" s="43"/>
      <c r="IZ200" s="43"/>
      <c r="JA200" s="43"/>
      <c r="JB200" s="43"/>
      <c r="JC200" s="43"/>
      <c r="JD200" s="43"/>
      <c r="JE200" s="43"/>
      <c r="JF200" s="43"/>
      <c r="JG200" s="43"/>
      <c r="JH200" s="43"/>
      <c r="JI200" s="43"/>
      <c r="JJ200" s="43"/>
      <c r="JK200" s="43"/>
      <c r="JL200" s="43"/>
      <c r="JM200" s="43"/>
      <c r="JN200" s="43"/>
      <c r="JO200" s="43"/>
      <c r="JP200" s="43"/>
      <c r="JQ200" s="43"/>
      <c r="JR200" s="43"/>
      <c r="JS200" s="43"/>
      <c r="JT200" s="43"/>
      <c r="JU200" s="43"/>
      <c r="JV200" s="43"/>
      <c r="JW200" s="43"/>
      <c r="JX200" s="43"/>
      <c r="JY200" s="43"/>
      <c r="JZ200" s="43"/>
      <c r="KA200" s="43"/>
      <c r="KB200" s="43"/>
    </row>
    <row r="201" spans="2:288" ht="32.25" customHeight="1" outlineLevel="2" x14ac:dyDescent="0.3">
      <c r="B201" s="66" t="s">
        <v>161</v>
      </c>
      <c r="C201" s="53">
        <f>C199</f>
        <v>78.337499999999991</v>
      </c>
      <c r="D201" s="53">
        <f>VLOOKUP(B201,'Estimaciones variables'!A:B,2,FALSE)</f>
        <v>0</v>
      </c>
      <c r="E201" s="44"/>
      <c r="F201" s="44"/>
      <c r="G201" s="58" t="s">
        <v>310</v>
      </c>
      <c r="H201" s="58" t="s">
        <v>304</v>
      </c>
      <c r="I201" s="58" t="s">
        <v>308</v>
      </c>
      <c r="J201" s="58"/>
      <c r="K201" s="45">
        <v>0</v>
      </c>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c r="CO201" s="43"/>
      <c r="CP201" s="43"/>
      <c r="CQ201" s="43"/>
      <c r="CR201" s="43"/>
      <c r="CS201" s="43"/>
      <c r="CT201" s="43"/>
      <c r="CU201" s="43"/>
      <c r="CV201" s="43"/>
      <c r="CW201" s="43"/>
      <c r="CX201" s="43"/>
      <c r="CY201" s="43"/>
      <c r="CZ201" s="43"/>
      <c r="DA201" s="43"/>
      <c r="DB201" s="43"/>
      <c r="DC201" s="43"/>
      <c r="DD201" s="43"/>
      <c r="DE201" s="43"/>
      <c r="DF201" s="43"/>
      <c r="DG201" s="43"/>
      <c r="DH201" s="43"/>
      <c r="DI201" s="43"/>
      <c r="DJ201" s="43"/>
      <c r="DK201" s="43"/>
      <c r="DL201" s="43"/>
      <c r="DM201" s="43"/>
      <c r="DN201" s="43"/>
      <c r="DO201" s="43"/>
      <c r="DP201" s="43"/>
      <c r="DQ201" s="43"/>
      <c r="DR201" s="43"/>
      <c r="DS201" s="43"/>
      <c r="DT201" s="43"/>
      <c r="DU201" s="43"/>
      <c r="DV201" s="43"/>
      <c r="DW201" s="43"/>
      <c r="DX201" s="43"/>
      <c r="DY201" s="43"/>
      <c r="DZ201" s="43"/>
      <c r="EA201" s="43"/>
      <c r="EB201" s="43"/>
      <c r="EC201" s="43"/>
      <c r="ED201" s="43"/>
      <c r="EE201" s="43"/>
      <c r="EF201" s="43"/>
      <c r="EG201" s="43"/>
      <c r="EH201" s="43"/>
      <c r="EI201" s="43"/>
      <c r="EJ201" s="43"/>
      <c r="EK201" s="43"/>
      <c r="EL201" s="43"/>
      <c r="EM201" s="43"/>
      <c r="EN201" s="43"/>
      <c r="EO201" s="43"/>
      <c r="EP201" s="43"/>
      <c r="EQ201" s="43"/>
      <c r="ER201" s="43"/>
      <c r="ES201" s="43"/>
      <c r="ET201" s="43"/>
      <c r="EU201" s="43"/>
      <c r="EV201" s="43"/>
      <c r="EW201" s="43"/>
      <c r="EX201" s="43"/>
      <c r="EY201" s="43"/>
      <c r="EZ201" s="43"/>
      <c r="FA201" s="43"/>
      <c r="FB201" s="43"/>
      <c r="FC201" s="43"/>
      <c r="FD201" s="43"/>
      <c r="FE201" s="43"/>
      <c r="FF201" s="43"/>
      <c r="FG201" s="43"/>
      <c r="FH201" s="43"/>
      <c r="FI201" s="43"/>
      <c r="FJ201" s="43"/>
      <c r="FK201" s="43"/>
      <c r="FL201" s="43"/>
      <c r="FM201" s="43"/>
      <c r="FN201" s="43"/>
      <c r="FO201" s="43"/>
      <c r="FP201" s="43"/>
      <c r="FQ201" s="43"/>
      <c r="FR201" s="43"/>
      <c r="FS201" s="43"/>
      <c r="FT201" s="43"/>
      <c r="FU201" s="43"/>
      <c r="FV201" s="43"/>
      <c r="FW201" s="43"/>
      <c r="FX201" s="43"/>
      <c r="FY201" s="43"/>
      <c r="FZ201" s="43"/>
      <c r="GA201" s="43"/>
      <c r="GB201" s="43"/>
      <c r="GC201" s="43"/>
      <c r="GD201" s="43"/>
      <c r="GE201" s="43"/>
      <c r="GF201" s="43"/>
      <c r="GG201" s="43"/>
      <c r="GH201" s="43"/>
      <c r="GI201" s="43"/>
      <c r="GJ201" s="43"/>
      <c r="GK201" s="43"/>
      <c r="GL201" s="43"/>
      <c r="GM201" s="43"/>
      <c r="GN201" s="43"/>
      <c r="GO201" s="43"/>
      <c r="GP201" s="43"/>
      <c r="GQ201" s="43"/>
      <c r="GR201" s="43"/>
      <c r="GS201" s="43"/>
      <c r="GT201" s="43"/>
      <c r="GU201" s="43"/>
      <c r="GV201" s="43"/>
      <c r="GW201" s="43"/>
      <c r="GX201" s="43"/>
      <c r="GY201" s="43"/>
      <c r="GZ201" s="43"/>
      <c r="HA201" s="43"/>
      <c r="HB201" s="43"/>
      <c r="HC201" s="43"/>
      <c r="HD201" s="43"/>
      <c r="HE201" s="43"/>
      <c r="HF201" s="43"/>
      <c r="HG201" s="43"/>
      <c r="HH201" s="43"/>
      <c r="HI201" s="43"/>
      <c r="HJ201" s="43"/>
      <c r="HK201" s="43"/>
      <c r="HL201" s="43"/>
      <c r="HM201" s="43"/>
      <c r="HN201" s="43"/>
      <c r="HO201" s="43"/>
      <c r="HP201" s="43"/>
      <c r="HQ201" s="43"/>
      <c r="HR201" s="43"/>
      <c r="HS201" s="43"/>
      <c r="HT201" s="43"/>
      <c r="HU201" s="43"/>
      <c r="HV201" s="43"/>
      <c r="HW201" s="43"/>
      <c r="HX201" s="43"/>
      <c r="HY201" s="43"/>
      <c r="HZ201" s="43"/>
      <c r="IA201" s="43"/>
      <c r="IB201" s="43"/>
      <c r="IC201" s="43"/>
      <c r="ID201" s="43"/>
      <c r="IE201" s="43"/>
      <c r="IF201" s="43"/>
      <c r="IG201" s="43"/>
      <c r="IH201" s="43"/>
      <c r="II201" s="43"/>
      <c r="IJ201" s="43"/>
      <c r="IK201" s="43"/>
      <c r="IL201" s="43"/>
      <c r="IM201" s="43"/>
      <c r="IN201" s="43"/>
      <c r="IO201" s="43"/>
      <c r="IP201" s="43"/>
      <c r="IQ201" s="43"/>
      <c r="IR201" s="43"/>
      <c r="IS201" s="43"/>
      <c r="IT201" s="43"/>
      <c r="IU201" s="43"/>
      <c r="IV201" s="43"/>
      <c r="IW201" s="43"/>
      <c r="IX201" s="43"/>
      <c r="IY201" s="43"/>
      <c r="IZ201" s="43"/>
      <c r="JA201" s="43"/>
      <c r="JB201" s="43"/>
      <c r="JC201" s="43"/>
      <c r="JD201" s="43"/>
      <c r="JE201" s="43"/>
      <c r="JF201" s="43"/>
      <c r="JG201" s="43"/>
      <c r="JH201" s="43"/>
      <c r="JI201" s="43"/>
      <c r="JJ201" s="43"/>
      <c r="JK201" s="43"/>
      <c r="JL201" s="43"/>
      <c r="JM201" s="43"/>
      <c r="JN201" s="43"/>
      <c r="JO201" s="43"/>
      <c r="JP201" s="43"/>
      <c r="JQ201" s="43"/>
      <c r="JR201" s="43"/>
      <c r="JS201" s="43"/>
      <c r="JT201" s="43"/>
      <c r="JU201" s="43"/>
      <c r="JV201" s="43"/>
      <c r="JW201" s="43"/>
      <c r="JX201" s="43"/>
      <c r="JY201" s="43"/>
      <c r="JZ201" s="43"/>
      <c r="KA201" s="43"/>
      <c r="KB201" s="43"/>
    </row>
    <row r="202" spans="2:288" ht="33.75" customHeight="1" outlineLevel="2" x14ac:dyDescent="0.3">
      <c r="B202" s="66" t="s">
        <v>151</v>
      </c>
      <c r="C202" s="53">
        <f>C200</f>
        <v>78.337499999999991</v>
      </c>
      <c r="D202" s="53">
        <f>VLOOKUP(B202,'Estimaciones variables'!A:B,2,FALSE)</f>
        <v>0</v>
      </c>
      <c r="E202" s="44"/>
      <c r="F202" s="44"/>
      <c r="G202" s="58" t="s">
        <v>308</v>
      </c>
      <c r="H202" s="58" t="s">
        <v>304</v>
      </c>
      <c r="I202" s="58" t="s">
        <v>309</v>
      </c>
      <c r="J202" s="58"/>
      <c r="K202" s="45">
        <v>0</v>
      </c>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c r="CO202" s="43"/>
      <c r="CP202" s="43"/>
      <c r="CQ202" s="43"/>
      <c r="CR202" s="43"/>
      <c r="CS202" s="43"/>
      <c r="CT202" s="43"/>
      <c r="CU202" s="43"/>
      <c r="CV202" s="43"/>
      <c r="CW202" s="43"/>
      <c r="CX202" s="43"/>
      <c r="CY202" s="43"/>
      <c r="CZ202" s="43"/>
      <c r="DA202" s="43"/>
      <c r="DB202" s="43"/>
      <c r="DC202" s="43"/>
      <c r="DD202" s="43"/>
      <c r="DE202" s="43"/>
      <c r="DF202" s="43"/>
      <c r="DG202" s="43"/>
      <c r="DH202" s="43"/>
      <c r="DI202" s="43"/>
      <c r="DJ202" s="43"/>
      <c r="DK202" s="43"/>
      <c r="DL202" s="43"/>
      <c r="DM202" s="43"/>
      <c r="DN202" s="43"/>
      <c r="DO202" s="43"/>
      <c r="DP202" s="43"/>
      <c r="DQ202" s="43"/>
      <c r="DR202" s="43"/>
      <c r="DS202" s="43"/>
      <c r="DT202" s="43"/>
      <c r="DU202" s="43"/>
      <c r="DV202" s="43"/>
      <c r="DW202" s="43"/>
      <c r="DX202" s="43"/>
      <c r="DY202" s="43"/>
      <c r="DZ202" s="43"/>
      <c r="EA202" s="43"/>
      <c r="EB202" s="43"/>
      <c r="EC202" s="43"/>
      <c r="ED202" s="43"/>
      <c r="EE202" s="43"/>
      <c r="EF202" s="43"/>
      <c r="EG202" s="43"/>
      <c r="EH202" s="43"/>
      <c r="EI202" s="43"/>
      <c r="EJ202" s="43"/>
      <c r="EK202" s="43"/>
      <c r="EL202" s="43"/>
      <c r="EM202" s="43"/>
      <c r="EN202" s="43"/>
      <c r="EO202" s="43"/>
      <c r="EP202" s="43"/>
      <c r="EQ202" s="43"/>
      <c r="ER202" s="43"/>
      <c r="ES202" s="43"/>
      <c r="ET202" s="43"/>
      <c r="EU202" s="43"/>
      <c r="EV202" s="43"/>
      <c r="EW202" s="43"/>
      <c r="EX202" s="43"/>
      <c r="EY202" s="43"/>
      <c r="EZ202" s="43"/>
      <c r="FA202" s="43"/>
      <c r="FB202" s="43"/>
      <c r="FC202" s="43"/>
      <c r="FD202" s="43"/>
      <c r="FE202" s="43"/>
      <c r="FF202" s="43"/>
      <c r="FG202" s="43"/>
      <c r="FH202" s="43"/>
      <c r="FI202" s="43"/>
      <c r="FJ202" s="43"/>
      <c r="FK202" s="43"/>
      <c r="FL202" s="43"/>
      <c r="FM202" s="43"/>
      <c r="FN202" s="43"/>
      <c r="FO202" s="43"/>
      <c r="FP202" s="43"/>
      <c r="FQ202" s="43"/>
      <c r="FR202" s="43"/>
      <c r="FS202" s="43"/>
      <c r="FT202" s="43"/>
      <c r="FU202" s="43"/>
      <c r="FV202" s="43"/>
      <c r="FW202" s="43"/>
      <c r="FX202" s="43"/>
      <c r="FY202" s="43"/>
      <c r="FZ202" s="43"/>
      <c r="GA202" s="43"/>
      <c r="GB202" s="43"/>
      <c r="GC202" s="43"/>
      <c r="GD202" s="43"/>
      <c r="GE202" s="43"/>
      <c r="GF202" s="43"/>
      <c r="GG202" s="43"/>
      <c r="GH202" s="43"/>
      <c r="GI202" s="43"/>
      <c r="GJ202" s="43"/>
      <c r="GK202" s="43"/>
      <c r="GL202" s="43"/>
      <c r="GM202" s="43"/>
      <c r="GN202" s="43"/>
      <c r="GO202" s="43"/>
      <c r="GP202" s="43"/>
      <c r="GQ202" s="43"/>
      <c r="GR202" s="43"/>
      <c r="GS202" s="43"/>
      <c r="GT202" s="43"/>
      <c r="GU202" s="43"/>
      <c r="GV202" s="43"/>
      <c r="GW202" s="43"/>
      <c r="GX202" s="43"/>
      <c r="GY202" s="43"/>
      <c r="GZ202" s="43"/>
      <c r="HA202" s="43"/>
      <c r="HB202" s="43"/>
      <c r="HC202" s="43"/>
      <c r="HD202" s="43"/>
      <c r="HE202" s="43"/>
      <c r="HF202" s="43"/>
      <c r="HG202" s="43"/>
      <c r="HH202" s="43"/>
      <c r="HI202" s="43"/>
      <c r="HJ202" s="43"/>
      <c r="HK202" s="43"/>
      <c r="HL202" s="43"/>
      <c r="HM202" s="43"/>
      <c r="HN202" s="43"/>
      <c r="HO202" s="43"/>
      <c r="HP202" s="43"/>
      <c r="HQ202" s="43"/>
      <c r="HR202" s="43"/>
      <c r="HS202" s="43"/>
      <c r="HT202" s="43"/>
      <c r="HU202" s="43"/>
      <c r="HV202" s="43"/>
      <c r="HW202" s="43"/>
      <c r="HX202" s="43"/>
      <c r="HY202" s="43"/>
      <c r="HZ202" s="43"/>
      <c r="IA202" s="43"/>
      <c r="IB202" s="43"/>
      <c r="IC202" s="43"/>
      <c r="ID202" s="43"/>
      <c r="IE202" s="43"/>
      <c r="IF202" s="43"/>
      <c r="IG202" s="43"/>
      <c r="IH202" s="43"/>
      <c r="II202" s="43"/>
      <c r="IJ202" s="43"/>
      <c r="IK202" s="43"/>
      <c r="IL202" s="43"/>
      <c r="IM202" s="43"/>
      <c r="IN202" s="43"/>
      <c r="IO202" s="43"/>
      <c r="IP202" s="43"/>
      <c r="IQ202" s="43"/>
      <c r="IR202" s="43"/>
      <c r="IS202" s="43"/>
      <c r="IT202" s="43"/>
      <c r="IU202" s="43"/>
      <c r="IV202" s="43"/>
      <c r="IW202" s="43"/>
      <c r="IX202" s="43"/>
      <c r="IY202" s="43"/>
      <c r="IZ202" s="43"/>
      <c r="JA202" s="43"/>
      <c r="JB202" s="43"/>
      <c r="JC202" s="43"/>
      <c r="JD202" s="43"/>
      <c r="JE202" s="43"/>
      <c r="JF202" s="43"/>
      <c r="JG202" s="43"/>
      <c r="JH202" s="43"/>
      <c r="JI202" s="43"/>
      <c r="JJ202" s="43"/>
      <c r="JK202" s="43"/>
      <c r="JL202" s="43"/>
      <c r="JM202" s="43"/>
      <c r="JN202" s="43"/>
      <c r="JO202" s="43"/>
      <c r="JP202" s="43"/>
      <c r="JQ202" s="43"/>
      <c r="JR202" s="43"/>
      <c r="JS202" s="43"/>
      <c r="JT202" s="43"/>
      <c r="JU202" s="43"/>
      <c r="JV202" s="43"/>
      <c r="JW202" s="43"/>
      <c r="JX202" s="43"/>
      <c r="JY202" s="43"/>
      <c r="JZ202" s="43"/>
      <c r="KA202" s="43"/>
      <c r="KB202" s="43"/>
    </row>
    <row r="203" spans="2:288" ht="39" customHeight="1" outlineLevel="2" x14ac:dyDescent="0.3">
      <c r="B203" s="66" t="s">
        <v>212</v>
      </c>
      <c r="C203" s="53">
        <f>C201</f>
        <v>78.337499999999991</v>
      </c>
      <c r="D203" s="53">
        <f>VLOOKUP(B203,'Estimaciones variables'!A:B,2,FALSE)</f>
        <v>0</v>
      </c>
      <c r="E203" s="44"/>
      <c r="F203" s="44"/>
      <c r="G203" s="58" t="s">
        <v>320</v>
      </c>
      <c r="H203" s="58" t="s">
        <v>304</v>
      </c>
      <c r="I203" s="58" t="s">
        <v>3</v>
      </c>
      <c r="J203" s="58"/>
      <c r="K203" s="45">
        <v>0</v>
      </c>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43"/>
      <c r="CA203" s="43"/>
      <c r="CB203" s="43"/>
      <c r="CC203" s="43"/>
      <c r="CD203" s="43"/>
      <c r="CE203" s="43"/>
      <c r="CF203" s="43"/>
      <c r="CG203" s="43"/>
      <c r="CH203" s="43"/>
      <c r="CI203" s="43"/>
      <c r="CJ203" s="43"/>
      <c r="CK203" s="43"/>
      <c r="CL203" s="43"/>
      <c r="CM203" s="43"/>
      <c r="CN203" s="43"/>
      <c r="CO203" s="43"/>
      <c r="CP203" s="43"/>
      <c r="CQ203" s="43"/>
      <c r="CR203" s="43"/>
      <c r="CS203" s="43"/>
      <c r="CT203" s="43"/>
      <c r="CU203" s="43"/>
      <c r="CV203" s="43"/>
      <c r="CW203" s="43"/>
      <c r="CX203" s="43"/>
      <c r="CY203" s="43"/>
      <c r="CZ203" s="43"/>
      <c r="DA203" s="43"/>
      <c r="DB203" s="43"/>
      <c r="DC203" s="43"/>
      <c r="DD203" s="43"/>
      <c r="DE203" s="43"/>
      <c r="DF203" s="43"/>
      <c r="DG203" s="43"/>
      <c r="DH203" s="43"/>
      <c r="DI203" s="43"/>
      <c r="DJ203" s="43"/>
      <c r="DK203" s="43"/>
      <c r="DL203" s="43"/>
      <c r="DM203" s="43"/>
      <c r="DN203" s="43"/>
      <c r="DO203" s="43"/>
      <c r="DP203" s="43"/>
      <c r="DQ203" s="43"/>
      <c r="DR203" s="43"/>
      <c r="DS203" s="43"/>
      <c r="DT203" s="43"/>
      <c r="DU203" s="43"/>
      <c r="DV203" s="43"/>
      <c r="DW203" s="43"/>
      <c r="DX203" s="43"/>
      <c r="DY203" s="43"/>
      <c r="DZ203" s="43"/>
      <c r="EA203" s="43"/>
      <c r="EB203" s="43"/>
      <c r="EC203" s="43"/>
      <c r="ED203" s="43"/>
      <c r="EE203" s="43"/>
      <c r="EF203" s="43"/>
      <c r="EG203" s="43"/>
      <c r="EH203" s="43"/>
      <c r="EI203" s="43"/>
      <c r="EJ203" s="43"/>
      <c r="EK203" s="43"/>
      <c r="EL203" s="43"/>
      <c r="EM203" s="43"/>
      <c r="EN203" s="43"/>
      <c r="EO203" s="43"/>
      <c r="EP203" s="43"/>
      <c r="EQ203" s="43"/>
      <c r="ER203" s="43"/>
      <c r="ES203" s="43"/>
      <c r="ET203" s="43"/>
      <c r="EU203" s="43"/>
      <c r="EV203" s="43"/>
      <c r="EW203" s="43"/>
      <c r="EX203" s="43"/>
      <c r="EY203" s="43"/>
      <c r="EZ203" s="43"/>
      <c r="FA203" s="43"/>
      <c r="FB203" s="43"/>
      <c r="FC203" s="43"/>
      <c r="FD203" s="43"/>
      <c r="FE203" s="43"/>
      <c r="FF203" s="43"/>
      <c r="FG203" s="43"/>
      <c r="FH203" s="43"/>
      <c r="FI203" s="43"/>
      <c r="FJ203" s="43"/>
      <c r="FK203" s="43"/>
      <c r="FL203" s="43"/>
      <c r="FM203" s="43"/>
      <c r="FN203" s="43"/>
      <c r="FO203" s="43"/>
      <c r="FP203" s="43"/>
      <c r="FQ203" s="43"/>
      <c r="FR203" s="43"/>
      <c r="FS203" s="43"/>
      <c r="FT203" s="43"/>
      <c r="FU203" s="43"/>
      <c r="FV203" s="43"/>
      <c r="FW203" s="43"/>
      <c r="FX203" s="43"/>
      <c r="FY203" s="43"/>
      <c r="FZ203" s="43"/>
      <c r="GA203" s="43"/>
      <c r="GB203" s="43"/>
      <c r="GC203" s="43"/>
      <c r="GD203" s="43"/>
      <c r="GE203" s="43"/>
      <c r="GF203" s="43"/>
      <c r="GG203" s="43"/>
      <c r="GH203" s="43"/>
      <c r="GI203" s="43"/>
      <c r="GJ203" s="43"/>
      <c r="GK203" s="43"/>
      <c r="GL203" s="43"/>
      <c r="GM203" s="43"/>
      <c r="GN203" s="43"/>
      <c r="GO203" s="43"/>
      <c r="GP203" s="43"/>
      <c r="GQ203" s="43"/>
      <c r="GR203" s="43"/>
      <c r="GS203" s="43"/>
      <c r="GT203" s="43"/>
      <c r="GU203" s="43"/>
      <c r="GV203" s="43"/>
      <c r="GW203" s="43"/>
      <c r="GX203" s="43"/>
      <c r="GY203" s="43"/>
      <c r="GZ203" s="43"/>
      <c r="HA203" s="43"/>
      <c r="HB203" s="43"/>
      <c r="HC203" s="43"/>
      <c r="HD203" s="43"/>
      <c r="HE203" s="43"/>
      <c r="HF203" s="43"/>
      <c r="HG203" s="43"/>
      <c r="HH203" s="43"/>
      <c r="HI203" s="43"/>
      <c r="HJ203" s="43"/>
      <c r="HK203" s="43"/>
      <c r="HL203" s="43"/>
      <c r="HM203" s="43"/>
      <c r="HN203" s="43"/>
      <c r="HO203" s="43"/>
      <c r="HP203" s="43"/>
      <c r="HQ203" s="43"/>
      <c r="HR203" s="43"/>
      <c r="HS203" s="43"/>
      <c r="HT203" s="43"/>
      <c r="HU203" s="43"/>
      <c r="HV203" s="43"/>
      <c r="HW203" s="43"/>
      <c r="HX203" s="43"/>
      <c r="HY203" s="43"/>
      <c r="HZ203" s="43"/>
      <c r="IA203" s="43"/>
      <c r="IB203" s="43"/>
      <c r="IC203" s="43"/>
      <c r="ID203" s="43"/>
      <c r="IE203" s="43"/>
      <c r="IF203" s="43"/>
      <c r="IG203" s="43"/>
      <c r="IH203" s="43"/>
      <c r="II203" s="43"/>
      <c r="IJ203" s="43"/>
      <c r="IK203" s="43"/>
      <c r="IL203" s="43"/>
      <c r="IM203" s="43"/>
      <c r="IN203" s="43"/>
      <c r="IO203" s="43"/>
      <c r="IP203" s="43"/>
      <c r="IQ203" s="43"/>
      <c r="IR203" s="43"/>
      <c r="IS203" s="43"/>
      <c r="IT203" s="43"/>
      <c r="IU203" s="43"/>
      <c r="IV203" s="43"/>
      <c r="IW203" s="43"/>
      <c r="IX203" s="43"/>
      <c r="IY203" s="43"/>
      <c r="IZ203" s="43"/>
      <c r="JA203" s="43"/>
      <c r="JB203" s="43"/>
      <c r="JC203" s="43"/>
      <c r="JD203" s="43"/>
      <c r="JE203" s="43"/>
      <c r="JF203" s="43"/>
      <c r="JG203" s="43"/>
      <c r="JH203" s="43"/>
      <c r="JI203" s="43"/>
      <c r="JJ203" s="43"/>
      <c r="JK203" s="43"/>
      <c r="JL203" s="43"/>
      <c r="JM203" s="43"/>
      <c r="JN203" s="43"/>
      <c r="JO203" s="43"/>
      <c r="JP203" s="43"/>
      <c r="JQ203" s="43"/>
      <c r="JR203" s="43"/>
      <c r="JS203" s="43"/>
      <c r="JT203" s="43"/>
      <c r="JU203" s="43"/>
      <c r="JV203" s="43"/>
      <c r="JW203" s="43"/>
      <c r="JX203" s="43"/>
      <c r="JY203" s="43"/>
      <c r="JZ203" s="43"/>
      <c r="KA203" s="43"/>
      <c r="KB203" s="43"/>
    </row>
    <row r="204" spans="2:288" ht="26.25" customHeight="1" x14ac:dyDescent="0.3">
      <c r="B204" s="65" t="s">
        <v>262</v>
      </c>
      <c r="C204" s="57">
        <f>C205</f>
        <v>78.337499999999991</v>
      </c>
      <c r="D204" s="114">
        <f>MAX(D205:D215)</f>
        <v>0</v>
      </c>
      <c r="E204" s="41"/>
      <c r="F204" s="41"/>
      <c r="G204" s="73"/>
      <c r="H204" s="73"/>
      <c r="I204" s="73"/>
      <c r="J204" s="73"/>
      <c r="K204" s="42">
        <v>0</v>
      </c>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c r="CC204" s="43"/>
      <c r="CD204" s="43"/>
      <c r="CE204" s="43"/>
      <c r="CF204" s="43"/>
      <c r="CG204" s="43"/>
      <c r="CH204" s="43"/>
      <c r="CI204" s="43"/>
      <c r="CJ204" s="43"/>
      <c r="CK204" s="43"/>
      <c r="CL204" s="43"/>
      <c r="CM204" s="43"/>
      <c r="CN204" s="43"/>
      <c r="CO204" s="43"/>
      <c r="CP204" s="43"/>
      <c r="CQ204" s="43"/>
      <c r="CR204" s="43"/>
      <c r="CS204" s="43"/>
      <c r="CT204" s="43"/>
      <c r="CU204" s="43"/>
      <c r="CV204" s="43"/>
      <c r="CW204" s="43"/>
      <c r="CX204" s="43"/>
      <c r="CY204" s="43"/>
      <c r="CZ204" s="43"/>
      <c r="DA204" s="43"/>
      <c r="DB204" s="43"/>
      <c r="DC204" s="43"/>
      <c r="DD204" s="43"/>
      <c r="DE204" s="43"/>
      <c r="DF204" s="43"/>
      <c r="DG204" s="43"/>
      <c r="DH204" s="43"/>
      <c r="DI204" s="43"/>
      <c r="DJ204" s="43"/>
      <c r="DK204" s="43"/>
      <c r="DL204" s="43"/>
      <c r="DM204" s="43"/>
      <c r="DN204" s="43"/>
      <c r="DO204" s="43"/>
      <c r="DP204" s="43"/>
      <c r="DQ204" s="43"/>
      <c r="DR204" s="43"/>
      <c r="DS204" s="43"/>
      <c r="DT204" s="43"/>
      <c r="DU204" s="43"/>
      <c r="DV204" s="43"/>
      <c r="DW204" s="43"/>
      <c r="DX204" s="43"/>
      <c r="DY204" s="43"/>
      <c r="DZ204" s="43"/>
      <c r="EA204" s="43"/>
      <c r="EB204" s="43"/>
      <c r="EC204" s="43"/>
      <c r="ED204" s="43"/>
      <c r="EE204" s="43"/>
      <c r="EF204" s="43"/>
      <c r="EG204" s="43"/>
      <c r="EH204" s="43"/>
      <c r="EI204" s="43"/>
      <c r="EJ204" s="43"/>
      <c r="EK204" s="43"/>
      <c r="EL204" s="43"/>
      <c r="EM204" s="43"/>
      <c r="EN204" s="43"/>
      <c r="EO204" s="43"/>
      <c r="EP204" s="43"/>
      <c r="EQ204" s="43"/>
      <c r="ER204" s="43"/>
      <c r="ES204" s="43"/>
      <c r="ET204" s="43"/>
      <c r="EU204" s="43"/>
      <c r="EV204" s="43"/>
      <c r="EW204" s="43"/>
      <c r="EX204" s="43"/>
      <c r="EY204" s="43"/>
      <c r="EZ204" s="43"/>
      <c r="FA204" s="43"/>
      <c r="FB204" s="43"/>
      <c r="FC204" s="43"/>
      <c r="FD204" s="43"/>
      <c r="FE204" s="43"/>
      <c r="FF204" s="43"/>
      <c r="FG204" s="43"/>
      <c r="FH204" s="43"/>
      <c r="FI204" s="43"/>
      <c r="FJ204" s="43"/>
      <c r="FK204" s="43"/>
      <c r="FL204" s="43"/>
      <c r="FM204" s="43"/>
      <c r="FN204" s="43"/>
      <c r="FO204" s="43"/>
      <c r="FP204" s="43"/>
      <c r="FQ204" s="43"/>
      <c r="FR204" s="43"/>
      <c r="FS204" s="43"/>
      <c r="FT204" s="43"/>
      <c r="FU204" s="43"/>
      <c r="FV204" s="43"/>
      <c r="FW204" s="43"/>
      <c r="FX204" s="43"/>
      <c r="FY204" s="43"/>
      <c r="FZ204" s="43"/>
      <c r="GA204" s="43"/>
      <c r="GB204" s="43"/>
      <c r="GC204" s="43"/>
      <c r="GD204" s="43"/>
      <c r="GE204" s="43"/>
      <c r="GF204" s="43"/>
      <c r="GG204" s="43"/>
      <c r="GH204" s="43"/>
      <c r="GI204" s="43"/>
      <c r="GJ204" s="43"/>
      <c r="GK204" s="43"/>
      <c r="GL204" s="43"/>
      <c r="GM204" s="43"/>
      <c r="GN204" s="43"/>
      <c r="GO204" s="43"/>
      <c r="GP204" s="43"/>
      <c r="GQ204" s="43"/>
      <c r="GR204" s="43"/>
      <c r="GS204" s="43"/>
      <c r="GT204" s="43"/>
      <c r="GU204" s="43"/>
      <c r="GV204" s="43"/>
      <c r="GW204" s="43"/>
      <c r="GX204" s="43"/>
      <c r="GY204" s="43"/>
      <c r="GZ204" s="43"/>
      <c r="HA204" s="43"/>
      <c r="HB204" s="43"/>
      <c r="HC204" s="43"/>
      <c r="HD204" s="43"/>
      <c r="HE204" s="43"/>
      <c r="HF204" s="43"/>
      <c r="HG204" s="43"/>
      <c r="HH204" s="43"/>
      <c r="HI204" s="43"/>
      <c r="HJ204" s="43"/>
      <c r="HK204" s="43"/>
      <c r="HL204" s="43"/>
      <c r="HM204" s="43"/>
      <c r="HN204" s="43"/>
      <c r="HO204" s="43"/>
      <c r="HP204" s="43"/>
      <c r="HQ204" s="43"/>
      <c r="HR204" s="43"/>
      <c r="HS204" s="43"/>
      <c r="HT204" s="43"/>
      <c r="HU204" s="43"/>
      <c r="HV204" s="43"/>
      <c r="HW204" s="43"/>
      <c r="HX204" s="43"/>
      <c r="HY204" s="43"/>
      <c r="HZ204" s="43"/>
      <c r="IA204" s="43"/>
      <c r="IB204" s="43"/>
      <c r="IC204" s="43"/>
      <c r="ID204" s="43"/>
      <c r="IE204" s="43"/>
      <c r="IF204" s="43"/>
      <c r="IG204" s="43"/>
      <c r="IH204" s="43"/>
      <c r="II204" s="43"/>
      <c r="IJ204" s="43"/>
      <c r="IK204" s="43"/>
      <c r="IL204" s="43"/>
      <c r="IM204" s="43"/>
      <c r="IN204" s="43"/>
      <c r="IO204" s="43"/>
      <c r="IP204" s="43"/>
      <c r="IQ204" s="43"/>
      <c r="IR204" s="43"/>
      <c r="IS204" s="43"/>
      <c r="IT204" s="43"/>
      <c r="IU204" s="43"/>
      <c r="IV204" s="43"/>
      <c r="IW204" s="43"/>
      <c r="IX204" s="43"/>
      <c r="IY204" s="43"/>
      <c r="IZ204" s="43"/>
      <c r="JA204" s="43"/>
      <c r="JB204" s="43"/>
      <c r="JC204" s="43"/>
      <c r="JD204" s="43"/>
      <c r="JE204" s="43"/>
      <c r="JF204" s="43"/>
      <c r="JG204" s="43"/>
      <c r="JH204" s="43"/>
      <c r="JI204" s="43"/>
      <c r="JJ204" s="43"/>
      <c r="JK204" s="43"/>
      <c r="JL204" s="43"/>
      <c r="JM204" s="43"/>
      <c r="JN204" s="43"/>
      <c r="JO204" s="43"/>
      <c r="JP204" s="43"/>
      <c r="JQ204" s="43"/>
      <c r="JR204" s="43"/>
      <c r="JS204" s="43"/>
      <c r="JT204" s="43"/>
      <c r="JU204" s="43"/>
      <c r="JV204" s="43"/>
      <c r="JW204" s="43"/>
      <c r="JX204" s="43"/>
      <c r="JY204" s="43"/>
      <c r="JZ204" s="43"/>
      <c r="KA204" s="43"/>
      <c r="KB204" s="43"/>
    </row>
    <row r="205" spans="2:288" ht="26.25" customHeight="1" outlineLevel="1" x14ac:dyDescent="0.3">
      <c r="B205" s="67" t="s">
        <v>270</v>
      </c>
      <c r="C205" s="54">
        <f>C206</f>
        <v>78.337499999999991</v>
      </c>
      <c r="D205" s="107">
        <f>MAX(D206:D209)</f>
        <v>0</v>
      </c>
      <c r="E205" s="46"/>
      <c r="F205" s="46"/>
      <c r="G205" s="75"/>
      <c r="H205" s="75"/>
      <c r="I205" s="75"/>
      <c r="J205" s="75"/>
      <c r="K205" s="47">
        <v>0</v>
      </c>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43"/>
      <c r="CA205" s="43"/>
      <c r="CB205" s="43"/>
      <c r="CC205" s="43"/>
      <c r="CD205" s="43"/>
      <c r="CE205" s="43"/>
      <c r="CF205" s="43"/>
      <c r="CG205" s="43"/>
      <c r="CH205" s="43"/>
      <c r="CI205" s="43"/>
      <c r="CJ205" s="43"/>
      <c r="CK205" s="43"/>
      <c r="CL205" s="43"/>
      <c r="CM205" s="43"/>
      <c r="CN205" s="43"/>
      <c r="CO205" s="43"/>
      <c r="CP205" s="43"/>
      <c r="CQ205" s="43"/>
      <c r="CR205" s="43"/>
      <c r="CS205" s="43"/>
      <c r="CT205" s="43"/>
      <c r="CU205" s="43"/>
      <c r="CV205" s="43"/>
      <c r="CW205" s="43"/>
      <c r="CX205" s="43"/>
      <c r="CY205" s="43"/>
      <c r="CZ205" s="43"/>
      <c r="DA205" s="43"/>
      <c r="DB205" s="43"/>
      <c r="DC205" s="43"/>
      <c r="DD205" s="43"/>
      <c r="DE205" s="43"/>
      <c r="DF205" s="43"/>
      <c r="DG205" s="43"/>
      <c r="DH205" s="43"/>
      <c r="DI205" s="43"/>
      <c r="DJ205" s="43"/>
      <c r="DK205" s="43"/>
      <c r="DL205" s="43"/>
      <c r="DM205" s="43"/>
      <c r="DN205" s="43"/>
      <c r="DO205" s="43"/>
      <c r="DP205" s="43"/>
      <c r="DQ205" s="43"/>
      <c r="DR205" s="43"/>
      <c r="DS205" s="43"/>
      <c r="DT205" s="43"/>
      <c r="DU205" s="43"/>
      <c r="DV205" s="43"/>
      <c r="DW205" s="43"/>
      <c r="DX205" s="43"/>
      <c r="DY205" s="43"/>
      <c r="DZ205" s="43"/>
      <c r="EA205" s="43"/>
      <c r="EB205" s="43"/>
      <c r="EC205" s="43"/>
      <c r="ED205" s="43"/>
      <c r="EE205" s="43"/>
      <c r="EF205" s="43"/>
      <c r="EG205" s="43"/>
      <c r="EH205" s="43"/>
      <c r="EI205" s="43"/>
      <c r="EJ205" s="43"/>
      <c r="EK205" s="43"/>
      <c r="EL205" s="43"/>
      <c r="EM205" s="43"/>
      <c r="EN205" s="43"/>
      <c r="EO205" s="43"/>
      <c r="EP205" s="43"/>
      <c r="EQ205" s="43"/>
      <c r="ER205" s="43"/>
      <c r="ES205" s="43"/>
      <c r="ET205" s="43"/>
      <c r="EU205" s="43"/>
      <c r="EV205" s="43"/>
      <c r="EW205" s="43"/>
      <c r="EX205" s="43"/>
      <c r="EY205" s="43"/>
      <c r="EZ205" s="43"/>
      <c r="FA205" s="43"/>
      <c r="FB205" s="43"/>
      <c r="FC205" s="43"/>
      <c r="FD205" s="43"/>
      <c r="FE205" s="43"/>
      <c r="FF205" s="43"/>
      <c r="FG205" s="43"/>
      <c r="FH205" s="43"/>
      <c r="FI205" s="43"/>
      <c r="FJ205" s="43"/>
      <c r="FK205" s="43"/>
      <c r="FL205" s="43"/>
      <c r="FM205" s="43"/>
      <c r="FN205" s="43"/>
      <c r="FO205" s="43"/>
      <c r="FP205" s="43"/>
      <c r="FQ205" s="43"/>
      <c r="FR205" s="43"/>
      <c r="FS205" s="43"/>
      <c r="FT205" s="43"/>
      <c r="FU205" s="43"/>
      <c r="FV205" s="43"/>
      <c r="FW205" s="43"/>
      <c r="FX205" s="43"/>
      <c r="FY205" s="43"/>
      <c r="FZ205" s="43"/>
      <c r="GA205" s="43"/>
      <c r="GB205" s="43"/>
      <c r="GC205" s="43"/>
      <c r="GD205" s="43"/>
      <c r="GE205" s="43"/>
      <c r="GF205" s="43"/>
      <c r="GG205" s="43"/>
      <c r="GH205" s="43"/>
      <c r="GI205" s="43"/>
      <c r="GJ205" s="43"/>
      <c r="GK205" s="43"/>
      <c r="GL205" s="43"/>
      <c r="GM205" s="43"/>
      <c r="GN205" s="43"/>
      <c r="GO205" s="43"/>
      <c r="GP205" s="43"/>
      <c r="GQ205" s="43"/>
      <c r="GR205" s="43"/>
      <c r="GS205" s="43"/>
      <c r="GT205" s="43"/>
      <c r="GU205" s="43"/>
      <c r="GV205" s="43"/>
      <c r="GW205" s="43"/>
      <c r="GX205" s="43"/>
      <c r="GY205" s="43"/>
      <c r="GZ205" s="43"/>
      <c r="HA205" s="43"/>
      <c r="HB205" s="43"/>
      <c r="HC205" s="43"/>
      <c r="HD205" s="43"/>
      <c r="HE205" s="43"/>
      <c r="HF205" s="43"/>
      <c r="HG205" s="43"/>
      <c r="HH205" s="43"/>
      <c r="HI205" s="43"/>
      <c r="HJ205" s="43"/>
      <c r="HK205" s="43"/>
      <c r="HL205" s="43"/>
      <c r="HM205" s="43"/>
      <c r="HN205" s="43"/>
      <c r="HO205" s="43"/>
      <c r="HP205" s="43"/>
      <c r="HQ205" s="43"/>
      <c r="HR205" s="43"/>
      <c r="HS205" s="43"/>
      <c r="HT205" s="43"/>
      <c r="HU205" s="43"/>
      <c r="HV205" s="43"/>
      <c r="HW205" s="43"/>
      <c r="HX205" s="43"/>
      <c r="HY205" s="43"/>
      <c r="HZ205" s="43"/>
      <c r="IA205" s="43"/>
      <c r="IB205" s="43"/>
      <c r="IC205" s="43"/>
      <c r="ID205" s="43"/>
      <c r="IE205" s="43"/>
      <c r="IF205" s="43"/>
      <c r="IG205" s="43"/>
      <c r="IH205" s="43"/>
      <c r="II205" s="43"/>
      <c r="IJ205" s="43"/>
      <c r="IK205" s="43"/>
      <c r="IL205" s="43"/>
      <c r="IM205" s="43"/>
      <c r="IN205" s="43"/>
      <c r="IO205" s="43"/>
      <c r="IP205" s="43"/>
      <c r="IQ205" s="43"/>
      <c r="IR205" s="43"/>
      <c r="IS205" s="43"/>
      <c r="IT205" s="43"/>
      <c r="IU205" s="43"/>
      <c r="IV205" s="43"/>
      <c r="IW205" s="43"/>
      <c r="IX205" s="43"/>
      <c r="IY205" s="43"/>
      <c r="IZ205" s="43"/>
      <c r="JA205" s="43"/>
      <c r="JB205" s="43"/>
      <c r="JC205" s="43"/>
      <c r="JD205" s="43"/>
      <c r="JE205" s="43"/>
      <c r="JF205" s="43"/>
      <c r="JG205" s="43"/>
      <c r="JH205" s="43"/>
      <c r="JI205" s="43"/>
      <c r="JJ205" s="43"/>
      <c r="JK205" s="43"/>
      <c r="JL205" s="43"/>
      <c r="JM205" s="43"/>
      <c r="JN205" s="43"/>
      <c r="JO205" s="43"/>
      <c r="JP205" s="43"/>
      <c r="JQ205" s="43"/>
      <c r="JR205" s="43"/>
      <c r="JS205" s="43"/>
      <c r="JT205" s="43"/>
      <c r="JU205" s="43"/>
      <c r="JV205" s="43"/>
      <c r="JW205" s="43"/>
      <c r="JX205" s="43"/>
      <c r="JY205" s="43"/>
      <c r="JZ205" s="43"/>
      <c r="KA205" s="43"/>
      <c r="KB205" s="43"/>
    </row>
    <row r="206" spans="2:288" ht="32.25" customHeight="1" outlineLevel="2" x14ac:dyDescent="0.3">
      <c r="B206" s="66" t="s">
        <v>381</v>
      </c>
      <c r="C206" s="98">
        <f>IF('Estimación Content'!$B$13='Estimaciones variables'!$Y$40,C203+D190,C203+5)</f>
        <v>78.337499999999991</v>
      </c>
      <c r="D206" s="53">
        <f>VLOOKUP(B206,'Estimaciones variables'!A:B,2,FALSE)</f>
        <v>0</v>
      </c>
      <c r="E206" s="44"/>
      <c r="F206" s="44"/>
      <c r="G206" s="58" t="s">
        <v>322</v>
      </c>
      <c r="H206" s="58" t="s">
        <v>321</v>
      </c>
      <c r="I206" s="58" t="s">
        <v>51</v>
      </c>
      <c r="J206" s="58"/>
      <c r="K206" s="45">
        <v>0</v>
      </c>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c r="CQ206" s="43"/>
      <c r="CR206" s="43"/>
      <c r="CS206" s="43"/>
      <c r="CT206" s="43"/>
      <c r="CU206" s="43"/>
      <c r="CV206" s="43"/>
      <c r="CW206" s="43"/>
      <c r="CX206" s="43"/>
      <c r="CY206" s="43"/>
      <c r="CZ206" s="43"/>
      <c r="DA206" s="43"/>
      <c r="DB206" s="43"/>
      <c r="DC206" s="43"/>
      <c r="DD206" s="43"/>
      <c r="DE206" s="43"/>
      <c r="DF206" s="43"/>
      <c r="DG206" s="43"/>
      <c r="DH206" s="43"/>
      <c r="DI206" s="43"/>
      <c r="DJ206" s="43"/>
      <c r="DK206" s="43"/>
      <c r="DL206" s="43"/>
      <c r="DM206" s="43"/>
      <c r="DN206" s="43"/>
      <c r="DO206" s="43"/>
      <c r="DP206" s="43"/>
      <c r="DQ206" s="43"/>
      <c r="DR206" s="43"/>
      <c r="DS206" s="43"/>
      <c r="DT206" s="43"/>
      <c r="DU206" s="43"/>
      <c r="DV206" s="43"/>
      <c r="DW206" s="43"/>
      <c r="DX206" s="43"/>
      <c r="DY206" s="43"/>
      <c r="DZ206" s="43"/>
      <c r="EA206" s="43"/>
      <c r="EB206" s="43"/>
      <c r="EC206" s="43"/>
      <c r="ED206" s="43"/>
      <c r="EE206" s="43"/>
      <c r="EF206" s="43"/>
      <c r="EG206" s="43"/>
      <c r="EH206" s="43"/>
      <c r="EI206" s="43"/>
      <c r="EJ206" s="43"/>
      <c r="EK206" s="43"/>
      <c r="EL206" s="43"/>
      <c r="EM206" s="43"/>
      <c r="EN206" s="43"/>
      <c r="EO206" s="43"/>
      <c r="EP206" s="43"/>
      <c r="EQ206" s="43"/>
      <c r="ER206" s="43"/>
      <c r="ES206" s="43"/>
      <c r="ET206" s="43"/>
      <c r="EU206" s="43"/>
      <c r="EV206" s="43"/>
      <c r="EW206" s="43"/>
      <c r="EX206" s="43"/>
      <c r="EY206" s="43"/>
      <c r="EZ206" s="43"/>
      <c r="FA206" s="43"/>
      <c r="FB206" s="43"/>
      <c r="FC206" s="43"/>
      <c r="FD206" s="43"/>
      <c r="FE206" s="43"/>
      <c r="FF206" s="43"/>
      <c r="FG206" s="43"/>
      <c r="FH206" s="43"/>
      <c r="FI206" s="43"/>
      <c r="FJ206" s="43"/>
      <c r="FK206" s="43"/>
      <c r="FL206" s="43"/>
      <c r="FM206" s="43"/>
      <c r="FN206" s="43"/>
      <c r="FO206" s="43"/>
      <c r="FP206" s="43"/>
      <c r="FQ206" s="43"/>
      <c r="FR206" s="43"/>
      <c r="FS206" s="43"/>
      <c r="FT206" s="43"/>
      <c r="FU206" s="43"/>
      <c r="FV206" s="43"/>
      <c r="FW206" s="43"/>
      <c r="FX206" s="43"/>
      <c r="FY206" s="43"/>
      <c r="FZ206" s="43"/>
      <c r="GA206" s="43"/>
      <c r="GB206" s="43"/>
      <c r="GC206" s="43"/>
      <c r="GD206" s="43"/>
      <c r="GE206" s="43"/>
      <c r="GF206" s="43"/>
      <c r="GG206" s="43"/>
      <c r="GH206" s="43"/>
      <c r="GI206" s="43"/>
      <c r="GJ206" s="43"/>
      <c r="GK206" s="43"/>
      <c r="GL206" s="43"/>
      <c r="GM206" s="43"/>
      <c r="GN206" s="43"/>
      <c r="GO206" s="43"/>
      <c r="GP206" s="43"/>
      <c r="GQ206" s="43"/>
      <c r="GR206" s="43"/>
      <c r="GS206" s="43"/>
      <c r="GT206" s="43"/>
      <c r="GU206" s="43"/>
      <c r="GV206" s="43"/>
      <c r="GW206" s="43"/>
      <c r="GX206" s="43"/>
      <c r="GY206" s="43"/>
      <c r="GZ206" s="43"/>
      <c r="HA206" s="43"/>
      <c r="HB206" s="43"/>
      <c r="HC206" s="43"/>
      <c r="HD206" s="43"/>
      <c r="HE206" s="43"/>
      <c r="HF206" s="43"/>
      <c r="HG206" s="43"/>
      <c r="HH206" s="43"/>
      <c r="HI206" s="43"/>
      <c r="HJ206" s="43"/>
      <c r="HK206" s="43"/>
      <c r="HL206" s="43"/>
      <c r="HM206" s="43"/>
      <c r="HN206" s="43"/>
      <c r="HO206" s="43"/>
      <c r="HP206" s="43"/>
      <c r="HQ206" s="43"/>
      <c r="HR206" s="43"/>
      <c r="HS206" s="43"/>
      <c r="HT206" s="43"/>
      <c r="HU206" s="43"/>
      <c r="HV206" s="43"/>
      <c r="HW206" s="43"/>
      <c r="HX206" s="43"/>
      <c r="HY206" s="43"/>
      <c r="HZ206" s="43"/>
      <c r="IA206" s="43"/>
      <c r="IB206" s="43"/>
      <c r="IC206" s="43"/>
      <c r="ID206" s="43"/>
      <c r="IE206" s="43"/>
      <c r="IF206" s="43"/>
      <c r="IG206" s="43"/>
      <c r="IH206" s="43"/>
      <c r="II206" s="43"/>
      <c r="IJ206" s="43"/>
      <c r="IK206" s="43"/>
      <c r="IL206" s="43"/>
      <c r="IM206" s="43"/>
      <c r="IN206" s="43"/>
      <c r="IO206" s="43"/>
      <c r="IP206" s="43"/>
      <c r="IQ206" s="43"/>
      <c r="IR206" s="43"/>
      <c r="IS206" s="43"/>
      <c r="IT206" s="43"/>
      <c r="IU206" s="43"/>
      <c r="IV206" s="43"/>
      <c r="IW206" s="43"/>
      <c r="IX206" s="43"/>
      <c r="IY206" s="43"/>
      <c r="IZ206" s="43"/>
      <c r="JA206" s="43"/>
      <c r="JB206" s="43"/>
      <c r="JC206" s="43"/>
      <c r="JD206" s="43"/>
      <c r="JE206" s="43"/>
      <c r="JF206" s="43"/>
      <c r="JG206" s="43"/>
      <c r="JH206" s="43"/>
      <c r="JI206" s="43"/>
      <c r="JJ206" s="43"/>
      <c r="JK206" s="43"/>
      <c r="JL206" s="43"/>
      <c r="JM206" s="43"/>
      <c r="JN206" s="43"/>
      <c r="JO206" s="43"/>
      <c r="JP206" s="43"/>
      <c r="JQ206" s="43"/>
      <c r="JR206" s="43"/>
      <c r="JS206" s="43"/>
      <c r="JT206" s="43"/>
      <c r="JU206" s="43"/>
      <c r="JV206" s="43"/>
      <c r="JW206" s="43"/>
      <c r="JX206" s="43"/>
      <c r="JY206" s="43"/>
      <c r="JZ206" s="43"/>
      <c r="KA206" s="43"/>
      <c r="KB206" s="43"/>
    </row>
    <row r="207" spans="2:288" ht="26.25" customHeight="1" outlineLevel="2" x14ac:dyDescent="0.3">
      <c r="B207" s="66" t="s">
        <v>269</v>
      </c>
      <c r="C207" s="53">
        <f>C206</f>
        <v>78.337499999999991</v>
      </c>
      <c r="D207" s="53">
        <f>VLOOKUP(B207,'Estimaciones variables'!A:B,2,FALSE)</f>
        <v>0</v>
      </c>
      <c r="E207" s="44"/>
      <c r="F207" s="44"/>
      <c r="G207" s="58" t="s">
        <v>4</v>
      </c>
      <c r="H207" s="58" t="s">
        <v>301</v>
      </c>
      <c r="I207" s="58"/>
      <c r="J207" s="58"/>
      <c r="K207" s="45">
        <v>0</v>
      </c>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c r="BC207" s="43"/>
      <c r="BD207" s="43"/>
      <c r="BE207" s="43"/>
      <c r="BF207" s="43"/>
      <c r="BG207" s="43"/>
      <c r="BH207" s="43"/>
      <c r="BI207" s="43"/>
      <c r="BJ207" s="43"/>
      <c r="BK207" s="43"/>
      <c r="BL207" s="43"/>
      <c r="BM207" s="43"/>
      <c r="BN207" s="43"/>
      <c r="BO207" s="43"/>
      <c r="BP207" s="43"/>
      <c r="BQ207" s="43"/>
      <c r="BR207" s="43"/>
      <c r="BS207" s="43"/>
      <c r="BT207" s="43"/>
      <c r="BU207" s="43"/>
      <c r="BV207" s="43"/>
      <c r="BW207" s="43"/>
      <c r="BX207" s="43"/>
      <c r="BY207" s="43"/>
      <c r="BZ207" s="43"/>
      <c r="CA207" s="43"/>
      <c r="CB207" s="43"/>
      <c r="CC207" s="43"/>
      <c r="CD207" s="43"/>
      <c r="CE207" s="43"/>
      <c r="CF207" s="43"/>
      <c r="CG207" s="43"/>
      <c r="CH207" s="43"/>
      <c r="CI207" s="43"/>
      <c r="CJ207" s="43"/>
      <c r="CK207" s="43"/>
      <c r="CL207" s="43"/>
      <c r="CM207" s="43"/>
      <c r="CN207" s="43"/>
      <c r="CO207" s="43"/>
      <c r="CP207" s="43"/>
      <c r="CQ207" s="43"/>
      <c r="CR207" s="43"/>
      <c r="CS207" s="43"/>
      <c r="CT207" s="43"/>
      <c r="CU207" s="43"/>
      <c r="CV207" s="43"/>
      <c r="CW207" s="43"/>
      <c r="CX207" s="43"/>
      <c r="CY207" s="43"/>
      <c r="CZ207" s="43"/>
      <c r="DA207" s="43"/>
      <c r="DB207" s="43"/>
      <c r="DC207" s="43"/>
      <c r="DD207" s="43"/>
      <c r="DE207" s="43"/>
      <c r="DF207" s="43"/>
      <c r="DG207" s="43"/>
      <c r="DH207" s="43"/>
      <c r="DI207" s="43"/>
      <c r="DJ207" s="43"/>
      <c r="DK207" s="43"/>
      <c r="DL207" s="43"/>
      <c r="DM207" s="43"/>
      <c r="DN207" s="43"/>
      <c r="DO207" s="43"/>
      <c r="DP207" s="43"/>
      <c r="DQ207" s="43"/>
      <c r="DR207" s="43"/>
      <c r="DS207" s="43"/>
      <c r="DT207" s="43"/>
      <c r="DU207" s="43"/>
      <c r="DV207" s="43"/>
      <c r="DW207" s="43"/>
      <c r="DX207" s="43"/>
      <c r="DY207" s="43"/>
      <c r="DZ207" s="43"/>
      <c r="EA207" s="43"/>
      <c r="EB207" s="43"/>
      <c r="EC207" s="43"/>
      <c r="ED207" s="43"/>
      <c r="EE207" s="43"/>
      <c r="EF207" s="43"/>
      <c r="EG207" s="43"/>
      <c r="EH207" s="43"/>
      <c r="EI207" s="43"/>
      <c r="EJ207" s="43"/>
      <c r="EK207" s="43"/>
      <c r="EL207" s="43"/>
      <c r="EM207" s="43"/>
      <c r="EN207" s="43"/>
      <c r="EO207" s="43"/>
      <c r="EP207" s="43"/>
      <c r="EQ207" s="43"/>
      <c r="ER207" s="43"/>
      <c r="ES207" s="43"/>
      <c r="ET207" s="43"/>
      <c r="EU207" s="43"/>
      <c r="EV207" s="43"/>
      <c r="EW207" s="43"/>
      <c r="EX207" s="43"/>
      <c r="EY207" s="43"/>
      <c r="EZ207" s="43"/>
      <c r="FA207" s="43"/>
      <c r="FB207" s="43"/>
      <c r="FC207" s="43"/>
      <c r="FD207" s="43"/>
      <c r="FE207" s="43"/>
      <c r="FF207" s="43"/>
      <c r="FG207" s="43"/>
      <c r="FH207" s="43"/>
      <c r="FI207" s="43"/>
      <c r="FJ207" s="43"/>
      <c r="FK207" s="43"/>
      <c r="FL207" s="43"/>
      <c r="FM207" s="43"/>
      <c r="FN207" s="43"/>
      <c r="FO207" s="43"/>
      <c r="FP207" s="43"/>
      <c r="FQ207" s="43"/>
      <c r="FR207" s="43"/>
      <c r="FS207" s="43"/>
      <c r="FT207" s="43"/>
      <c r="FU207" s="43"/>
      <c r="FV207" s="43"/>
      <c r="FW207" s="43"/>
      <c r="FX207" s="43"/>
      <c r="FY207" s="43"/>
      <c r="FZ207" s="43"/>
      <c r="GA207" s="43"/>
      <c r="GB207" s="43"/>
      <c r="GC207" s="43"/>
      <c r="GD207" s="43"/>
      <c r="GE207" s="43"/>
      <c r="GF207" s="43"/>
      <c r="GG207" s="43"/>
      <c r="GH207" s="43"/>
      <c r="GI207" s="43"/>
      <c r="GJ207" s="43"/>
      <c r="GK207" s="43"/>
      <c r="GL207" s="43"/>
      <c r="GM207" s="43"/>
      <c r="GN207" s="43"/>
      <c r="GO207" s="43"/>
      <c r="GP207" s="43"/>
      <c r="GQ207" s="43"/>
      <c r="GR207" s="43"/>
      <c r="GS207" s="43"/>
      <c r="GT207" s="43"/>
      <c r="GU207" s="43"/>
      <c r="GV207" s="43"/>
      <c r="GW207" s="43"/>
      <c r="GX207" s="43"/>
      <c r="GY207" s="43"/>
      <c r="GZ207" s="43"/>
      <c r="HA207" s="43"/>
      <c r="HB207" s="43"/>
      <c r="HC207" s="43"/>
      <c r="HD207" s="43"/>
      <c r="HE207" s="43"/>
      <c r="HF207" s="43"/>
      <c r="HG207" s="43"/>
      <c r="HH207" s="43"/>
      <c r="HI207" s="43"/>
      <c r="HJ207" s="43"/>
      <c r="HK207" s="43"/>
      <c r="HL207" s="43"/>
      <c r="HM207" s="43"/>
      <c r="HN207" s="43"/>
      <c r="HO207" s="43"/>
      <c r="HP207" s="43"/>
      <c r="HQ207" s="43"/>
      <c r="HR207" s="43"/>
      <c r="HS207" s="43"/>
      <c r="HT207" s="43"/>
      <c r="HU207" s="43"/>
      <c r="HV207" s="43"/>
      <c r="HW207" s="43"/>
      <c r="HX207" s="43"/>
      <c r="HY207" s="43"/>
      <c r="HZ207" s="43"/>
      <c r="IA207" s="43"/>
      <c r="IB207" s="43"/>
      <c r="IC207" s="43"/>
      <c r="ID207" s="43"/>
      <c r="IE207" s="43"/>
      <c r="IF207" s="43"/>
      <c r="IG207" s="43"/>
      <c r="IH207" s="43"/>
      <c r="II207" s="43"/>
      <c r="IJ207" s="43"/>
      <c r="IK207" s="43"/>
      <c r="IL207" s="43"/>
      <c r="IM207" s="43"/>
      <c r="IN207" s="43"/>
      <c r="IO207" s="43"/>
      <c r="IP207" s="43"/>
      <c r="IQ207" s="43"/>
      <c r="IR207" s="43"/>
      <c r="IS207" s="43"/>
      <c r="IT207" s="43"/>
      <c r="IU207" s="43"/>
      <c r="IV207" s="43"/>
      <c r="IW207" s="43"/>
      <c r="IX207" s="43"/>
      <c r="IY207" s="43"/>
      <c r="IZ207" s="43"/>
      <c r="JA207" s="43"/>
      <c r="JB207" s="43"/>
      <c r="JC207" s="43"/>
      <c r="JD207" s="43"/>
      <c r="JE207" s="43"/>
      <c r="JF207" s="43"/>
      <c r="JG207" s="43"/>
      <c r="JH207" s="43"/>
      <c r="JI207" s="43"/>
      <c r="JJ207" s="43"/>
      <c r="JK207" s="43"/>
      <c r="JL207" s="43"/>
      <c r="JM207" s="43"/>
      <c r="JN207" s="43"/>
      <c r="JO207" s="43"/>
      <c r="JP207" s="43"/>
      <c r="JQ207" s="43"/>
      <c r="JR207" s="43"/>
      <c r="JS207" s="43"/>
      <c r="JT207" s="43"/>
      <c r="JU207" s="43"/>
      <c r="JV207" s="43"/>
      <c r="JW207" s="43"/>
      <c r="JX207" s="43"/>
      <c r="JY207" s="43"/>
      <c r="JZ207" s="43"/>
      <c r="KA207" s="43"/>
      <c r="KB207" s="43"/>
    </row>
    <row r="208" spans="2:288" ht="26.25" customHeight="1" outlineLevel="2" x14ac:dyDescent="0.3">
      <c r="B208" s="66" t="s">
        <v>279</v>
      </c>
      <c r="C208" s="53">
        <f>C207</f>
        <v>78.337499999999991</v>
      </c>
      <c r="D208" s="53">
        <f>VLOOKUP(B208,'Estimaciones variables'!A:B,2,FALSE)</f>
        <v>0</v>
      </c>
      <c r="E208" s="44"/>
      <c r="F208" s="44"/>
      <c r="G208" s="58" t="s">
        <v>4</v>
      </c>
      <c r="H208" s="58" t="s">
        <v>301</v>
      </c>
      <c r="I208" s="58" t="s">
        <v>7</v>
      </c>
      <c r="J208" s="58"/>
      <c r="K208" s="45">
        <v>0</v>
      </c>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c r="CE208" s="43"/>
      <c r="CF208" s="43"/>
      <c r="CG208" s="43"/>
      <c r="CH208" s="43"/>
      <c r="CI208" s="43"/>
      <c r="CJ208" s="43"/>
      <c r="CK208" s="43"/>
      <c r="CL208" s="43"/>
      <c r="CM208" s="43"/>
      <c r="CN208" s="43"/>
      <c r="CO208" s="43"/>
      <c r="CP208" s="43"/>
      <c r="CQ208" s="43"/>
      <c r="CR208" s="43"/>
      <c r="CS208" s="43"/>
      <c r="CT208" s="43"/>
      <c r="CU208" s="43"/>
      <c r="CV208" s="43"/>
      <c r="CW208" s="43"/>
      <c r="CX208" s="43"/>
      <c r="CY208" s="43"/>
      <c r="CZ208" s="43"/>
      <c r="DA208" s="43"/>
      <c r="DB208" s="43"/>
      <c r="DC208" s="43"/>
      <c r="DD208" s="43"/>
      <c r="DE208" s="43"/>
      <c r="DF208" s="43"/>
      <c r="DG208" s="43"/>
      <c r="DH208" s="43"/>
      <c r="DI208" s="43"/>
      <c r="DJ208" s="43"/>
      <c r="DK208" s="43"/>
      <c r="DL208" s="43"/>
      <c r="DM208" s="43"/>
      <c r="DN208" s="43"/>
      <c r="DO208" s="43"/>
      <c r="DP208" s="43"/>
      <c r="DQ208" s="43"/>
      <c r="DR208" s="43"/>
      <c r="DS208" s="43"/>
      <c r="DT208" s="43"/>
      <c r="DU208" s="43"/>
      <c r="DV208" s="43"/>
      <c r="DW208" s="43"/>
      <c r="DX208" s="43"/>
      <c r="DY208" s="43"/>
      <c r="DZ208" s="43"/>
      <c r="EA208" s="43"/>
      <c r="EB208" s="43"/>
      <c r="EC208" s="43"/>
      <c r="ED208" s="43"/>
      <c r="EE208" s="43"/>
      <c r="EF208" s="43"/>
      <c r="EG208" s="43"/>
      <c r="EH208" s="43"/>
      <c r="EI208" s="43"/>
      <c r="EJ208" s="43"/>
      <c r="EK208" s="43"/>
      <c r="EL208" s="43"/>
      <c r="EM208" s="43"/>
      <c r="EN208" s="43"/>
      <c r="EO208" s="43"/>
      <c r="EP208" s="43"/>
      <c r="EQ208" s="43"/>
      <c r="ER208" s="43"/>
      <c r="ES208" s="43"/>
      <c r="ET208" s="43"/>
      <c r="EU208" s="43"/>
      <c r="EV208" s="43"/>
      <c r="EW208" s="43"/>
      <c r="EX208" s="43"/>
      <c r="EY208" s="43"/>
      <c r="EZ208" s="43"/>
      <c r="FA208" s="43"/>
      <c r="FB208" s="43"/>
      <c r="FC208" s="43"/>
      <c r="FD208" s="43"/>
      <c r="FE208" s="43"/>
      <c r="FF208" s="43"/>
      <c r="FG208" s="43"/>
      <c r="FH208" s="43"/>
      <c r="FI208" s="43"/>
      <c r="FJ208" s="43"/>
      <c r="FK208" s="43"/>
      <c r="FL208" s="43"/>
      <c r="FM208" s="43"/>
      <c r="FN208" s="43"/>
      <c r="FO208" s="43"/>
      <c r="FP208" s="43"/>
      <c r="FQ208" s="43"/>
      <c r="FR208" s="43"/>
      <c r="FS208" s="43"/>
      <c r="FT208" s="43"/>
      <c r="FU208" s="43"/>
      <c r="FV208" s="43"/>
      <c r="FW208" s="43"/>
      <c r="FX208" s="43"/>
      <c r="FY208" s="43"/>
      <c r="FZ208" s="43"/>
      <c r="GA208" s="43"/>
      <c r="GB208" s="43"/>
      <c r="GC208" s="43"/>
      <c r="GD208" s="43"/>
      <c r="GE208" s="43"/>
      <c r="GF208" s="43"/>
      <c r="GG208" s="43"/>
      <c r="GH208" s="43"/>
      <c r="GI208" s="43"/>
      <c r="GJ208" s="43"/>
      <c r="GK208" s="43"/>
      <c r="GL208" s="43"/>
      <c r="GM208" s="43"/>
      <c r="GN208" s="43"/>
      <c r="GO208" s="43"/>
      <c r="GP208" s="43"/>
      <c r="GQ208" s="43"/>
      <c r="GR208" s="43"/>
      <c r="GS208" s="43"/>
      <c r="GT208" s="43"/>
      <c r="GU208" s="43"/>
      <c r="GV208" s="43"/>
      <c r="GW208" s="43"/>
      <c r="GX208" s="43"/>
      <c r="GY208" s="43"/>
      <c r="GZ208" s="43"/>
      <c r="HA208" s="43"/>
      <c r="HB208" s="43"/>
      <c r="HC208" s="43"/>
      <c r="HD208" s="43"/>
      <c r="HE208" s="43"/>
      <c r="HF208" s="43"/>
      <c r="HG208" s="43"/>
      <c r="HH208" s="43"/>
      <c r="HI208" s="43"/>
      <c r="HJ208" s="43"/>
      <c r="HK208" s="43"/>
      <c r="HL208" s="43"/>
      <c r="HM208" s="43"/>
      <c r="HN208" s="43"/>
      <c r="HO208" s="43"/>
      <c r="HP208" s="43"/>
      <c r="HQ208" s="43"/>
      <c r="HR208" s="43"/>
      <c r="HS208" s="43"/>
      <c r="HT208" s="43"/>
      <c r="HU208" s="43"/>
      <c r="HV208" s="43"/>
      <c r="HW208" s="43"/>
      <c r="HX208" s="43"/>
      <c r="HY208" s="43"/>
      <c r="HZ208" s="43"/>
      <c r="IA208" s="43"/>
      <c r="IB208" s="43"/>
      <c r="IC208" s="43"/>
      <c r="ID208" s="43"/>
      <c r="IE208" s="43"/>
      <c r="IF208" s="43"/>
      <c r="IG208" s="43"/>
      <c r="IH208" s="43"/>
      <c r="II208" s="43"/>
      <c r="IJ208" s="43"/>
      <c r="IK208" s="43"/>
      <c r="IL208" s="43"/>
      <c r="IM208" s="43"/>
      <c r="IN208" s="43"/>
      <c r="IO208" s="43"/>
      <c r="IP208" s="43"/>
      <c r="IQ208" s="43"/>
      <c r="IR208" s="43"/>
      <c r="IS208" s="43"/>
      <c r="IT208" s="43"/>
      <c r="IU208" s="43"/>
      <c r="IV208" s="43"/>
      <c r="IW208" s="43"/>
      <c r="IX208" s="43"/>
      <c r="IY208" s="43"/>
      <c r="IZ208" s="43"/>
      <c r="JA208" s="43"/>
      <c r="JB208" s="43"/>
      <c r="JC208" s="43"/>
      <c r="JD208" s="43"/>
      <c r="JE208" s="43"/>
      <c r="JF208" s="43"/>
      <c r="JG208" s="43"/>
      <c r="JH208" s="43"/>
      <c r="JI208" s="43"/>
      <c r="JJ208" s="43"/>
      <c r="JK208" s="43"/>
      <c r="JL208" s="43"/>
      <c r="JM208" s="43"/>
      <c r="JN208" s="43"/>
      <c r="JO208" s="43"/>
      <c r="JP208" s="43"/>
      <c r="JQ208" s="43"/>
      <c r="JR208" s="43"/>
      <c r="JS208" s="43"/>
      <c r="JT208" s="43"/>
      <c r="JU208" s="43"/>
      <c r="JV208" s="43"/>
      <c r="JW208" s="43"/>
      <c r="JX208" s="43"/>
      <c r="JY208" s="43"/>
      <c r="JZ208" s="43"/>
      <c r="KA208" s="43"/>
      <c r="KB208" s="43"/>
    </row>
    <row r="209" spans="2:288" ht="26.25" customHeight="1" outlineLevel="2" x14ac:dyDescent="0.3">
      <c r="B209" s="66" t="s">
        <v>251</v>
      </c>
      <c r="C209" s="53">
        <f>C208</f>
        <v>78.337499999999991</v>
      </c>
      <c r="D209" s="53">
        <f>VLOOKUP(B209,'Estimaciones variables'!A:B,2,FALSE)</f>
        <v>0</v>
      </c>
      <c r="E209" s="44"/>
      <c r="F209" s="44"/>
      <c r="G209" s="58" t="s">
        <v>4</v>
      </c>
      <c r="H209" s="58" t="s">
        <v>301</v>
      </c>
      <c r="I209" s="58" t="s">
        <v>7</v>
      </c>
      <c r="J209" s="58"/>
      <c r="K209" s="45">
        <v>0</v>
      </c>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c r="BC209" s="43"/>
      <c r="BD209" s="43"/>
      <c r="BE209" s="43"/>
      <c r="BF209" s="43"/>
      <c r="BG209" s="43"/>
      <c r="BH209" s="43"/>
      <c r="BI209" s="43"/>
      <c r="BJ209" s="43"/>
      <c r="BK209" s="43"/>
      <c r="BL209" s="43"/>
      <c r="BM209" s="43"/>
      <c r="BN209" s="43"/>
      <c r="BO209" s="43"/>
      <c r="BP209" s="43"/>
      <c r="BQ209" s="43"/>
      <c r="BR209" s="43"/>
      <c r="BS209" s="43"/>
      <c r="BT209" s="43"/>
      <c r="BU209" s="43"/>
      <c r="BV209" s="43"/>
      <c r="BW209" s="43"/>
      <c r="BX209" s="43"/>
      <c r="BY209" s="43"/>
      <c r="BZ209" s="43"/>
      <c r="CA209" s="43"/>
      <c r="CB209" s="43"/>
      <c r="CC209" s="43"/>
      <c r="CD209" s="43"/>
      <c r="CE209" s="43"/>
      <c r="CF209" s="43"/>
      <c r="CG209" s="43"/>
      <c r="CH209" s="43"/>
      <c r="CI209" s="43"/>
      <c r="CJ209" s="43"/>
      <c r="CK209" s="43"/>
      <c r="CL209" s="43"/>
      <c r="CM209" s="43"/>
      <c r="CN209" s="43"/>
      <c r="CO209" s="43"/>
      <c r="CP209" s="43"/>
      <c r="CQ209" s="43"/>
      <c r="CR209" s="43"/>
      <c r="CS209" s="43"/>
      <c r="CT209" s="43"/>
      <c r="CU209" s="43"/>
      <c r="CV209" s="43"/>
      <c r="CW209" s="43"/>
      <c r="CX209" s="43"/>
      <c r="CY209" s="43"/>
      <c r="CZ209" s="43"/>
      <c r="DA209" s="43"/>
      <c r="DB209" s="43"/>
      <c r="DC209" s="43"/>
      <c r="DD209" s="43"/>
      <c r="DE209" s="43"/>
      <c r="DF209" s="43"/>
      <c r="DG209" s="43"/>
      <c r="DH209" s="43"/>
      <c r="DI209" s="43"/>
      <c r="DJ209" s="43"/>
      <c r="DK209" s="43"/>
      <c r="DL209" s="43"/>
      <c r="DM209" s="43"/>
      <c r="DN209" s="43"/>
      <c r="DO209" s="43"/>
      <c r="DP209" s="43"/>
      <c r="DQ209" s="43"/>
      <c r="DR209" s="43"/>
      <c r="DS209" s="43"/>
      <c r="DT209" s="43"/>
      <c r="DU209" s="43"/>
      <c r="DV209" s="43"/>
      <c r="DW209" s="43"/>
      <c r="DX209" s="43"/>
      <c r="DY209" s="43"/>
      <c r="DZ209" s="43"/>
      <c r="EA209" s="43"/>
      <c r="EB209" s="43"/>
      <c r="EC209" s="43"/>
      <c r="ED209" s="43"/>
      <c r="EE209" s="43"/>
      <c r="EF209" s="43"/>
      <c r="EG209" s="43"/>
      <c r="EH209" s="43"/>
      <c r="EI209" s="43"/>
      <c r="EJ209" s="43"/>
      <c r="EK209" s="43"/>
      <c r="EL209" s="43"/>
      <c r="EM209" s="43"/>
      <c r="EN209" s="43"/>
      <c r="EO209" s="43"/>
      <c r="EP209" s="43"/>
      <c r="EQ209" s="43"/>
      <c r="ER209" s="43"/>
      <c r="ES209" s="43"/>
      <c r="ET209" s="43"/>
      <c r="EU209" s="43"/>
      <c r="EV209" s="43"/>
      <c r="EW209" s="43"/>
      <c r="EX209" s="43"/>
      <c r="EY209" s="43"/>
      <c r="EZ209" s="43"/>
      <c r="FA209" s="43"/>
      <c r="FB209" s="43"/>
      <c r="FC209" s="43"/>
      <c r="FD209" s="43"/>
      <c r="FE209" s="43"/>
      <c r="FF209" s="43"/>
      <c r="FG209" s="43"/>
      <c r="FH209" s="43"/>
      <c r="FI209" s="43"/>
      <c r="FJ209" s="43"/>
      <c r="FK209" s="43"/>
      <c r="FL209" s="43"/>
      <c r="FM209" s="43"/>
      <c r="FN209" s="43"/>
      <c r="FO209" s="43"/>
      <c r="FP209" s="43"/>
      <c r="FQ209" s="43"/>
      <c r="FR209" s="43"/>
      <c r="FS209" s="43"/>
      <c r="FT209" s="43"/>
      <c r="FU209" s="43"/>
      <c r="FV209" s="43"/>
      <c r="FW209" s="43"/>
      <c r="FX209" s="43"/>
      <c r="FY209" s="43"/>
      <c r="FZ209" s="43"/>
      <c r="GA209" s="43"/>
      <c r="GB209" s="43"/>
      <c r="GC209" s="43"/>
      <c r="GD209" s="43"/>
      <c r="GE209" s="43"/>
      <c r="GF209" s="43"/>
      <c r="GG209" s="43"/>
      <c r="GH209" s="43"/>
      <c r="GI209" s="43"/>
      <c r="GJ209" s="43"/>
      <c r="GK209" s="43"/>
      <c r="GL209" s="43"/>
      <c r="GM209" s="43"/>
      <c r="GN209" s="43"/>
      <c r="GO209" s="43"/>
      <c r="GP209" s="43"/>
      <c r="GQ209" s="43"/>
      <c r="GR209" s="43"/>
      <c r="GS209" s="43"/>
      <c r="GT209" s="43"/>
      <c r="GU209" s="43"/>
      <c r="GV209" s="43"/>
      <c r="GW209" s="43"/>
      <c r="GX209" s="43"/>
      <c r="GY209" s="43"/>
      <c r="GZ209" s="43"/>
      <c r="HA209" s="43"/>
      <c r="HB209" s="43"/>
      <c r="HC209" s="43"/>
      <c r="HD209" s="43"/>
      <c r="HE209" s="43"/>
      <c r="HF209" s="43"/>
      <c r="HG209" s="43"/>
      <c r="HH209" s="43"/>
      <c r="HI209" s="43"/>
      <c r="HJ209" s="43"/>
      <c r="HK209" s="43"/>
      <c r="HL209" s="43"/>
      <c r="HM209" s="43"/>
      <c r="HN209" s="43"/>
      <c r="HO209" s="43"/>
      <c r="HP209" s="43"/>
      <c r="HQ209" s="43"/>
      <c r="HR209" s="43"/>
      <c r="HS209" s="43"/>
      <c r="HT209" s="43"/>
      <c r="HU209" s="43"/>
      <c r="HV209" s="43"/>
      <c r="HW209" s="43"/>
      <c r="HX209" s="43"/>
      <c r="HY209" s="43"/>
      <c r="HZ209" s="43"/>
      <c r="IA209" s="43"/>
      <c r="IB209" s="43"/>
      <c r="IC209" s="43"/>
      <c r="ID209" s="43"/>
      <c r="IE209" s="43"/>
      <c r="IF209" s="43"/>
      <c r="IG209" s="43"/>
      <c r="IH209" s="43"/>
      <c r="II209" s="43"/>
      <c r="IJ209" s="43"/>
      <c r="IK209" s="43"/>
      <c r="IL209" s="43"/>
      <c r="IM209" s="43"/>
      <c r="IN209" s="43"/>
      <c r="IO209" s="43"/>
      <c r="IP209" s="43"/>
      <c r="IQ209" s="43"/>
      <c r="IR209" s="43"/>
      <c r="IS209" s="43"/>
      <c r="IT209" s="43"/>
      <c r="IU209" s="43"/>
      <c r="IV209" s="43"/>
      <c r="IW209" s="43"/>
      <c r="IX209" s="43"/>
      <c r="IY209" s="43"/>
      <c r="IZ209" s="43"/>
      <c r="JA209" s="43"/>
      <c r="JB209" s="43"/>
      <c r="JC209" s="43"/>
      <c r="JD209" s="43"/>
      <c r="JE209" s="43"/>
      <c r="JF209" s="43"/>
      <c r="JG209" s="43"/>
      <c r="JH209" s="43"/>
      <c r="JI209" s="43"/>
      <c r="JJ209" s="43"/>
      <c r="JK209" s="43"/>
      <c r="JL209" s="43"/>
      <c r="JM209" s="43"/>
      <c r="JN209" s="43"/>
      <c r="JO209" s="43"/>
      <c r="JP209" s="43"/>
      <c r="JQ209" s="43"/>
      <c r="JR209" s="43"/>
      <c r="JS209" s="43"/>
      <c r="JT209" s="43"/>
      <c r="JU209" s="43"/>
      <c r="JV209" s="43"/>
      <c r="JW209" s="43"/>
      <c r="JX209" s="43"/>
      <c r="JY209" s="43"/>
      <c r="JZ209" s="43"/>
      <c r="KA209" s="43"/>
      <c r="KB209" s="43"/>
    </row>
    <row r="210" spans="2:288" ht="26.25" customHeight="1" outlineLevel="1" x14ac:dyDescent="0.3">
      <c r="B210" s="67" t="s">
        <v>263</v>
      </c>
      <c r="C210" s="56">
        <f>C211</f>
        <v>78.337499999999991</v>
      </c>
      <c r="D210" s="107">
        <f>MAX(D211:D215)</f>
        <v>0</v>
      </c>
      <c r="E210" s="46"/>
      <c r="F210" s="46"/>
      <c r="G210" s="75"/>
      <c r="H210" s="75"/>
      <c r="I210" s="75"/>
      <c r="J210" s="75"/>
      <c r="K210" s="47">
        <v>0</v>
      </c>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c r="BC210" s="43"/>
      <c r="BD210" s="43"/>
      <c r="BE210" s="43"/>
      <c r="BF210" s="43"/>
      <c r="BG210" s="43"/>
      <c r="BH210" s="43"/>
      <c r="BI210" s="43"/>
      <c r="BJ210" s="43"/>
      <c r="BK210" s="43"/>
      <c r="BL210" s="43"/>
      <c r="BM210" s="43"/>
      <c r="BN210" s="43"/>
      <c r="BO210" s="43"/>
      <c r="BP210" s="43"/>
      <c r="BQ210" s="43"/>
      <c r="BR210" s="43"/>
      <c r="BS210" s="43"/>
      <c r="BT210" s="43"/>
      <c r="BU210" s="43"/>
      <c r="BV210" s="43"/>
      <c r="BW210" s="43"/>
      <c r="BX210" s="43"/>
      <c r="BY210" s="43"/>
      <c r="BZ210" s="43"/>
      <c r="CA210" s="43"/>
      <c r="CB210" s="43"/>
      <c r="CC210" s="43"/>
      <c r="CD210" s="43"/>
      <c r="CE210" s="43"/>
      <c r="CF210" s="43"/>
      <c r="CG210" s="43"/>
      <c r="CH210" s="43"/>
      <c r="CI210" s="43"/>
      <c r="CJ210" s="43"/>
      <c r="CK210" s="43"/>
      <c r="CL210" s="43"/>
      <c r="CM210" s="43"/>
      <c r="CN210" s="43"/>
      <c r="CO210" s="43"/>
      <c r="CP210" s="43"/>
      <c r="CQ210" s="43"/>
      <c r="CR210" s="43"/>
      <c r="CS210" s="43"/>
      <c r="CT210" s="43"/>
      <c r="CU210" s="43"/>
      <c r="CV210" s="43"/>
      <c r="CW210" s="43"/>
      <c r="CX210" s="43"/>
      <c r="CY210" s="43"/>
      <c r="CZ210" s="43"/>
      <c r="DA210" s="43"/>
      <c r="DB210" s="43"/>
      <c r="DC210" s="43"/>
      <c r="DD210" s="43"/>
      <c r="DE210" s="43"/>
      <c r="DF210" s="43"/>
      <c r="DG210" s="43"/>
      <c r="DH210" s="43"/>
      <c r="DI210" s="43"/>
      <c r="DJ210" s="43"/>
      <c r="DK210" s="43"/>
      <c r="DL210" s="43"/>
      <c r="DM210" s="43"/>
      <c r="DN210" s="43"/>
      <c r="DO210" s="43"/>
      <c r="DP210" s="43"/>
      <c r="DQ210" s="43"/>
      <c r="DR210" s="43"/>
      <c r="DS210" s="43"/>
      <c r="DT210" s="43"/>
      <c r="DU210" s="43"/>
      <c r="DV210" s="43"/>
      <c r="DW210" s="43"/>
      <c r="DX210" s="43"/>
      <c r="DY210" s="43"/>
      <c r="DZ210" s="43"/>
      <c r="EA210" s="43"/>
      <c r="EB210" s="43"/>
      <c r="EC210" s="43"/>
      <c r="ED210" s="43"/>
      <c r="EE210" s="43"/>
      <c r="EF210" s="43"/>
      <c r="EG210" s="43"/>
      <c r="EH210" s="43"/>
      <c r="EI210" s="43"/>
      <c r="EJ210" s="43"/>
      <c r="EK210" s="43"/>
      <c r="EL210" s="43"/>
      <c r="EM210" s="43"/>
      <c r="EN210" s="43"/>
      <c r="EO210" s="43"/>
      <c r="EP210" s="43"/>
      <c r="EQ210" s="43"/>
      <c r="ER210" s="43"/>
      <c r="ES210" s="43"/>
      <c r="ET210" s="43"/>
      <c r="EU210" s="43"/>
      <c r="EV210" s="43"/>
      <c r="EW210" s="43"/>
      <c r="EX210" s="43"/>
      <c r="EY210" s="43"/>
      <c r="EZ210" s="43"/>
      <c r="FA210" s="43"/>
      <c r="FB210" s="43"/>
      <c r="FC210" s="43"/>
      <c r="FD210" s="43"/>
      <c r="FE210" s="43"/>
      <c r="FF210" s="43"/>
      <c r="FG210" s="43"/>
      <c r="FH210" s="43"/>
      <c r="FI210" s="43"/>
      <c r="FJ210" s="43"/>
      <c r="FK210" s="43"/>
      <c r="FL210" s="43"/>
      <c r="FM210" s="43"/>
      <c r="FN210" s="43"/>
      <c r="FO210" s="43"/>
      <c r="FP210" s="43"/>
      <c r="FQ210" s="43"/>
      <c r="FR210" s="43"/>
      <c r="FS210" s="43"/>
      <c r="FT210" s="43"/>
      <c r="FU210" s="43"/>
      <c r="FV210" s="43"/>
      <c r="FW210" s="43"/>
      <c r="FX210" s="43"/>
      <c r="FY210" s="43"/>
      <c r="FZ210" s="43"/>
      <c r="GA210" s="43"/>
      <c r="GB210" s="43"/>
      <c r="GC210" s="43"/>
      <c r="GD210" s="43"/>
      <c r="GE210" s="43"/>
      <c r="GF210" s="43"/>
      <c r="GG210" s="43"/>
      <c r="GH210" s="43"/>
      <c r="GI210" s="43"/>
      <c r="GJ210" s="43"/>
      <c r="GK210" s="43"/>
      <c r="GL210" s="43"/>
      <c r="GM210" s="43"/>
      <c r="GN210" s="43"/>
      <c r="GO210" s="43"/>
      <c r="GP210" s="43"/>
      <c r="GQ210" s="43"/>
      <c r="GR210" s="43"/>
      <c r="GS210" s="43"/>
      <c r="GT210" s="43"/>
      <c r="GU210" s="43"/>
      <c r="GV210" s="43"/>
      <c r="GW210" s="43"/>
      <c r="GX210" s="43"/>
      <c r="GY210" s="43"/>
      <c r="GZ210" s="43"/>
      <c r="HA210" s="43"/>
      <c r="HB210" s="43"/>
      <c r="HC210" s="43"/>
      <c r="HD210" s="43"/>
      <c r="HE210" s="43"/>
      <c r="HF210" s="43"/>
      <c r="HG210" s="43"/>
      <c r="HH210" s="43"/>
      <c r="HI210" s="43"/>
      <c r="HJ210" s="43"/>
      <c r="HK210" s="43"/>
      <c r="HL210" s="43"/>
      <c r="HM210" s="43"/>
      <c r="HN210" s="43"/>
      <c r="HO210" s="43"/>
      <c r="HP210" s="43"/>
      <c r="HQ210" s="43"/>
      <c r="HR210" s="43"/>
      <c r="HS210" s="43"/>
      <c r="HT210" s="43"/>
      <c r="HU210" s="43"/>
      <c r="HV210" s="43"/>
      <c r="HW210" s="43"/>
      <c r="HX210" s="43"/>
      <c r="HY210" s="43"/>
      <c r="HZ210" s="43"/>
      <c r="IA210" s="43"/>
      <c r="IB210" s="43"/>
      <c r="IC210" s="43"/>
      <c r="ID210" s="43"/>
      <c r="IE210" s="43"/>
      <c r="IF210" s="43"/>
      <c r="IG210" s="43"/>
      <c r="IH210" s="43"/>
      <c r="II210" s="43"/>
      <c r="IJ210" s="43"/>
      <c r="IK210" s="43"/>
      <c r="IL210" s="43"/>
      <c r="IM210" s="43"/>
      <c r="IN210" s="43"/>
      <c r="IO210" s="43"/>
      <c r="IP210" s="43"/>
      <c r="IQ210" s="43"/>
      <c r="IR210" s="43"/>
      <c r="IS210" s="43"/>
      <c r="IT210" s="43"/>
      <c r="IU210" s="43"/>
      <c r="IV210" s="43"/>
      <c r="IW210" s="43"/>
      <c r="IX210" s="43"/>
      <c r="IY210" s="43"/>
      <c r="IZ210" s="43"/>
      <c r="JA210" s="43"/>
      <c r="JB210" s="43"/>
      <c r="JC210" s="43"/>
      <c r="JD210" s="43"/>
      <c r="JE210" s="43"/>
      <c r="JF210" s="43"/>
      <c r="JG210" s="43"/>
      <c r="JH210" s="43"/>
      <c r="JI210" s="43"/>
      <c r="JJ210" s="43"/>
      <c r="JK210" s="43"/>
      <c r="JL210" s="43"/>
      <c r="JM210" s="43"/>
      <c r="JN210" s="43"/>
      <c r="JO210" s="43"/>
      <c r="JP210" s="43"/>
      <c r="JQ210" s="43"/>
      <c r="JR210" s="43"/>
      <c r="JS210" s="43"/>
      <c r="JT210" s="43"/>
      <c r="JU210" s="43"/>
      <c r="JV210" s="43"/>
      <c r="JW210" s="43"/>
      <c r="JX210" s="43"/>
      <c r="JY210" s="43"/>
      <c r="JZ210" s="43"/>
      <c r="KA210" s="43"/>
      <c r="KB210" s="43"/>
    </row>
    <row r="211" spans="2:288" ht="39" customHeight="1" outlineLevel="2" x14ac:dyDescent="0.3">
      <c r="B211" s="66" t="s">
        <v>190</v>
      </c>
      <c r="C211" s="53">
        <f>C209</f>
        <v>78.337499999999991</v>
      </c>
      <c r="D211" s="53">
        <f>VLOOKUP(B211,'Estimaciones variables'!A:B,2,FALSE)</f>
        <v>0</v>
      </c>
      <c r="E211" s="44"/>
      <c r="F211" s="44"/>
      <c r="G211" s="58" t="s">
        <v>385</v>
      </c>
      <c r="H211" s="58" t="s">
        <v>304</v>
      </c>
      <c r="I211" s="58" t="s">
        <v>305</v>
      </c>
      <c r="J211" s="58"/>
      <c r="K211" s="45">
        <v>0</v>
      </c>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c r="BC211" s="43"/>
      <c r="BD211" s="43"/>
      <c r="BE211" s="43"/>
      <c r="BF211" s="43"/>
      <c r="BG211" s="43"/>
      <c r="BH211" s="43"/>
      <c r="BI211" s="43"/>
      <c r="BJ211" s="43"/>
      <c r="BK211" s="43"/>
      <c r="BL211" s="43"/>
      <c r="BM211" s="43"/>
      <c r="BN211" s="43"/>
      <c r="BO211" s="43"/>
      <c r="BP211" s="43"/>
      <c r="BQ211" s="43"/>
      <c r="BR211" s="43"/>
      <c r="BS211" s="43"/>
      <c r="BT211" s="43"/>
      <c r="BU211" s="43"/>
      <c r="BV211" s="43"/>
      <c r="BW211" s="43"/>
      <c r="BX211" s="43"/>
      <c r="BY211" s="43"/>
      <c r="BZ211" s="43"/>
      <c r="CA211" s="43"/>
      <c r="CB211" s="43"/>
      <c r="CC211" s="43"/>
      <c r="CD211" s="43"/>
      <c r="CE211" s="43"/>
      <c r="CF211" s="43"/>
      <c r="CG211" s="43"/>
      <c r="CH211" s="43"/>
      <c r="CI211" s="43"/>
      <c r="CJ211" s="43"/>
      <c r="CK211" s="43"/>
      <c r="CL211" s="43"/>
      <c r="CM211" s="43"/>
      <c r="CN211" s="43"/>
      <c r="CO211" s="43"/>
      <c r="CP211" s="43"/>
      <c r="CQ211" s="43"/>
      <c r="CR211" s="43"/>
      <c r="CS211" s="43"/>
      <c r="CT211" s="43"/>
      <c r="CU211" s="43"/>
      <c r="CV211" s="43"/>
      <c r="CW211" s="43"/>
      <c r="CX211" s="43"/>
      <c r="CY211" s="43"/>
      <c r="CZ211" s="43"/>
      <c r="DA211" s="43"/>
      <c r="DB211" s="43"/>
      <c r="DC211" s="43"/>
      <c r="DD211" s="43"/>
      <c r="DE211" s="43"/>
      <c r="DF211" s="43"/>
      <c r="DG211" s="43"/>
      <c r="DH211" s="43"/>
      <c r="DI211" s="43"/>
      <c r="DJ211" s="43"/>
      <c r="DK211" s="43"/>
      <c r="DL211" s="43"/>
      <c r="DM211" s="43"/>
      <c r="DN211" s="43"/>
      <c r="DO211" s="43"/>
      <c r="DP211" s="43"/>
      <c r="DQ211" s="43"/>
      <c r="DR211" s="43"/>
      <c r="DS211" s="43"/>
      <c r="DT211" s="43"/>
      <c r="DU211" s="43"/>
      <c r="DV211" s="43"/>
      <c r="DW211" s="43"/>
      <c r="DX211" s="43"/>
      <c r="DY211" s="43"/>
      <c r="DZ211" s="43"/>
      <c r="EA211" s="43"/>
      <c r="EB211" s="43"/>
      <c r="EC211" s="43"/>
      <c r="ED211" s="43"/>
      <c r="EE211" s="43"/>
      <c r="EF211" s="43"/>
      <c r="EG211" s="43"/>
      <c r="EH211" s="43"/>
      <c r="EI211" s="43"/>
      <c r="EJ211" s="43"/>
      <c r="EK211" s="43"/>
      <c r="EL211" s="43"/>
      <c r="EM211" s="43"/>
      <c r="EN211" s="43"/>
      <c r="EO211" s="43"/>
      <c r="EP211" s="43"/>
      <c r="EQ211" s="43"/>
      <c r="ER211" s="43"/>
      <c r="ES211" s="43"/>
      <c r="ET211" s="43"/>
      <c r="EU211" s="43"/>
      <c r="EV211" s="43"/>
      <c r="EW211" s="43"/>
      <c r="EX211" s="43"/>
      <c r="EY211" s="43"/>
      <c r="EZ211" s="43"/>
      <c r="FA211" s="43"/>
      <c r="FB211" s="43"/>
      <c r="FC211" s="43"/>
      <c r="FD211" s="43"/>
      <c r="FE211" s="43"/>
      <c r="FF211" s="43"/>
      <c r="FG211" s="43"/>
      <c r="FH211" s="43"/>
      <c r="FI211" s="43"/>
      <c r="FJ211" s="43"/>
      <c r="FK211" s="43"/>
      <c r="FL211" s="43"/>
      <c r="FM211" s="43"/>
      <c r="FN211" s="43"/>
      <c r="FO211" s="43"/>
      <c r="FP211" s="43"/>
      <c r="FQ211" s="43"/>
      <c r="FR211" s="43"/>
      <c r="FS211" s="43"/>
      <c r="FT211" s="43"/>
      <c r="FU211" s="43"/>
      <c r="FV211" s="43"/>
      <c r="FW211" s="43"/>
      <c r="FX211" s="43"/>
      <c r="FY211" s="43"/>
      <c r="FZ211" s="43"/>
      <c r="GA211" s="43"/>
      <c r="GB211" s="43"/>
      <c r="GC211" s="43"/>
      <c r="GD211" s="43"/>
      <c r="GE211" s="43"/>
      <c r="GF211" s="43"/>
      <c r="GG211" s="43"/>
      <c r="GH211" s="43"/>
      <c r="GI211" s="43"/>
      <c r="GJ211" s="43"/>
      <c r="GK211" s="43"/>
      <c r="GL211" s="43"/>
      <c r="GM211" s="43"/>
      <c r="GN211" s="43"/>
      <c r="GO211" s="43"/>
      <c r="GP211" s="43"/>
      <c r="GQ211" s="43"/>
      <c r="GR211" s="43"/>
      <c r="GS211" s="43"/>
      <c r="GT211" s="43"/>
      <c r="GU211" s="43"/>
      <c r="GV211" s="43"/>
      <c r="GW211" s="43"/>
      <c r="GX211" s="43"/>
      <c r="GY211" s="43"/>
      <c r="GZ211" s="43"/>
      <c r="HA211" s="43"/>
      <c r="HB211" s="43"/>
      <c r="HC211" s="43"/>
      <c r="HD211" s="43"/>
      <c r="HE211" s="43"/>
      <c r="HF211" s="43"/>
      <c r="HG211" s="43"/>
      <c r="HH211" s="43"/>
      <c r="HI211" s="43"/>
      <c r="HJ211" s="43"/>
      <c r="HK211" s="43"/>
      <c r="HL211" s="43"/>
      <c r="HM211" s="43"/>
      <c r="HN211" s="43"/>
      <c r="HO211" s="43"/>
      <c r="HP211" s="43"/>
      <c r="HQ211" s="43"/>
      <c r="HR211" s="43"/>
      <c r="HS211" s="43"/>
      <c r="HT211" s="43"/>
      <c r="HU211" s="43"/>
      <c r="HV211" s="43"/>
      <c r="HW211" s="43"/>
      <c r="HX211" s="43"/>
      <c r="HY211" s="43"/>
      <c r="HZ211" s="43"/>
      <c r="IA211" s="43"/>
      <c r="IB211" s="43"/>
      <c r="IC211" s="43"/>
      <c r="ID211" s="43"/>
      <c r="IE211" s="43"/>
      <c r="IF211" s="43"/>
      <c r="IG211" s="43"/>
      <c r="IH211" s="43"/>
      <c r="II211" s="43"/>
      <c r="IJ211" s="43"/>
      <c r="IK211" s="43"/>
      <c r="IL211" s="43"/>
      <c r="IM211" s="43"/>
      <c r="IN211" s="43"/>
      <c r="IO211" s="43"/>
      <c r="IP211" s="43"/>
      <c r="IQ211" s="43"/>
      <c r="IR211" s="43"/>
      <c r="IS211" s="43"/>
      <c r="IT211" s="43"/>
      <c r="IU211" s="43"/>
      <c r="IV211" s="43"/>
      <c r="IW211" s="43"/>
      <c r="IX211" s="43"/>
      <c r="IY211" s="43"/>
      <c r="IZ211" s="43"/>
      <c r="JA211" s="43"/>
      <c r="JB211" s="43"/>
      <c r="JC211" s="43"/>
      <c r="JD211" s="43"/>
      <c r="JE211" s="43"/>
      <c r="JF211" s="43"/>
      <c r="JG211" s="43"/>
      <c r="JH211" s="43"/>
      <c r="JI211" s="43"/>
      <c r="JJ211" s="43"/>
      <c r="JK211" s="43"/>
      <c r="JL211" s="43"/>
      <c r="JM211" s="43"/>
      <c r="JN211" s="43"/>
      <c r="JO211" s="43"/>
      <c r="JP211" s="43"/>
      <c r="JQ211" s="43"/>
      <c r="JR211" s="43"/>
      <c r="JS211" s="43"/>
      <c r="JT211" s="43"/>
      <c r="JU211" s="43"/>
      <c r="JV211" s="43"/>
      <c r="JW211" s="43"/>
      <c r="JX211" s="43"/>
      <c r="JY211" s="43"/>
      <c r="JZ211" s="43"/>
      <c r="KA211" s="43"/>
      <c r="KB211" s="43"/>
    </row>
    <row r="212" spans="2:288" ht="31.5" customHeight="1" outlineLevel="2" x14ac:dyDescent="0.3">
      <c r="B212" s="66" t="s">
        <v>174</v>
      </c>
      <c r="C212" s="53">
        <f>C210</f>
        <v>78.337499999999991</v>
      </c>
      <c r="D212" s="53">
        <f>VLOOKUP(B212,'Estimaciones variables'!A:B,2,FALSE)</f>
        <v>0</v>
      </c>
      <c r="E212" s="44"/>
      <c r="F212" s="44"/>
      <c r="G212" s="58" t="s">
        <v>311</v>
      </c>
      <c r="H212" s="58" t="s">
        <v>304</v>
      </c>
      <c r="I212" s="58" t="s">
        <v>312</v>
      </c>
      <c r="J212" s="58" t="s">
        <v>307</v>
      </c>
      <c r="K212" s="45">
        <v>0</v>
      </c>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c r="BO212" s="43"/>
      <c r="BP212" s="43"/>
      <c r="BQ212" s="43"/>
      <c r="BR212" s="43"/>
      <c r="BS212" s="43"/>
      <c r="BT212" s="43"/>
      <c r="BU212" s="43"/>
      <c r="BV212" s="43"/>
      <c r="BW212" s="43"/>
      <c r="BX212" s="43"/>
      <c r="BY212" s="43"/>
      <c r="BZ212" s="43"/>
      <c r="CA212" s="43"/>
      <c r="CB212" s="43"/>
      <c r="CC212" s="43"/>
      <c r="CD212" s="43"/>
      <c r="CE212" s="43"/>
      <c r="CF212" s="43"/>
      <c r="CG212" s="43"/>
      <c r="CH212" s="43"/>
      <c r="CI212" s="43"/>
      <c r="CJ212" s="43"/>
      <c r="CK212" s="43"/>
      <c r="CL212" s="43"/>
      <c r="CM212" s="43"/>
      <c r="CN212" s="43"/>
      <c r="CO212" s="43"/>
      <c r="CP212" s="43"/>
      <c r="CQ212" s="43"/>
      <c r="CR212" s="43"/>
      <c r="CS212" s="43"/>
      <c r="CT212" s="43"/>
      <c r="CU212" s="43"/>
      <c r="CV212" s="43"/>
      <c r="CW212" s="43"/>
      <c r="CX212" s="43"/>
      <c r="CY212" s="43"/>
      <c r="CZ212" s="43"/>
      <c r="DA212" s="43"/>
      <c r="DB212" s="43"/>
      <c r="DC212" s="43"/>
      <c r="DD212" s="43"/>
      <c r="DE212" s="43"/>
      <c r="DF212" s="43"/>
      <c r="DG212" s="43"/>
      <c r="DH212" s="43"/>
      <c r="DI212" s="43"/>
      <c r="DJ212" s="43"/>
      <c r="DK212" s="43"/>
      <c r="DL212" s="43"/>
      <c r="DM212" s="43"/>
      <c r="DN212" s="43"/>
      <c r="DO212" s="43"/>
      <c r="DP212" s="43"/>
      <c r="DQ212" s="43"/>
      <c r="DR212" s="43"/>
      <c r="DS212" s="43"/>
      <c r="DT212" s="43"/>
      <c r="DU212" s="43"/>
      <c r="DV212" s="43"/>
      <c r="DW212" s="43"/>
      <c r="DX212" s="43"/>
      <c r="DY212" s="43"/>
      <c r="DZ212" s="43"/>
      <c r="EA212" s="43"/>
      <c r="EB212" s="43"/>
      <c r="EC212" s="43"/>
      <c r="ED212" s="43"/>
      <c r="EE212" s="43"/>
      <c r="EF212" s="43"/>
      <c r="EG212" s="43"/>
      <c r="EH212" s="43"/>
      <c r="EI212" s="43"/>
      <c r="EJ212" s="43"/>
      <c r="EK212" s="43"/>
      <c r="EL212" s="43"/>
      <c r="EM212" s="43"/>
      <c r="EN212" s="43"/>
      <c r="EO212" s="43"/>
      <c r="EP212" s="43"/>
      <c r="EQ212" s="43"/>
      <c r="ER212" s="43"/>
      <c r="ES212" s="43"/>
      <c r="ET212" s="43"/>
      <c r="EU212" s="43"/>
      <c r="EV212" s="43"/>
      <c r="EW212" s="43"/>
      <c r="EX212" s="43"/>
      <c r="EY212" s="43"/>
      <c r="EZ212" s="43"/>
      <c r="FA212" s="43"/>
      <c r="FB212" s="43"/>
      <c r="FC212" s="43"/>
      <c r="FD212" s="43"/>
      <c r="FE212" s="43"/>
      <c r="FF212" s="43"/>
      <c r="FG212" s="43"/>
      <c r="FH212" s="43"/>
      <c r="FI212" s="43"/>
      <c r="FJ212" s="43"/>
      <c r="FK212" s="43"/>
      <c r="FL212" s="43"/>
      <c r="FM212" s="43"/>
      <c r="FN212" s="43"/>
      <c r="FO212" s="43"/>
      <c r="FP212" s="43"/>
      <c r="FQ212" s="43"/>
      <c r="FR212" s="43"/>
      <c r="FS212" s="43"/>
      <c r="FT212" s="43"/>
      <c r="FU212" s="43"/>
      <c r="FV212" s="43"/>
      <c r="FW212" s="43"/>
      <c r="FX212" s="43"/>
      <c r="FY212" s="43"/>
      <c r="FZ212" s="43"/>
      <c r="GA212" s="43"/>
      <c r="GB212" s="43"/>
      <c r="GC212" s="43"/>
      <c r="GD212" s="43"/>
      <c r="GE212" s="43"/>
      <c r="GF212" s="43"/>
      <c r="GG212" s="43"/>
      <c r="GH212" s="43"/>
      <c r="GI212" s="43"/>
      <c r="GJ212" s="43"/>
      <c r="GK212" s="43"/>
      <c r="GL212" s="43"/>
      <c r="GM212" s="43"/>
      <c r="GN212" s="43"/>
      <c r="GO212" s="43"/>
      <c r="GP212" s="43"/>
      <c r="GQ212" s="43"/>
      <c r="GR212" s="43"/>
      <c r="GS212" s="43"/>
      <c r="GT212" s="43"/>
      <c r="GU212" s="43"/>
      <c r="GV212" s="43"/>
      <c r="GW212" s="43"/>
      <c r="GX212" s="43"/>
      <c r="GY212" s="43"/>
      <c r="GZ212" s="43"/>
      <c r="HA212" s="43"/>
      <c r="HB212" s="43"/>
      <c r="HC212" s="43"/>
      <c r="HD212" s="43"/>
      <c r="HE212" s="43"/>
      <c r="HF212" s="43"/>
      <c r="HG212" s="43"/>
      <c r="HH212" s="43"/>
      <c r="HI212" s="43"/>
      <c r="HJ212" s="43"/>
      <c r="HK212" s="43"/>
      <c r="HL212" s="43"/>
      <c r="HM212" s="43"/>
      <c r="HN212" s="43"/>
      <c r="HO212" s="43"/>
      <c r="HP212" s="43"/>
      <c r="HQ212" s="43"/>
      <c r="HR212" s="43"/>
      <c r="HS212" s="43"/>
      <c r="HT212" s="43"/>
      <c r="HU212" s="43"/>
      <c r="HV212" s="43"/>
      <c r="HW212" s="43"/>
      <c r="HX212" s="43"/>
      <c r="HY212" s="43"/>
      <c r="HZ212" s="43"/>
      <c r="IA212" s="43"/>
      <c r="IB212" s="43"/>
      <c r="IC212" s="43"/>
      <c r="ID212" s="43"/>
      <c r="IE212" s="43"/>
      <c r="IF212" s="43"/>
      <c r="IG212" s="43"/>
      <c r="IH212" s="43"/>
      <c r="II212" s="43"/>
      <c r="IJ212" s="43"/>
      <c r="IK212" s="43"/>
      <c r="IL212" s="43"/>
      <c r="IM212" s="43"/>
      <c r="IN212" s="43"/>
      <c r="IO212" s="43"/>
      <c r="IP212" s="43"/>
      <c r="IQ212" s="43"/>
      <c r="IR212" s="43"/>
      <c r="IS212" s="43"/>
      <c r="IT212" s="43"/>
      <c r="IU212" s="43"/>
      <c r="IV212" s="43"/>
      <c r="IW212" s="43"/>
      <c r="IX212" s="43"/>
      <c r="IY212" s="43"/>
      <c r="IZ212" s="43"/>
      <c r="JA212" s="43"/>
      <c r="JB212" s="43"/>
      <c r="JC212" s="43"/>
      <c r="JD212" s="43"/>
      <c r="JE212" s="43"/>
      <c r="JF212" s="43"/>
      <c r="JG212" s="43"/>
      <c r="JH212" s="43"/>
      <c r="JI212" s="43"/>
      <c r="JJ212" s="43"/>
      <c r="JK212" s="43"/>
      <c r="JL212" s="43"/>
      <c r="JM212" s="43"/>
      <c r="JN212" s="43"/>
      <c r="JO212" s="43"/>
      <c r="JP212" s="43"/>
      <c r="JQ212" s="43"/>
      <c r="JR212" s="43"/>
      <c r="JS212" s="43"/>
      <c r="JT212" s="43"/>
      <c r="JU212" s="43"/>
      <c r="JV212" s="43"/>
      <c r="JW212" s="43"/>
      <c r="JX212" s="43"/>
      <c r="JY212" s="43"/>
      <c r="JZ212" s="43"/>
      <c r="KA212" s="43"/>
      <c r="KB212" s="43"/>
    </row>
    <row r="213" spans="2:288" ht="30.75" customHeight="1" outlineLevel="2" x14ac:dyDescent="0.3">
      <c r="B213" s="66" t="s">
        <v>162</v>
      </c>
      <c r="C213" s="53">
        <f>C212</f>
        <v>78.337499999999991</v>
      </c>
      <c r="D213" s="53">
        <f>VLOOKUP(B213,'Estimaciones variables'!A:B,2,FALSE)</f>
        <v>0</v>
      </c>
      <c r="E213" s="44"/>
      <c r="F213" s="44"/>
      <c r="G213" s="58" t="s">
        <v>310</v>
      </c>
      <c r="H213" s="58" t="s">
        <v>304</v>
      </c>
      <c r="I213" s="58" t="s">
        <v>308</v>
      </c>
      <c r="J213" s="58"/>
      <c r="K213" s="45">
        <v>0</v>
      </c>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3"/>
      <c r="CE213" s="43"/>
      <c r="CF213" s="43"/>
      <c r="CG213" s="43"/>
      <c r="CH213" s="43"/>
      <c r="CI213" s="43"/>
      <c r="CJ213" s="43"/>
      <c r="CK213" s="43"/>
      <c r="CL213" s="43"/>
      <c r="CM213" s="43"/>
      <c r="CN213" s="43"/>
      <c r="CO213" s="43"/>
      <c r="CP213" s="43"/>
      <c r="CQ213" s="43"/>
      <c r="CR213" s="43"/>
      <c r="CS213" s="43"/>
      <c r="CT213" s="43"/>
      <c r="CU213" s="43"/>
      <c r="CV213" s="43"/>
      <c r="CW213" s="43"/>
      <c r="CX213" s="43"/>
      <c r="CY213" s="43"/>
      <c r="CZ213" s="43"/>
      <c r="DA213" s="43"/>
      <c r="DB213" s="43"/>
      <c r="DC213" s="43"/>
      <c r="DD213" s="43"/>
      <c r="DE213" s="43"/>
      <c r="DF213" s="43"/>
      <c r="DG213" s="43"/>
      <c r="DH213" s="43"/>
      <c r="DI213" s="43"/>
      <c r="DJ213" s="43"/>
      <c r="DK213" s="43"/>
      <c r="DL213" s="43"/>
      <c r="DM213" s="43"/>
      <c r="DN213" s="43"/>
      <c r="DO213" s="43"/>
      <c r="DP213" s="43"/>
      <c r="DQ213" s="43"/>
      <c r="DR213" s="43"/>
      <c r="DS213" s="43"/>
      <c r="DT213" s="43"/>
      <c r="DU213" s="43"/>
      <c r="DV213" s="43"/>
      <c r="DW213" s="43"/>
      <c r="DX213" s="43"/>
      <c r="DY213" s="43"/>
      <c r="DZ213" s="43"/>
      <c r="EA213" s="43"/>
      <c r="EB213" s="43"/>
      <c r="EC213" s="43"/>
      <c r="ED213" s="43"/>
      <c r="EE213" s="43"/>
      <c r="EF213" s="43"/>
      <c r="EG213" s="43"/>
      <c r="EH213" s="43"/>
      <c r="EI213" s="43"/>
      <c r="EJ213" s="43"/>
      <c r="EK213" s="43"/>
      <c r="EL213" s="43"/>
      <c r="EM213" s="43"/>
      <c r="EN213" s="43"/>
      <c r="EO213" s="43"/>
      <c r="EP213" s="43"/>
      <c r="EQ213" s="43"/>
      <c r="ER213" s="43"/>
      <c r="ES213" s="43"/>
      <c r="ET213" s="43"/>
      <c r="EU213" s="43"/>
      <c r="EV213" s="43"/>
      <c r="EW213" s="43"/>
      <c r="EX213" s="43"/>
      <c r="EY213" s="43"/>
      <c r="EZ213" s="43"/>
      <c r="FA213" s="43"/>
      <c r="FB213" s="43"/>
      <c r="FC213" s="43"/>
      <c r="FD213" s="43"/>
      <c r="FE213" s="43"/>
      <c r="FF213" s="43"/>
      <c r="FG213" s="43"/>
      <c r="FH213" s="43"/>
      <c r="FI213" s="43"/>
      <c r="FJ213" s="43"/>
      <c r="FK213" s="43"/>
      <c r="FL213" s="43"/>
      <c r="FM213" s="43"/>
      <c r="FN213" s="43"/>
      <c r="FO213" s="43"/>
      <c r="FP213" s="43"/>
      <c r="FQ213" s="43"/>
      <c r="FR213" s="43"/>
      <c r="FS213" s="43"/>
      <c r="FT213" s="43"/>
      <c r="FU213" s="43"/>
      <c r="FV213" s="43"/>
      <c r="FW213" s="43"/>
      <c r="FX213" s="43"/>
      <c r="FY213" s="43"/>
      <c r="FZ213" s="43"/>
      <c r="GA213" s="43"/>
      <c r="GB213" s="43"/>
      <c r="GC213" s="43"/>
      <c r="GD213" s="43"/>
      <c r="GE213" s="43"/>
      <c r="GF213" s="43"/>
      <c r="GG213" s="43"/>
      <c r="GH213" s="43"/>
      <c r="GI213" s="43"/>
      <c r="GJ213" s="43"/>
      <c r="GK213" s="43"/>
      <c r="GL213" s="43"/>
      <c r="GM213" s="43"/>
      <c r="GN213" s="43"/>
      <c r="GO213" s="43"/>
      <c r="GP213" s="43"/>
      <c r="GQ213" s="43"/>
      <c r="GR213" s="43"/>
      <c r="GS213" s="43"/>
      <c r="GT213" s="43"/>
      <c r="GU213" s="43"/>
      <c r="GV213" s="43"/>
      <c r="GW213" s="43"/>
      <c r="GX213" s="43"/>
      <c r="GY213" s="43"/>
      <c r="GZ213" s="43"/>
      <c r="HA213" s="43"/>
      <c r="HB213" s="43"/>
      <c r="HC213" s="43"/>
      <c r="HD213" s="43"/>
      <c r="HE213" s="43"/>
      <c r="HF213" s="43"/>
      <c r="HG213" s="43"/>
      <c r="HH213" s="43"/>
      <c r="HI213" s="43"/>
      <c r="HJ213" s="43"/>
      <c r="HK213" s="43"/>
      <c r="HL213" s="43"/>
      <c r="HM213" s="43"/>
      <c r="HN213" s="43"/>
      <c r="HO213" s="43"/>
      <c r="HP213" s="43"/>
      <c r="HQ213" s="43"/>
      <c r="HR213" s="43"/>
      <c r="HS213" s="43"/>
      <c r="HT213" s="43"/>
      <c r="HU213" s="43"/>
      <c r="HV213" s="43"/>
      <c r="HW213" s="43"/>
      <c r="HX213" s="43"/>
      <c r="HY213" s="43"/>
      <c r="HZ213" s="43"/>
      <c r="IA213" s="43"/>
      <c r="IB213" s="43"/>
      <c r="IC213" s="43"/>
      <c r="ID213" s="43"/>
      <c r="IE213" s="43"/>
      <c r="IF213" s="43"/>
      <c r="IG213" s="43"/>
      <c r="IH213" s="43"/>
      <c r="II213" s="43"/>
      <c r="IJ213" s="43"/>
      <c r="IK213" s="43"/>
      <c r="IL213" s="43"/>
      <c r="IM213" s="43"/>
      <c r="IN213" s="43"/>
      <c r="IO213" s="43"/>
      <c r="IP213" s="43"/>
      <c r="IQ213" s="43"/>
      <c r="IR213" s="43"/>
      <c r="IS213" s="43"/>
      <c r="IT213" s="43"/>
      <c r="IU213" s="43"/>
      <c r="IV213" s="43"/>
      <c r="IW213" s="43"/>
      <c r="IX213" s="43"/>
      <c r="IY213" s="43"/>
      <c r="IZ213" s="43"/>
      <c r="JA213" s="43"/>
      <c r="JB213" s="43"/>
      <c r="JC213" s="43"/>
      <c r="JD213" s="43"/>
      <c r="JE213" s="43"/>
      <c r="JF213" s="43"/>
      <c r="JG213" s="43"/>
      <c r="JH213" s="43"/>
      <c r="JI213" s="43"/>
      <c r="JJ213" s="43"/>
      <c r="JK213" s="43"/>
      <c r="JL213" s="43"/>
      <c r="JM213" s="43"/>
      <c r="JN213" s="43"/>
      <c r="JO213" s="43"/>
      <c r="JP213" s="43"/>
      <c r="JQ213" s="43"/>
      <c r="JR213" s="43"/>
      <c r="JS213" s="43"/>
      <c r="JT213" s="43"/>
      <c r="JU213" s="43"/>
      <c r="JV213" s="43"/>
      <c r="JW213" s="43"/>
      <c r="JX213" s="43"/>
      <c r="JY213" s="43"/>
      <c r="JZ213" s="43"/>
      <c r="KA213" s="43"/>
      <c r="KB213" s="43"/>
    </row>
    <row r="214" spans="2:288" ht="33.75" customHeight="1" outlineLevel="2" x14ac:dyDescent="0.3">
      <c r="B214" s="66" t="s">
        <v>215</v>
      </c>
      <c r="C214" s="53">
        <f>C213</f>
        <v>78.337499999999991</v>
      </c>
      <c r="D214" s="53">
        <f>VLOOKUP(B214,'Estimaciones variables'!A:B,2,FALSE)</f>
        <v>0</v>
      </c>
      <c r="E214" s="44"/>
      <c r="F214" s="44"/>
      <c r="G214" s="58" t="s">
        <v>308</v>
      </c>
      <c r="H214" s="58" t="s">
        <v>304</v>
      </c>
      <c r="I214" s="58" t="s">
        <v>309</v>
      </c>
      <c r="J214" s="58"/>
      <c r="K214" s="45">
        <v>0</v>
      </c>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3"/>
      <c r="CE214" s="43"/>
      <c r="CF214" s="43"/>
      <c r="CG214" s="43"/>
      <c r="CH214" s="43"/>
      <c r="CI214" s="43"/>
      <c r="CJ214" s="43"/>
      <c r="CK214" s="43"/>
      <c r="CL214" s="43"/>
      <c r="CM214" s="43"/>
      <c r="CN214" s="43"/>
      <c r="CO214" s="43"/>
      <c r="CP214" s="43"/>
      <c r="CQ214" s="43"/>
      <c r="CR214" s="43"/>
      <c r="CS214" s="43"/>
      <c r="CT214" s="43"/>
      <c r="CU214" s="43"/>
      <c r="CV214" s="43"/>
      <c r="CW214" s="43"/>
      <c r="CX214" s="43"/>
      <c r="CY214" s="43"/>
      <c r="CZ214" s="43"/>
      <c r="DA214" s="43"/>
      <c r="DB214" s="43"/>
      <c r="DC214" s="43"/>
      <c r="DD214" s="43"/>
      <c r="DE214" s="43"/>
      <c r="DF214" s="43"/>
      <c r="DG214" s="43"/>
      <c r="DH214" s="43"/>
      <c r="DI214" s="43"/>
      <c r="DJ214" s="43"/>
      <c r="DK214" s="43"/>
      <c r="DL214" s="43"/>
      <c r="DM214" s="43"/>
      <c r="DN214" s="43"/>
      <c r="DO214" s="43"/>
      <c r="DP214" s="43"/>
      <c r="DQ214" s="43"/>
      <c r="DR214" s="43"/>
      <c r="DS214" s="43"/>
      <c r="DT214" s="43"/>
      <c r="DU214" s="43"/>
      <c r="DV214" s="43"/>
      <c r="DW214" s="43"/>
      <c r="DX214" s="43"/>
      <c r="DY214" s="43"/>
      <c r="DZ214" s="43"/>
      <c r="EA214" s="43"/>
      <c r="EB214" s="43"/>
      <c r="EC214" s="43"/>
      <c r="ED214" s="43"/>
      <c r="EE214" s="43"/>
      <c r="EF214" s="43"/>
      <c r="EG214" s="43"/>
      <c r="EH214" s="43"/>
      <c r="EI214" s="43"/>
      <c r="EJ214" s="43"/>
      <c r="EK214" s="43"/>
      <c r="EL214" s="43"/>
      <c r="EM214" s="43"/>
      <c r="EN214" s="43"/>
      <c r="EO214" s="43"/>
      <c r="EP214" s="43"/>
      <c r="EQ214" s="43"/>
      <c r="ER214" s="43"/>
      <c r="ES214" s="43"/>
      <c r="ET214" s="43"/>
      <c r="EU214" s="43"/>
      <c r="EV214" s="43"/>
      <c r="EW214" s="43"/>
      <c r="EX214" s="43"/>
      <c r="EY214" s="43"/>
      <c r="EZ214" s="43"/>
      <c r="FA214" s="43"/>
      <c r="FB214" s="43"/>
      <c r="FC214" s="43"/>
      <c r="FD214" s="43"/>
      <c r="FE214" s="43"/>
      <c r="FF214" s="43"/>
      <c r="FG214" s="43"/>
      <c r="FH214" s="43"/>
      <c r="FI214" s="43"/>
      <c r="FJ214" s="43"/>
      <c r="FK214" s="43"/>
      <c r="FL214" s="43"/>
      <c r="FM214" s="43"/>
      <c r="FN214" s="43"/>
      <c r="FO214" s="43"/>
      <c r="FP214" s="43"/>
      <c r="FQ214" s="43"/>
      <c r="FR214" s="43"/>
      <c r="FS214" s="43"/>
      <c r="FT214" s="43"/>
      <c r="FU214" s="43"/>
      <c r="FV214" s="43"/>
      <c r="FW214" s="43"/>
      <c r="FX214" s="43"/>
      <c r="FY214" s="43"/>
      <c r="FZ214" s="43"/>
      <c r="GA214" s="43"/>
      <c r="GB214" s="43"/>
      <c r="GC214" s="43"/>
      <c r="GD214" s="43"/>
      <c r="GE214" s="43"/>
      <c r="GF214" s="43"/>
      <c r="GG214" s="43"/>
      <c r="GH214" s="43"/>
      <c r="GI214" s="43"/>
      <c r="GJ214" s="43"/>
      <c r="GK214" s="43"/>
      <c r="GL214" s="43"/>
      <c r="GM214" s="43"/>
      <c r="GN214" s="43"/>
      <c r="GO214" s="43"/>
      <c r="GP214" s="43"/>
      <c r="GQ214" s="43"/>
      <c r="GR214" s="43"/>
      <c r="GS214" s="43"/>
      <c r="GT214" s="43"/>
      <c r="GU214" s="43"/>
      <c r="GV214" s="43"/>
      <c r="GW214" s="43"/>
      <c r="GX214" s="43"/>
      <c r="GY214" s="43"/>
      <c r="GZ214" s="43"/>
      <c r="HA214" s="43"/>
      <c r="HB214" s="43"/>
      <c r="HC214" s="43"/>
      <c r="HD214" s="43"/>
      <c r="HE214" s="43"/>
      <c r="HF214" s="43"/>
      <c r="HG214" s="43"/>
      <c r="HH214" s="43"/>
      <c r="HI214" s="43"/>
      <c r="HJ214" s="43"/>
      <c r="HK214" s="43"/>
      <c r="HL214" s="43"/>
      <c r="HM214" s="43"/>
      <c r="HN214" s="43"/>
      <c r="HO214" s="43"/>
      <c r="HP214" s="43"/>
      <c r="HQ214" s="43"/>
      <c r="HR214" s="43"/>
      <c r="HS214" s="43"/>
      <c r="HT214" s="43"/>
      <c r="HU214" s="43"/>
      <c r="HV214" s="43"/>
      <c r="HW214" s="43"/>
      <c r="HX214" s="43"/>
      <c r="HY214" s="43"/>
      <c r="HZ214" s="43"/>
      <c r="IA214" s="43"/>
      <c r="IB214" s="43"/>
      <c r="IC214" s="43"/>
      <c r="ID214" s="43"/>
      <c r="IE214" s="43"/>
      <c r="IF214" s="43"/>
      <c r="IG214" s="43"/>
      <c r="IH214" s="43"/>
      <c r="II214" s="43"/>
      <c r="IJ214" s="43"/>
      <c r="IK214" s="43"/>
      <c r="IL214" s="43"/>
      <c r="IM214" s="43"/>
      <c r="IN214" s="43"/>
      <c r="IO214" s="43"/>
      <c r="IP214" s="43"/>
      <c r="IQ214" s="43"/>
      <c r="IR214" s="43"/>
      <c r="IS214" s="43"/>
      <c r="IT214" s="43"/>
      <c r="IU214" s="43"/>
      <c r="IV214" s="43"/>
      <c r="IW214" s="43"/>
      <c r="IX214" s="43"/>
      <c r="IY214" s="43"/>
      <c r="IZ214" s="43"/>
      <c r="JA214" s="43"/>
      <c r="JB214" s="43"/>
      <c r="JC214" s="43"/>
      <c r="JD214" s="43"/>
      <c r="JE214" s="43"/>
      <c r="JF214" s="43"/>
      <c r="JG214" s="43"/>
      <c r="JH214" s="43"/>
      <c r="JI214" s="43"/>
      <c r="JJ214" s="43"/>
      <c r="JK214" s="43"/>
      <c r="JL214" s="43"/>
      <c r="JM214" s="43"/>
      <c r="JN214" s="43"/>
      <c r="JO214" s="43"/>
      <c r="JP214" s="43"/>
      <c r="JQ214" s="43"/>
      <c r="JR214" s="43"/>
      <c r="JS214" s="43"/>
      <c r="JT214" s="43"/>
      <c r="JU214" s="43"/>
      <c r="JV214" s="43"/>
      <c r="JW214" s="43"/>
      <c r="JX214" s="43"/>
      <c r="JY214" s="43"/>
      <c r="JZ214" s="43"/>
      <c r="KA214" s="43"/>
      <c r="KB214" s="43"/>
    </row>
    <row r="215" spans="2:288" ht="39" customHeight="1" outlineLevel="2" x14ac:dyDescent="0.3">
      <c r="B215" s="66" t="s">
        <v>213</v>
      </c>
      <c r="C215" s="53">
        <f>C213</f>
        <v>78.337499999999991</v>
      </c>
      <c r="D215" s="53">
        <f>VLOOKUP(B215,'Estimaciones variables'!A:B,2,FALSE)</f>
        <v>0</v>
      </c>
      <c r="E215" s="44"/>
      <c r="F215" s="44"/>
      <c r="G215" s="58" t="s">
        <v>320</v>
      </c>
      <c r="H215" s="58" t="s">
        <v>304</v>
      </c>
      <c r="I215" s="58" t="s">
        <v>3</v>
      </c>
      <c r="J215" s="58"/>
      <c r="K215" s="45">
        <v>0</v>
      </c>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3"/>
      <c r="CE215" s="43"/>
      <c r="CF215" s="43"/>
      <c r="CG215" s="43"/>
      <c r="CH215" s="43"/>
      <c r="CI215" s="43"/>
      <c r="CJ215" s="43"/>
      <c r="CK215" s="43"/>
      <c r="CL215" s="43"/>
      <c r="CM215" s="43"/>
      <c r="CN215" s="43"/>
      <c r="CO215" s="43"/>
      <c r="CP215" s="43"/>
      <c r="CQ215" s="43"/>
      <c r="CR215" s="43"/>
      <c r="CS215" s="43"/>
      <c r="CT215" s="43"/>
      <c r="CU215" s="43"/>
      <c r="CV215" s="43"/>
      <c r="CW215" s="43"/>
      <c r="CX215" s="43"/>
      <c r="CY215" s="43"/>
      <c r="CZ215" s="43"/>
      <c r="DA215" s="43"/>
      <c r="DB215" s="43"/>
      <c r="DC215" s="43"/>
      <c r="DD215" s="43"/>
      <c r="DE215" s="43"/>
      <c r="DF215" s="43"/>
      <c r="DG215" s="43"/>
      <c r="DH215" s="43"/>
      <c r="DI215" s="43"/>
      <c r="DJ215" s="43"/>
      <c r="DK215" s="43"/>
      <c r="DL215" s="43"/>
      <c r="DM215" s="43"/>
      <c r="DN215" s="43"/>
      <c r="DO215" s="43"/>
      <c r="DP215" s="43"/>
      <c r="DQ215" s="43"/>
      <c r="DR215" s="43"/>
      <c r="DS215" s="43"/>
      <c r="DT215" s="43"/>
      <c r="DU215" s="43"/>
      <c r="DV215" s="43"/>
      <c r="DW215" s="43"/>
      <c r="DX215" s="43"/>
      <c r="DY215" s="43"/>
      <c r="DZ215" s="43"/>
      <c r="EA215" s="43"/>
      <c r="EB215" s="43"/>
      <c r="EC215" s="43"/>
      <c r="ED215" s="43"/>
      <c r="EE215" s="43"/>
      <c r="EF215" s="43"/>
      <c r="EG215" s="43"/>
      <c r="EH215" s="43"/>
      <c r="EI215" s="43"/>
      <c r="EJ215" s="43"/>
      <c r="EK215" s="43"/>
      <c r="EL215" s="43"/>
      <c r="EM215" s="43"/>
      <c r="EN215" s="43"/>
      <c r="EO215" s="43"/>
      <c r="EP215" s="43"/>
      <c r="EQ215" s="43"/>
      <c r="ER215" s="43"/>
      <c r="ES215" s="43"/>
      <c r="ET215" s="43"/>
      <c r="EU215" s="43"/>
      <c r="EV215" s="43"/>
      <c r="EW215" s="43"/>
      <c r="EX215" s="43"/>
      <c r="EY215" s="43"/>
      <c r="EZ215" s="43"/>
      <c r="FA215" s="43"/>
      <c r="FB215" s="43"/>
      <c r="FC215" s="43"/>
      <c r="FD215" s="43"/>
      <c r="FE215" s="43"/>
      <c r="FF215" s="43"/>
      <c r="FG215" s="43"/>
      <c r="FH215" s="43"/>
      <c r="FI215" s="43"/>
      <c r="FJ215" s="43"/>
      <c r="FK215" s="43"/>
      <c r="FL215" s="43"/>
      <c r="FM215" s="43"/>
      <c r="FN215" s="43"/>
      <c r="FO215" s="43"/>
      <c r="FP215" s="43"/>
      <c r="FQ215" s="43"/>
      <c r="FR215" s="43"/>
      <c r="FS215" s="43"/>
      <c r="FT215" s="43"/>
      <c r="FU215" s="43"/>
      <c r="FV215" s="43"/>
      <c r="FW215" s="43"/>
      <c r="FX215" s="43"/>
      <c r="FY215" s="43"/>
      <c r="FZ215" s="43"/>
      <c r="GA215" s="43"/>
      <c r="GB215" s="43"/>
      <c r="GC215" s="43"/>
      <c r="GD215" s="43"/>
      <c r="GE215" s="43"/>
      <c r="GF215" s="43"/>
      <c r="GG215" s="43"/>
      <c r="GH215" s="43"/>
      <c r="GI215" s="43"/>
      <c r="GJ215" s="43"/>
      <c r="GK215" s="43"/>
      <c r="GL215" s="43"/>
      <c r="GM215" s="43"/>
      <c r="GN215" s="43"/>
      <c r="GO215" s="43"/>
      <c r="GP215" s="43"/>
      <c r="GQ215" s="43"/>
      <c r="GR215" s="43"/>
      <c r="GS215" s="43"/>
      <c r="GT215" s="43"/>
      <c r="GU215" s="43"/>
      <c r="GV215" s="43"/>
      <c r="GW215" s="43"/>
      <c r="GX215" s="43"/>
      <c r="GY215" s="43"/>
      <c r="GZ215" s="43"/>
      <c r="HA215" s="43"/>
      <c r="HB215" s="43"/>
      <c r="HC215" s="43"/>
      <c r="HD215" s="43"/>
      <c r="HE215" s="43"/>
      <c r="HF215" s="43"/>
      <c r="HG215" s="43"/>
      <c r="HH215" s="43"/>
      <c r="HI215" s="43"/>
      <c r="HJ215" s="43"/>
      <c r="HK215" s="43"/>
      <c r="HL215" s="43"/>
      <c r="HM215" s="43"/>
      <c r="HN215" s="43"/>
      <c r="HO215" s="43"/>
      <c r="HP215" s="43"/>
      <c r="HQ215" s="43"/>
      <c r="HR215" s="43"/>
      <c r="HS215" s="43"/>
      <c r="HT215" s="43"/>
      <c r="HU215" s="43"/>
      <c r="HV215" s="43"/>
      <c r="HW215" s="43"/>
      <c r="HX215" s="43"/>
      <c r="HY215" s="43"/>
      <c r="HZ215" s="43"/>
      <c r="IA215" s="43"/>
      <c r="IB215" s="43"/>
      <c r="IC215" s="43"/>
      <c r="ID215" s="43"/>
      <c r="IE215" s="43"/>
      <c r="IF215" s="43"/>
      <c r="IG215" s="43"/>
      <c r="IH215" s="43"/>
      <c r="II215" s="43"/>
      <c r="IJ215" s="43"/>
      <c r="IK215" s="43"/>
      <c r="IL215" s="43"/>
      <c r="IM215" s="43"/>
      <c r="IN215" s="43"/>
      <c r="IO215" s="43"/>
      <c r="IP215" s="43"/>
      <c r="IQ215" s="43"/>
      <c r="IR215" s="43"/>
      <c r="IS215" s="43"/>
      <c r="IT215" s="43"/>
      <c r="IU215" s="43"/>
      <c r="IV215" s="43"/>
      <c r="IW215" s="43"/>
      <c r="IX215" s="43"/>
      <c r="IY215" s="43"/>
      <c r="IZ215" s="43"/>
      <c r="JA215" s="43"/>
      <c r="JB215" s="43"/>
      <c r="JC215" s="43"/>
      <c r="JD215" s="43"/>
      <c r="JE215" s="43"/>
      <c r="JF215" s="43"/>
      <c r="JG215" s="43"/>
      <c r="JH215" s="43"/>
      <c r="JI215" s="43"/>
      <c r="JJ215" s="43"/>
      <c r="JK215" s="43"/>
      <c r="JL215" s="43"/>
      <c r="JM215" s="43"/>
      <c r="JN215" s="43"/>
      <c r="JO215" s="43"/>
      <c r="JP215" s="43"/>
      <c r="JQ215" s="43"/>
      <c r="JR215" s="43"/>
      <c r="JS215" s="43"/>
      <c r="JT215" s="43"/>
      <c r="JU215" s="43"/>
      <c r="JV215" s="43"/>
      <c r="JW215" s="43"/>
      <c r="JX215" s="43"/>
      <c r="JY215" s="43"/>
      <c r="JZ215" s="43"/>
      <c r="KA215" s="43"/>
      <c r="KB215" s="43"/>
    </row>
    <row r="216" spans="2:288" ht="26.25" customHeight="1" x14ac:dyDescent="0.3">
      <c r="B216" s="65" t="s">
        <v>264</v>
      </c>
      <c r="C216" s="57">
        <f>C217</f>
        <v>78.337499999999991</v>
      </c>
      <c r="D216" s="114">
        <f>MAX(D217:D226)</f>
        <v>0</v>
      </c>
      <c r="E216" s="41"/>
      <c r="F216" s="41"/>
      <c r="G216" s="73"/>
      <c r="H216" s="73"/>
      <c r="I216" s="73"/>
      <c r="J216" s="73"/>
      <c r="K216" s="42">
        <v>0</v>
      </c>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c r="CO216" s="43"/>
      <c r="CP216" s="43"/>
      <c r="CQ216" s="43"/>
      <c r="CR216" s="43"/>
      <c r="CS216" s="43"/>
      <c r="CT216" s="43"/>
      <c r="CU216" s="43"/>
      <c r="CV216" s="43"/>
      <c r="CW216" s="43"/>
      <c r="CX216" s="43"/>
      <c r="CY216" s="43"/>
      <c r="CZ216" s="43"/>
      <c r="DA216" s="43"/>
      <c r="DB216" s="43"/>
      <c r="DC216" s="43"/>
      <c r="DD216" s="43"/>
      <c r="DE216" s="43"/>
      <c r="DF216" s="43"/>
      <c r="DG216" s="43"/>
      <c r="DH216" s="43"/>
      <c r="DI216" s="43"/>
      <c r="DJ216" s="43"/>
      <c r="DK216" s="43"/>
      <c r="DL216" s="43"/>
      <c r="DM216" s="43"/>
      <c r="DN216" s="43"/>
      <c r="DO216" s="43"/>
      <c r="DP216" s="43"/>
      <c r="DQ216" s="43"/>
      <c r="DR216" s="43"/>
      <c r="DS216" s="43"/>
      <c r="DT216" s="43"/>
      <c r="DU216" s="43"/>
      <c r="DV216" s="43"/>
      <c r="DW216" s="43"/>
      <c r="DX216" s="43"/>
      <c r="DY216" s="43"/>
      <c r="DZ216" s="43"/>
      <c r="EA216" s="43"/>
      <c r="EB216" s="43"/>
      <c r="EC216" s="43"/>
      <c r="ED216" s="43"/>
      <c r="EE216" s="43"/>
      <c r="EF216" s="43"/>
      <c r="EG216" s="43"/>
      <c r="EH216" s="43"/>
      <c r="EI216" s="43"/>
      <c r="EJ216" s="43"/>
      <c r="EK216" s="43"/>
      <c r="EL216" s="43"/>
      <c r="EM216" s="43"/>
      <c r="EN216" s="43"/>
      <c r="EO216" s="43"/>
      <c r="EP216" s="43"/>
      <c r="EQ216" s="43"/>
      <c r="ER216" s="43"/>
      <c r="ES216" s="43"/>
      <c r="ET216" s="43"/>
      <c r="EU216" s="43"/>
      <c r="EV216" s="43"/>
      <c r="EW216" s="43"/>
      <c r="EX216" s="43"/>
      <c r="EY216" s="43"/>
      <c r="EZ216" s="43"/>
      <c r="FA216" s="43"/>
      <c r="FB216" s="43"/>
      <c r="FC216" s="43"/>
      <c r="FD216" s="43"/>
      <c r="FE216" s="43"/>
      <c r="FF216" s="43"/>
      <c r="FG216" s="43"/>
      <c r="FH216" s="43"/>
      <c r="FI216" s="43"/>
      <c r="FJ216" s="43"/>
      <c r="FK216" s="43"/>
      <c r="FL216" s="43"/>
      <c r="FM216" s="43"/>
      <c r="FN216" s="43"/>
      <c r="FO216" s="43"/>
      <c r="FP216" s="43"/>
      <c r="FQ216" s="43"/>
      <c r="FR216" s="43"/>
      <c r="FS216" s="43"/>
      <c r="FT216" s="43"/>
      <c r="FU216" s="43"/>
      <c r="FV216" s="43"/>
      <c r="FW216" s="43"/>
      <c r="FX216" s="43"/>
      <c r="FY216" s="43"/>
      <c r="FZ216" s="43"/>
      <c r="GA216" s="43"/>
      <c r="GB216" s="43"/>
      <c r="GC216" s="43"/>
      <c r="GD216" s="43"/>
      <c r="GE216" s="43"/>
      <c r="GF216" s="43"/>
      <c r="GG216" s="43"/>
      <c r="GH216" s="43"/>
      <c r="GI216" s="43"/>
      <c r="GJ216" s="43"/>
      <c r="GK216" s="43"/>
      <c r="GL216" s="43"/>
      <c r="GM216" s="43"/>
      <c r="GN216" s="43"/>
      <c r="GO216" s="43"/>
      <c r="GP216" s="43"/>
      <c r="GQ216" s="43"/>
      <c r="GR216" s="43"/>
      <c r="GS216" s="43"/>
      <c r="GT216" s="43"/>
      <c r="GU216" s="43"/>
      <c r="GV216" s="43"/>
      <c r="GW216" s="43"/>
      <c r="GX216" s="43"/>
      <c r="GY216" s="43"/>
      <c r="GZ216" s="43"/>
      <c r="HA216" s="43"/>
      <c r="HB216" s="43"/>
      <c r="HC216" s="43"/>
      <c r="HD216" s="43"/>
      <c r="HE216" s="43"/>
      <c r="HF216" s="43"/>
      <c r="HG216" s="43"/>
      <c r="HH216" s="43"/>
      <c r="HI216" s="43"/>
      <c r="HJ216" s="43"/>
      <c r="HK216" s="43"/>
      <c r="HL216" s="43"/>
      <c r="HM216" s="43"/>
      <c r="HN216" s="43"/>
      <c r="HO216" s="43"/>
      <c r="HP216" s="43"/>
      <c r="HQ216" s="43"/>
      <c r="HR216" s="43"/>
      <c r="HS216" s="43"/>
      <c r="HT216" s="43"/>
      <c r="HU216" s="43"/>
      <c r="HV216" s="43"/>
      <c r="HW216" s="43"/>
      <c r="HX216" s="43"/>
      <c r="HY216" s="43"/>
      <c r="HZ216" s="43"/>
      <c r="IA216" s="43"/>
      <c r="IB216" s="43"/>
      <c r="IC216" s="43"/>
      <c r="ID216" s="43"/>
      <c r="IE216" s="43"/>
      <c r="IF216" s="43"/>
      <c r="IG216" s="43"/>
      <c r="IH216" s="43"/>
      <c r="II216" s="43"/>
      <c r="IJ216" s="43"/>
      <c r="IK216" s="43"/>
      <c r="IL216" s="43"/>
      <c r="IM216" s="43"/>
      <c r="IN216" s="43"/>
      <c r="IO216" s="43"/>
      <c r="IP216" s="43"/>
      <c r="IQ216" s="43"/>
      <c r="IR216" s="43"/>
      <c r="IS216" s="43"/>
      <c r="IT216" s="43"/>
      <c r="IU216" s="43"/>
      <c r="IV216" s="43"/>
      <c r="IW216" s="43"/>
      <c r="IX216" s="43"/>
      <c r="IY216" s="43"/>
      <c r="IZ216" s="43"/>
      <c r="JA216" s="43"/>
      <c r="JB216" s="43"/>
      <c r="JC216" s="43"/>
      <c r="JD216" s="43"/>
      <c r="JE216" s="43"/>
      <c r="JF216" s="43"/>
      <c r="JG216" s="43"/>
      <c r="JH216" s="43"/>
      <c r="JI216" s="43"/>
      <c r="JJ216" s="43"/>
      <c r="JK216" s="43"/>
      <c r="JL216" s="43"/>
      <c r="JM216" s="43"/>
      <c r="JN216" s="43"/>
      <c r="JO216" s="43"/>
      <c r="JP216" s="43"/>
      <c r="JQ216" s="43"/>
      <c r="JR216" s="43"/>
      <c r="JS216" s="43"/>
      <c r="JT216" s="43"/>
      <c r="JU216" s="43"/>
      <c r="JV216" s="43"/>
      <c r="JW216" s="43"/>
      <c r="JX216" s="43"/>
      <c r="JY216" s="43"/>
      <c r="JZ216" s="43"/>
      <c r="KA216" s="43"/>
      <c r="KB216" s="43"/>
    </row>
    <row r="217" spans="2:288" ht="26.25" customHeight="1" outlineLevel="1" x14ac:dyDescent="0.3">
      <c r="B217" s="67" t="s">
        <v>271</v>
      </c>
      <c r="C217" s="54">
        <f>C218</f>
        <v>78.337499999999991</v>
      </c>
      <c r="D217" s="107">
        <f>MAX(D218:D220)</f>
        <v>0</v>
      </c>
      <c r="E217" s="46"/>
      <c r="F217" s="46"/>
      <c r="G217" s="75"/>
      <c r="H217" s="75"/>
      <c r="I217" s="75"/>
      <c r="J217" s="75"/>
      <c r="K217" s="47">
        <v>0</v>
      </c>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3"/>
      <c r="CE217" s="43"/>
      <c r="CF217" s="43"/>
      <c r="CG217" s="43"/>
      <c r="CH217" s="43"/>
      <c r="CI217" s="43"/>
      <c r="CJ217" s="43"/>
      <c r="CK217" s="43"/>
      <c r="CL217" s="43"/>
      <c r="CM217" s="43"/>
      <c r="CN217" s="43"/>
      <c r="CO217" s="43"/>
      <c r="CP217" s="43"/>
      <c r="CQ217" s="43"/>
      <c r="CR217" s="43"/>
      <c r="CS217" s="43"/>
      <c r="CT217" s="43"/>
      <c r="CU217" s="43"/>
      <c r="CV217" s="43"/>
      <c r="CW217" s="43"/>
      <c r="CX217" s="43"/>
      <c r="CY217" s="43"/>
      <c r="CZ217" s="43"/>
      <c r="DA217" s="43"/>
      <c r="DB217" s="43"/>
      <c r="DC217" s="43"/>
      <c r="DD217" s="43"/>
      <c r="DE217" s="43"/>
      <c r="DF217" s="43"/>
      <c r="DG217" s="43"/>
      <c r="DH217" s="43"/>
      <c r="DI217" s="43"/>
      <c r="DJ217" s="43"/>
      <c r="DK217" s="43"/>
      <c r="DL217" s="43"/>
      <c r="DM217" s="43"/>
      <c r="DN217" s="43"/>
      <c r="DO217" s="43"/>
      <c r="DP217" s="43"/>
      <c r="DQ217" s="43"/>
      <c r="DR217" s="43"/>
      <c r="DS217" s="43"/>
      <c r="DT217" s="43"/>
      <c r="DU217" s="43"/>
      <c r="DV217" s="43"/>
      <c r="DW217" s="43"/>
      <c r="DX217" s="43"/>
      <c r="DY217" s="43"/>
      <c r="DZ217" s="43"/>
      <c r="EA217" s="43"/>
      <c r="EB217" s="43"/>
      <c r="EC217" s="43"/>
      <c r="ED217" s="43"/>
      <c r="EE217" s="43"/>
      <c r="EF217" s="43"/>
      <c r="EG217" s="43"/>
      <c r="EH217" s="43"/>
      <c r="EI217" s="43"/>
      <c r="EJ217" s="43"/>
      <c r="EK217" s="43"/>
      <c r="EL217" s="43"/>
      <c r="EM217" s="43"/>
      <c r="EN217" s="43"/>
      <c r="EO217" s="43"/>
      <c r="EP217" s="43"/>
      <c r="EQ217" s="43"/>
      <c r="ER217" s="43"/>
      <c r="ES217" s="43"/>
      <c r="ET217" s="43"/>
      <c r="EU217" s="43"/>
      <c r="EV217" s="43"/>
      <c r="EW217" s="43"/>
      <c r="EX217" s="43"/>
      <c r="EY217" s="43"/>
      <c r="EZ217" s="43"/>
      <c r="FA217" s="43"/>
      <c r="FB217" s="43"/>
      <c r="FC217" s="43"/>
      <c r="FD217" s="43"/>
      <c r="FE217" s="43"/>
      <c r="FF217" s="43"/>
      <c r="FG217" s="43"/>
      <c r="FH217" s="43"/>
      <c r="FI217" s="43"/>
      <c r="FJ217" s="43"/>
      <c r="FK217" s="43"/>
      <c r="FL217" s="43"/>
      <c r="FM217" s="43"/>
      <c r="FN217" s="43"/>
      <c r="FO217" s="43"/>
      <c r="FP217" s="43"/>
      <c r="FQ217" s="43"/>
      <c r="FR217" s="43"/>
      <c r="FS217" s="43"/>
      <c r="FT217" s="43"/>
      <c r="FU217" s="43"/>
      <c r="FV217" s="43"/>
      <c r="FW217" s="43"/>
      <c r="FX217" s="43"/>
      <c r="FY217" s="43"/>
      <c r="FZ217" s="43"/>
      <c r="GA217" s="43"/>
      <c r="GB217" s="43"/>
      <c r="GC217" s="43"/>
      <c r="GD217" s="43"/>
      <c r="GE217" s="43"/>
      <c r="GF217" s="43"/>
      <c r="GG217" s="43"/>
      <c r="GH217" s="43"/>
      <c r="GI217" s="43"/>
      <c r="GJ217" s="43"/>
      <c r="GK217" s="43"/>
      <c r="GL217" s="43"/>
      <c r="GM217" s="43"/>
      <c r="GN217" s="43"/>
      <c r="GO217" s="43"/>
      <c r="GP217" s="43"/>
      <c r="GQ217" s="43"/>
      <c r="GR217" s="43"/>
      <c r="GS217" s="43"/>
      <c r="GT217" s="43"/>
      <c r="GU217" s="43"/>
      <c r="GV217" s="43"/>
      <c r="GW217" s="43"/>
      <c r="GX217" s="43"/>
      <c r="GY217" s="43"/>
      <c r="GZ217" s="43"/>
      <c r="HA217" s="43"/>
      <c r="HB217" s="43"/>
      <c r="HC217" s="43"/>
      <c r="HD217" s="43"/>
      <c r="HE217" s="43"/>
      <c r="HF217" s="43"/>
      <c r="HG217" s="43"/>
      <c r="HH217" s="43"/>
      <c r="HI217" s="43"/>
      <c r="HJ217" s="43"/>
      <c r="HK217" s="43"/>
      <c r="HL217" s="43"/>
      <c r="HM217" s="43"/>
      <c r="HN217" s="43"/>
      <c r="HO217" s="43"/>
      <c r="HP217" s="43"/>
      <c r="HQ217" s="43"/>
      <c r="HR217" s="43"/>
      <c r="HS217" s="43"/>
      <c r="HT217" s="43"/>
      <c r="HU217" s="43"/>
      <c r="HV217" s="43"/>
      <c r="HW217" s="43"/>
      <c r="HX217" s="43"/>
      <c r="HY217" s="43"/>
      <c r="HZ217" s="43"/>
      <c r="IA217" s="43"/>
      <c r="IB217" s="43"/>
      <c r="IC217" s="43"/>
      <c r="ID217" s="43"/>
      <c r="IE217" s="43"/>
      <c r="IF217" s="43"/>
      <c r="IG217" s="43"/>
      <c r="IH217" s="43"/>
      <c r="II217" s="43"/>
      <c r="IJ217" s="43"/>
      <c r="IK217" s="43"/>
      <c r="IL217" s="43"/>
      <c r="IM217" s="43"/>
      <c r="IN217" s="43"/>
      <c r="IO217" s="43"/>
      <c r="IP217" s="43"/>
      <c r="IQ217" s="43"/>
      <c r="IR217" s="43"/>
      <c r="IS217" s="43"/>
      <c r="IT217" s="43"/>
      <c r="IU217" s="43"/>
      <c r="IV217" s="43"/>
      <c r="IW217" s="43"/>
      <c r="IX217" s="43"/>
      <c r="IY217" s="43"/>
      <c r="IZ217" s="43"/>
      <c r="JA217" s="43"/>
      <c r="JB217" s="43"/>
      <c r="JC217" s="43"/>
      <c r="JD217" s="43"/>
      <c r="JE217" s="43"/>
      <c r="JF217" s="43"/>
      <c r="JG217" s="43"/>
      <c r="JH217" s="43"/>
      <c r="JI217" s="43"/>
      <c r="JJ217" s="43"/>
      <c r="JK217" s="43"/>
      <c r="JL217" s="43"/>
      <c r="JM217" s="43"/>
      <c r="JN217" s="43"/>
      <c r="JO217" s="43"/>
      <c r="JP217" s="43"/>
      <c r="JQ217" s="43"/>
      <c r="JR217" s="43"/>
      <c r="JS217" s="43"/>
      <c r="JT217" s="43"/>
      <c r="JU217" s="43"/>
      <c r="JV217" s="43"/>
      <c r="JW217" s="43"/>
      <c r="JX217" s="43"/>
      <c r="JY217" s="43"/>
      <c r="JZ217" s="43"/>
      <c r="KA217" s="43"/>
      <c r="KB217" s="43"/>
    </row>
    <row r="218" spans="2:288" ht="21.75" customHeight="1" outlineLevel="2" x14ac:dyDescent="0.3">
      <c r="B218" s="66" t="s">
        <v>382</v>
      </c>
      <c r="C218" s="98">
        <f>IF('Estimación Content'!$B$13='Estimaciones variables'!$Y$40,C215+D204,C214+5)</f>
        <v>78.337499999999991</v>
      </c>
      <c r="D218" s="53">
        <f>VLOOKUP(B218,'Estimaciones variables'!A:B,2,FALSE)</f>
        <v>0</v>
      </c>
      <c r="E218" s="44"/>
      <c r="F218" s="44"/>
      <c r="G218" s="58" t="s">
        <v>322</v>
      </c>
      <c r="H218" s="58" t="s">
        <v>321</v>
      </c>
      <c r="I218" s="58" t="s">
        <v>51</v>
      </c>
      <c r="J218" s="58"/>
      <c r="K218" s="45">
        <v>0</v>
      </c>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3"/>
      <c r="CE218" s="43"/>
      <c r="CF218" s="43"/>
      <c r="CG218" s="43"/>
      <c r="CH218" s="43"/>
      <c r="CI218" s="43"/>
      <c r="CJ218" s="43"/>
      <c r="CK218" s="43"/>
      <c r="CL218" s="43"/>
      <c r="CM218" s="43"/>
      <c r="CN218" s="43"/>
      <c r="CO218" s="43"/>
      <c r="CP218" s="43"/>
      <c r="CQ218" s="43"/>
      <c r="CR218" s="43"/>
      <c r="CS218" s="43"/>
      <c r="CT218" s="43"/>
      <c r="CU218" s="43"/>
      <c r="CV218" s="43"/>
      <c r="CW218" s="43"/>
      <c r="CX218" s="43"/>
      <c r="CY218" s="43"/>
      <c r="CZ218" s="43"/>
      <c r="DA218" s="43"/>
      <c r="DB218" s="43"/>
      <c r="DC218" s="43"/>
      <c r="DD218" s="43"/>
      <c r="DE218" s="43"/>
      <c r="DF218" s="43"/>
      <c r="DG218" s="43"/>
      <c r="DH218" s="43"/>
      <c r="DI218" s="43"/>
      <c r="DJ218" s="43"/>
      <c r="DK218" s="43"/>
      <c r="DL218" s="43"/>
      <c r="DM218" s="43"/>
      <c r="DN218" s="43"/>
      <c r="DO218" s="43"/>
      <c r="DP218" s="43"/>
      <c r="DQ218" s="43"/>
      <c r="DR218" s="43"/>
      <c r="DS218" s="43"/>
      <c r="DT218" s="43"/>
      <c r="DU218" s="43"/>
      <c r="DV218" s="43"/>
      <c r="DW218" s="43"/>
      <c r="DX218" s="43"/>
      <c r="DY218" s="43"/>
      <c r="DZ218" s="43"/>
      <c r="EA218" s="43"/>
      <c r="EB218" s="43"/>
      <c r="EC218" s="43"/>
      <c r="ED218" s="43"/>
      <c r="EE218" s="43"/>
      <c r="EF218" s="43"/>
      <c r="EG218" s="43"/>
      <c r="EH218" s="43"/>
      <c r="EI218" s="43"/>
      <c r="EJ218" s="43"/>
      <c r="EK218" s="43"/>
      <c r="EL218" s="43"/>
      <c r="EM218" s="43"/>
      <c r="EN218" s="43"/>
      <c r="EO218" s="43"/>
      <c r="EP218" s="43"/>
      <c r="EQ218" s="43"/>
      <c r="ER218" s="43"/>
      <c r="ES218" s="43"/>
      <c r="ET218" s="43"/>
      <c r="EU218" s="43"/>
      <c r="EV218" s="43"/>
      <c r="EW218" s="43"/>
      <c r="EX218" s="43"/>
      <c r="EY218" s="43"/>
      <c r="EZ218" s="43"/>
      <c r="FA218" s="43"/>
      <c r="FB218" s="43"/>
      <c r="FC218" s="43"/>
      <c r="FD218" s="43"/>
      <c r="FE218" s="43"/>
      <c r="FF218" s="43"/>
      <c r="FG218" s="43"/>
      <c r="FH218" s="43"/>
      <c r="FI218" s="43"/>
      <c r="FJ218" s="43"/>
      <c r="FK218" s="43"/>
      <c r="FL218" s="43"/>
      <c r="FM218" s="43"/>
      <c r="FN218" s="43"/>
      <c r="FO218" s="43"/>
      <c r="FP218" s="43"/>
      <c r="FQ218" s="43"/>
      <c r="FR218" s="43"/>
      <c r="FS218" s="43"/>
      <c r="FT218" s="43"/>
      <c r="FU218" s="43"/>
      <c r="FV218" s="43"/>
      <c r="FW218" s="43"/>
      <c r="FX218" s="43"/>
      <c r="FY218" s="43"/>
      <c r="FZ218" s="43"/>
      <c r="GA218" s="43"/>
      <c r="GB218" s="43"/>
      <c r="GC218" s="43"/>
      <c r="GD218" s="43"/>
      <c r="GE218" s="43"/>
      <c r="GF218" s="43"/>
      <c r="GG218" s="43"/>
      <c r="GH218" s="43"/>
      <c r="GI218" s="43"/>
      <c r="GJ218" s="43"/>
      <c r="GK218" s="43"/>
      <c r="GL218" s="43"/>
      <c r="GM218" s="43"/>
      <c r="GN218" s="43"/>
      <c r="GO218" s="43"/>
      <c r="GP218" s="43"/>
      <c r="GQ218" s="43"/>
      <c r="GR218" s="43"/>
      <c r="GS218" s="43"/>
      <c r="GT218" s="43"/>
      <c r="GU218" s="43"/>
      <c r="GV218" s="43"/>
      <c r="GW218" s="43"/>
      <c r="GX218" s="43"/>
      <c r="GY218" s="43"/>
      <c r="GZ218" s="43"/>
      <c r="HA218" s="43"/>
      <c r="HB218" s="43"/>
      <c r="HC218" s="43"/>
      <c r="HD218" s="43"/>
      <c r="HE218" s="43"/>
      <c r="HF218" s="43"/>
      <c r="HG218" s="43"/>
      <c r="HH218" s="43"/>
      <c r="HI218" s="43"/>
      <c r="HJ218" s="43"/>
      <c r="HK218" s="43"/>
      <c r="HL218" s="43"/>
      <c r="HM218" s="43"/>
      <c r="HN218" s="43"/>
      <c r="HO218" s="43"/>
      <c r="HP218" s="43"/>
      <c r="HQ218" s="43"/>
      <c r="HR218" s="43"/>
      <c r="HS218" s="43"/>
      <c r="HT218" s="43"/>
      <c r="HU218" s="43"/>
      <c r="HV218" s="43"/>
      <c r="HW218" s="43"/>
      <c r="HX218" s="43"/>
      <c r="HY218" s="43"/>
      <c r="HZ218" s="43"/>
      <c r="IA218" s="43"/>
      <c r="IB218" s="43"/>
      <c r="IC218" s="43"/>
      <c r="ID218" s="43"/>
      <c r="IE218" s="43"/>
      <c r="IF218" s="43"/>
      <c r="IG218" s="43"/>
      <c r="IH218" s="43"/>
      <c r="II218" s="43"/>
      <c r="IJ218" s="43"/>
      <c r="IK218" s="43"/>
      <c r="IL218" s="43"/>
      <c r="IM218" s="43"/>
      <c r="IN218" s="43"/>
      <c r="IO218" s="43"/>
      <c r="IP218" s="43"/>
      <c r="IQ218" s="43"/>
      <c r="IR218" s="43"/>
      <c r="IS218" s="43"/>
      <c r="IT218" s="43"/>
      <c r="IU218" s="43"/>
      <c r="IV218" s="43"/>
      <c r="IW218" s="43"/>
      <c r="IX218" s="43"/>
      <c r="IY218" s="43"/>
      <c r="IZ218" s="43"/>
      <c r="JA218" s="43"/>
      <c r="JB218" s="43"/>
      <c r="JC218" s="43"/>
      <c r="JD218" s="43"/>
      <c r="JE218" s="43"/>
      <c r="JF218" s="43"/>
      <c r="JG218" s="43"/>
      <c r="JH218" s="43"/>
      <c r="JI218" s="43"/>
      <c r="JJ218" s="43"/>
      <c r="JK218" s="43"/>
      <c r="JL218" s="43"/>
      <c r="JM218" s="43"/>
      <c r="JN218" s="43"/>
      <c r="JO218" s="43"/>
      <c r="JP218" s="43"/>
      <c r="JQ218" s="43"/>
      <c r="JR218" s="43"/>
      <c r="JS218" s="43"/>
      <c r="JT218" s="43"/>
      <c r="JU218" s="43"/>
      <c r="JV218" s="43"/>
      <c r="JW218" s="43"/>
      <c r="JX218" s="43"/>
      <c r="JY218" s="43"/>
      <c r="JZ218" s="43"/>
      <c r="KA218" s="43"/>
      <c r="KB218" s="43"/>
    </row>
    <row r="219" spans="2:288" ht="26.25" customHeight="1" outlineLevel="2" x14ac:dyDescent="0.3">
      <c r="B219" s="66" t="s">
        <v>273</v>
      </c>
      <c r="C219" s="53">
        <f>C218</f>
        <v>78.337499999999991</v>
      </c>
      <c r="D219" s="53">
        <f>VLOOKUP(B219,'Estimaciones variables'!A:B,2,FALSE)</f>
        <v>0</v>
      </c>
      <c r="E219" s="44"/>
      <c r="F219" s="44"/>
      <c r="G219" s="58" t="s">
        <v>4</v>
      </c>
      <c r="H219" s="58" t="s">
        <v>301</v>
      </c>
      <c r="I219" s="58"/>
      <c r="J219" s="58"/>
      <c r="K219" s="45">
        <v>0</v>
      </c>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3"/>
      <c r="CE219" s="43"/>
      <c r="CF219" s="43"/>
      <c r="CG219" s="43"/>
      <c r="CH219" s="43"/>
      <c r="CI219" s="43"/>
      <c r="CJ219" s="43"/>
      <c r="CK219" s="43"/>
      <c r="CL219" s="43"/>
      <c r="CM219" s="43"/>
      <c r="CN219" s="43"/>
      <c r="CO219" s="43"/>
      <c r="CP219" s="43"/>
      <c r="CQ219" s="43"/>
      <c r="CR219" s="43"/>
      <c r="CS219" s="43"/>
      <c r="CT219" s="43"/>
      <c r="CU219" s="43"/>
      <c r="CV219" s="43"/>
      <c r="CW219" s="43"/>
      <c r="CX219" s="43"/>
      <c r="CY219" s="43"/>
      <c r="CZ219" s="43"/>
      <c r="DA219" s="43"/>
      <c r="DB219" s="43"/>
      <c r="DC219" s="43"/>
      <c r="DD219" s="43"/>
      <c r="DE219" s="43"/>
      <c r="DF219" s="43"/>
      <c r="DG219" s="43"/>
      <c r="DH219" s="43"/>
      <c r="DI219" s="43"/>
      <c r="DJ219" s="43"/>
      <c r="DK219" s="43"/>
      <c r="DL219" s="43"/>
      <c r="DM219" s="43"/>
      <c r="DN219" s="43"/>
      <c r="DO219" s="43"/>
      <c r="DP219" s="43"/>
      <c r="DQ219" s="43"/>
      <c r="DR219" s="43"/>
      <c r="DS219" s="43"/>
      <c r="DT219" s="43"/>
      <c r="DU219" s="43"/>
      <c r="DV219" s="43"/>
      <c r="DW219" s="43"/>
      <c r="DX219" s="43"/>
      <c r="DY219" s="43"/>
      <c r="DZ219" s="43"/>
      <c r="EA219" s="43"/>
      <c r="EB219" s="43"/>
      <c r="EC219" s="43"/>
      <c r="ED219" s="43"/>
      <c r="EE219" s="43"/>
      <c r="EF219" s="43"/>
      <c r="EG219" s="43"/>
      <c r="EH219" s="43"/>
      <c r="EI219" s="43"/>
      <c r="EJ219" s="43"/>
      <c r="EK219" s="43"/>
      <c r="EL219" s="43"/>
      <c r="EM219" s="43"/>
      <c r="EN219" s="43"/>
      <c r="EO219" s="43"/>
      <c r="EP219" s="43"/>
      <c r="EQ219" s="43"/>
      <c r="ER219" s="43"/>
      <c r="ES219" s="43"/>
      <c r="ET219" s="43"/>
      <c r="EU219" s="43"/>
      <c r="EV219" s="43"/>
      <c r="EW219" s="43"/>
      <c r="EX219" s="43"/>
      <c r="EY219" s="43"/>
      <c r="EZ219" s="43"/>
      <c r="FA219" s="43"/>
      <c r="FB219" s="43"/>
      <c r="FC219" s="43"/>
      <c r="FD219" s="43"/>
      <c r="FE219" s="43"/>
      <c r="FF219" s="43"/>
      <c r="FG219" s="43"/>
      <c r="FH219" s="43"/>
      <c r="FI219" s="43"/>
      <c r="FJ219" s="43"/>
      <c r="FK219" s="43"/>
      <c r="FL219" s="43"/>
      <c r="FM219" s="43"/>
      <c r="FN219" s="43"/>
      <c r="FO219" s="43"/>
      <c r="FP219" s="43"/>
      <c r="FQ219" s="43"/>
      <c r="FR219" s="43"/>
      <c r="FS219" s="43"/>
      <c r="FT219" s="43"/>
      <c r="FU219" s="43"/>
      <c r="FV219" s="43"/>
      <c r="FW219" s="43"/>
      <c r="FX219" s="43"/>
      <c r="FY219" s="43"/>
      <c r="FZ219" s="43"/>
      <c r="GA219" s="43"/>
      <c r="GB219" s="43"/>
      <c r="GC219" s="43"/>
      <c r="GD219" s="43"/>
      <c r="GE219" s="43"/>
      <c r="GF219" s="43"/>
      <c r="GG219" s="43"/>
      <c r="GH219" s="43"/>
      <c r="GI219" s="43"/>
      <c r="GJ219" s="43"/>
      <c r="GK219" s="43"/>
      <c r="GL219" s="43"/>
      <c r="GM219" s="43"/>
      <c r="GN219" s="43"/>
      <c r="GO219" s="43"/>
      <c r="GP219" s="43"/>
      <c r="GQ219" s="43"/>
      <c r="GR219" s="43"/>
      <c r="GS219" s="43"/>
      <c r="GT219" s="43"/>
      <c r="GU219" s="43"/>
      <c r="GV219" s="43"/>
      <c r="GW219" s="43"/>
      <c r="GX219" s="43"/>
      <c r="GY219" s="43"/>
      <c r="GZ219" s="43"/>
      <c r="HA219" s="43"/>
      <c r="HB219" s="43"/>
      <c r="HC219" s="43"/>
      <c r="HD219" s="43"/>
      <c r="HE219" s="43"/>
      <c r="HF219" s="43"/>
      <c r="HG219" s="43"/>
      <c r="HH219" s="43"/>
      <c r="HI219" s="43"/>
      <c r="HJ219" s="43"/>
      <c r="HK219" s="43"/>
      <c r="HL219" s="43"/>
      <c r="HM219" s="43"/>
      <c r="HN219" s="43"/>
      <c r="HO219" s="43"/>
      <c r="HP219" s="43"/>
      <c r="HQ219" s="43"/>
      <c r="HR219" s="43"/>
      <c r="HS219" s="43"/>
      <c r="HT219" s="43"/>
      <c r="HU219" s="43"/>
      <c r="HV219" s="43"/>
      <c r="HW219" s="43"/>
      <c r="HX219" s="43"/>
      <c r="HY219" s="43"/>
      <c r="HZ219" s="43"/>
      <c r="IA219" s="43"/>
      <c r="IB219" s="43"/>
      <c r="IC219" s="43"/>
      <c r="ID219" s="43"/>
      <c r="IE219" s="43"/>
      <c r="IF219" s="43"/>
      <c r="IG219" s="43"/>
      <c r="IH219" s="43"/>
      <c r="II219" s="43"/>
      <c r="IJ219" s="43"/>
      <c r="IK219" s="43"/>
      <c r="IL219" s="43"/>
      <c r="IM219" s="43"/>
      <c r="IN219" s="43"/>
      <c r="IO219" s="43"/>
      <c r="IP219" s="43"/>
      <c r="IQ219" s="43"/>
      <c r="IR219" s="43"/>
      <c r="IS219" s="43"/>
      <c r="IT219" s="43"/>
      <c r="IU219" s="43"/>
      <c r="IV219" s="43"/>
      <c r="IW219" s="43"/>
      <c r="IX219" s="43"/>
      <c r="IY219" s="43"/>
      <c r="IZ219" s="43"/>
      <c r="JA219" s="43"/>
      <c r="JB219" s="43"/>
      <c r="JC219" s="43"/>
      <c r="JD219" s="43"/>
      <c r="JE219" s="43"/>
      <c r="JF219" s="43"/>
      <c r="JG219" s="43"/>
      <c r="JH219" s="43"/>
      <c r="JI219" s="43"/>
      <c r="JJ219" s="43"/>
      <c r="JK219" s="43"/>
      <c r="JL219" s="43"/>
      <c r="JM219" s="43"/>
      <c r="JN219" s="43"/>
      <c r="JO219" s="43"/>
      <c r="JP219" s="43"/>
      <c r="JQ219" s="43"/>
      <c r="JR219" s="43"/>
      <c r="JS219" s="43"/>
      <c r="JT219" s="43"/>
      <c r="JU219" s="43"/>
      <c r="JV219" s="43"/>
      <c r="JW219" s="43"/>
      <c r="JX219" s="43"/>
      <c r="JY219" s="43"/>
      <c r="JZ219" s="43"/>
      <c r="KA219" s="43"/>
      <c r="KB219" s="43"/>
    </row>
    <row r="220" spans="2:288" ht="26.25" customHeight="1" outlineLevel="2" x14ac:dyDescent="0.3">
      <c r="B220" s="66" t="s">
        <v>280</v>
      </c>
      <c r="C220" s="53">
        <f>C219</f>
        <v>78.337499999999991</v>
      </c>
      <c r="D220" s="53">
        <f>VLOOKUP(B220,'Estimaciones variables'!A:B,2,FALSE)</f>
        <v>0</v>
      </c>
      <c r="E220" s="44"/>
      <c r="F220" s="44"/>
      <c r="G220" s="58" t="s">
        <v>4</v>
      </c>
      <c r="H220" s="58" t="s">
        <v>301</v>
      </c>
      <c r="I220" s="58" t="s">
        <v>7</v>
      </c>
      <c r="J220" s="58"/>
      <c r="K220" s="45">
        <v>0</v>
      </c>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3"/>
      <c r="CE220" s="43"/>
      <c r="CF220" s="43"/>
      <c r="CG220" s="43"/>
      <c r="CH220" s="43"/>
      <c r="CI220" s="43"/>
      <c r="CJ220" s="43"/>
      <c r="CK220" s="43"/>
      <c r="CL220" s="43"/>
      <c r="CM220" s="43"/>
      <c r="CN220" s="43"/>
      <c r="CO220" s="43"/>
      <c r="CP220" s="43"/>
      <c r="CQ220" s="43"/>
      <c r="CR220" s="43"/>
      <c r="CS220" s="43"/>
      <c r="CT220" s="43"/>
      <c r="CU220" s="43"/>
      <c r="CV220" s="43"/>
      <c r="CW220" s="43"/>
      <c r="CX220" s="43"/>
      <c r="CY220" s="43"/>
      <c r="CZ220" s="43"/>
      <c r="DA220" s="43"/>
      <c r="DB220" s="43"/>
      <c r="DC220" s="43"/>
      <c r="DD220" s="43"/>
      <c r="DE220" s="43"/>
      <c r="DF220" s="43"/>
      <c r="DG220" s="43"/>
      <c r="DH220" s="43"/>
      <c r="DI220" s="43"/>
      <c r="DJ220" s="43"/>
      <c r="DK220" s="43"/>
      <c r="DL220" s="43"/>
      <c r="DM220" s="43"/>
      <c r="DN220" s="43"/>
      <c r="DO220" s="43"/>
      <c r="DP220" s="43"/>
      <c r="DQ220" s="43"/>
      <c r="DR220" s="43"/>
      <c r="DS220" s="43"/>
      <c r="DT220" s="43"/>
      <c r="DU220" s="43"/>
      <c r="DV220" s="43"/>
      <c r="DW220" s="43"/>
      <c r="DX220" s="43"/>
      <c r="DY220" s="43"/>
      <c r="DZ220" s="43"/>
      <c r="EA220" s="43"/>
      <c r="EB220" s="43"/>
      <c r="EC220" s="43"/>
      <c r="ED220" s="43"/>
      <c r="EE220" s="43"/>
      <c r="EF220" s="43"/>
      <c r="EG220" s="43"/>
      <c r="EH220" s="43"/>
      <c r="EI220" s="43"/>
      <c r="EJ220" s="43"/>
      <c r="EK220" s="43"/>
      <c r="EL220" s="43"/>
      <c r="EM220" s="43"/>
      <c r="EN220" s="43"/>
      <c r="EO220" s="43"/>
      <c r="EP220" s="43"/>
      <c r="EQ220" s="43"/>
      <c r="ER220" s="43"/>
      <c r="ES220" s="43"/>
      <c r="ET220" s="43"/>
      <c r="EU220" s="43"/>
      <c r="EV220" s="43"/>
      <c r="EW220" s="43"/>
      <c r="EX220" s="43"/>
      <c r="EY220" s="43"/>
      <c r="EZ220" s="43"/>
      <c r="FA220" s="43"/>
      <c r="FB220" s="43"/>
      <c r="FC220" s="43"/>
      <c r="FD220" s="43"/>
      <c r="FE220" s="43"/>
      <c r="FF220" s="43"/>
      <c r="FG220" s="43"/>
      <c r="FH220" s="43"/>
      <c r="FI220" s="43"/>
      <c r="FJ220" s="43"/>
      <c r="FK220" s="43"/>
      <c r="FL220" s="43"/>
      <c r="FM220" s="43"/>
      <c r="FN220" s="43"/>
      <c r="FO220" s="43"/>
      <c r="FP220" s="43"/>
      <c r="FQ220" s="43"/>
      <c r="FR220" s="43"/>
      <c r="FS220" s="43"/>
      <c r="FT220" s="43"/>
      <c r="FU220" s="43"/>
      <c r="FV220" s="43"/>
      <c r="FW220" s="43"/>
      <c r="FX220" s="43"/>
      <c r="FY220" s="43"/>
      <c r="FZ220" s="43"/>
      <c r="GA220" s="43"/>
      <c r="GB220" s="43"/>
      <c r="GC220" s="43"/>
      <c r="GD220" s="43"/>
      <c r="GE220" s="43"/>
      <c r="GF220" s="43"/>
      <c r="GG220" s="43"/>
      <c r="GH220" s="43"/>
      <c r="GI220" s="43"/>
      <c r="GJ220" s="43"/>
      <c r="GK220" s="43"/>
      <c r="GL220" s="43"/>
      <c r="GM220" s="43"/>
      <c r="GN220" s="43"/>
      <c r="GO220" s="43"/>
      <c r="GP220" s="43"/>
      <c r="GQ220" s="43"/>
      <c r="GR220" s="43"/>
      <c r="GS220" s="43"/>
      <c r="GT220" s="43"/>
      <c r="GU220" s="43"/>
      <c r="GV220" s="43"/>
      <c r="GW220" s="43"/>
      <c r="GX220" s="43"/>
      <c r="GY220" s="43"/>
      <c r="GZ220" s="43"/>
      <c r="HA220" s="43"/>
      <c r="HB220" s="43"/>
      <c r="HC220" s="43"/>
      <c r="HD220" s="43"/>
      <c r="HE220" s="43"/>
      <c r="HF220" s="43"/>
      <c r="HG220" s="43"/>
      <c r="HH220" s="43"/>
      <c r="HI220" s="43"/>
      <c r="HJ220" s="43"/>
      <c r="HK220" s="43"/>
      <c r="HL220" s="43"/>
      <c r="HM220" s="43"/>
      <c r="HN220" s="43"/>
      <c r="HO220" s="43"/>
      <c r="HP220" s="43"/>
      <c r="HQ220" s="43"/>
      <c r="HR220" s="43"/>
      <c r="HS220" s="43"/>
      <c r="HT220" s="43"/>
      <c r="HU220" s="43"/>
      <c r="HV220" s="43"/>
      <c r="HW220" s="43"/>
      <c r="HX220" s="43"/>
      <c r="HY220" s="43"/>
      <c r="HZ220" s="43"/>
      <c r="IA220" s="43"/>
      <c r="IB220" s="43"/>
      <c r="IC220" s="43"/>
      <c r="ID220" s="43"/>
      <c r="IE220" s="43"/>
      <c r="IF220" s="43"/>
      <c r="IG220" s="43"/>
      <c r="IH220" s="43"/>
      <c r="II220" s="43"/>
      <c r="IJ220" s="43"/>
      <c r="IK220" s="43"/>
      <c r="IL220" s="43"/>
      <c r="IM220" s="43"/>
      <c r="IN220" s="43"/>
      <c r="IO220" s="43"/>
      <c r="IP220" s="43"/>
      <c r="IQ220" s="43"/>
      <c r="IR220" s="43"/>
      <c r="IS220" s="43"/>
      <c r="IT220" s="43"/>
      <c r="IU220" s="43"/>
      <c r="IV220" s="43"/>
      <c r="IW220" s="43"/>
      <c r="IX220" s="43"/>
      <c r="IY220" s="43"/>
      <c r="IZ220" s="43"/>
      <c r="JA220" s="43"/>
      <c r="JB220" s="43"/>
      <c r="JC220" s="43"/>
      <c r="JD220" s="43"/>
      <c r="JE220" s="43"/>
      <c r="JF220" s="43"/>
      <c r="JG220" s="43"/>
      <c r="JH220" s="43"/>
      <c r="JI220" s="43"/>
      <c r="JJ220" s="43"/>
      <c r="JK220" s="43"/>
      <c r="JL220" s="43"/>
      <c r="JM220" s="43"/>
      <c r="JN220" s="43"/>
      <c r="JO220" s="43"/>
      <c r="JP220" s="43"/>
      <c r="JQ220" s="43"/>
      <c r="JR220" s="43"/>
      <c r="JS220" s="43"/>
      <c r="JT220" s="43"/>
      <c r="JU220" s="43"/>
      <c r="JV220" s="43"/>
      <c r="JW220" s="43"/>
      <c r="JX220" s="43"/>
      <c r="JY220" s="43"/>
      <c r="JZ220" s="43"/>
      <c r="KA220" s="43"/>
      <c r="KB220" s="43"/>
    </row>
    <row r="221" spans="2:288" ht="26.25" customHeight="1" outlineLevel="1" x14ac:dyDescent="0.3">
      <c r="B221" s="67" t="s">
        <v>272</v>
      </c>
      <c r="C221" s="56">
        <f>C222</f>
        <v>78.337499999999991</v>
      </c>
      <c r="D221" s="107">
        <f>MAX(D222:F226)</f>
        <v>0</v>
      </c>
      <c r="E221" s="46"/>
      <c r="F221" s="46"/>
      <c r="G221" s="75"/>
      <c r="H221" s="75"/>
      <c r="I221" s="75"/>
      <c r="J221" s="75"/>
      <c r="K221" s="47">
        <v>0</v>
      </c>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c r="BC221" s="43"/>
      <c r="BD221" s="43"/>
      <c r="BE221" s="43"/>
      <c r="BF221" s="43"/>
      <c r="BG221" s="43"/>
      <c r="BH221" s="43"/>
      <c r="BI221" s="43"/>
      <c r="BJ221" s="43"/>
      <c r="BK221" s="43"/>
      <c r="BL221" s="43"/>
      <c r="BM221" s="43"/>
      <c r="BN221" s="43"/>
      <c r="BO221" s="43"/>
      <c r="BP221" s="43"/>
      <c r="BQ221" s="43"/>
      <c r="BR221" s="43"/>
      <c r="BS221" s="43"/>
      <c r="BT221" s="43"/>
      <c r="BU221" s="43"/>
      <c r="BV221" s="43"/>
      <c r="BW221" s="43"/>
      <c r="BX221" s="43"/>
      <c r="BY221" s="43"/>
      <c r="BZ221" s="43"/>
      <c r="CA221" s="43"/>
      <c r="CB221" s="43"/>
      <c r="CC221" s="43"/>
      <c r="CD221" s="43"/>
      <c r="CE221" s="43"/>
      <c r="CF221" s="43"/>
      <c r="CG221" s="43"/>
      <c r="CH221" s="43"/>
      <c r="CI221" s="43"/>
      <c r="CJ221" s="43"/>
      <c r="CK221" s="43"/>
      <c r="CL221" s="43"/>
      <c r="CM221" s="43"/>
      <c r="CN221" s="43"/>
      <c r="CO221" s="43"/>
      <c r="CP221" s="43"/>
      <c r="CQ221" s="43"/>
      <c r="CR221" s="43"/>
      <c r="CS221" s="43"/>
      <c r="CT221" s="43"/>
      <c r="CU221" s="43"/>
      <c r="CV221" s="43"/>
      <c r="CW221" s="43"/>
      <c r="CX221" s="43"/>
      <c r="CY221" s="43"/>
      <c r="CZ221" s="43"/>
      <c r="DA221" s="43"/>
      <c r="DB221" s="43"/>
      <c r="DC221" s="43"/>
      <c r="DD221" s="43"/>
      <c r="DE221" s="43"/>
      <c r="DF221" s="43"/>
      <c r="DG221" s="43"/>
      <c r="DH221" s="43"/>
      <c r="DI221" s="43"/>
      <c r="DJ221" s="43"/>
      <c r="DK221" s="43"/>
      <c r="DL221" s="43"/>
      <c r="DM221" s="43"/>
      <c r="DN221" s="43"/>
      <c r="DO221" s="43"/>
      <c r="DP221" s="43"/>
      <c r="DQ221" s="43"/>
      <c r="DR221" s="43"/>
      <c r="DS221" s="43"/>
      <c r="DT221" s="43"/>
      <c r="DU221" s="43"/>
      <c r="DV221" s="43"/>
      <c r="DW221" s="43"/>
      <c r="DX221" s="43"/>
      <c r="DY221" s="43"/>
      <c r="DZ221" s="43"/>
      <c r="EA221" s="43"/>
      <c r="EB221" s="43"/>
      <c r="EC221" s="43"/>
      <c r="ED221" s="43"/>
      <c r="EE221" s="43"/>
      <c r="EF221" s="43"/>
      <c r="EG221" s="43"/>
      <c r="EH221" s="43"/>
      <c r="EI221" s="43"/>
      <c r="EJ221" s="43"/>
      <c r="EK221" s="43"/>
      <c r="EL221" s="43"/>
      <c r="EM221" s="43"/>
      <c r="EN221" s="43"/>
      <c r="EO221" s="43"/>
      <c r="EP221" s="43"/>
      <c r="EQ221" s="43"/>
      <c r="ER221" s="43"/>
      <c r="ES221" s="43"/>
      <c r="ET221" s="43"/>
      <c r="EU221" s="43"/>
      <c r="EV221" s="43"/>
      <c r="EW221" s="43"/>
      <c r="EX221" s="43"/>
      <c r="EY221" s="43"/>
      <c r="EZ221" s="43"/>
      <c r="FA221" s="43"/>
      <c r="FB221" s="43"/>
      <c r="FC221" s="43"/>
      <c r="FD221" s="43"/>
      <c r="FE221" s="43"/>
      <c r="FF221" s="43"/>
      <c r="FG221" s="43"/>
      <c r="FH221" s="43"/>
      <c r="FI221" s="43"/>
      <c r="FJ221" s="43"/>
      <c r="FK221" s="43"/>
      <c r="FL221" s="43"/>
      <c r="FM221" s="43"/>
      <c r="FN221" s="43"/>
      <c r="FO221" s="43"/>
      <c r="FP221" s="43"/>
      <c r="FQ221" s="43"/>
      <c r="FR221" s="43"/>
      <c r="FS221" s="43"/>
      <c r="FT221" s="43"/>
      <c r="FU221" s="43"/>
      <c r="FV221" s="43"/>
      <c r="FW221" s="43"/>
      <c r="FX221" s="43"/>
      <c r="FY221" s="43"/>
      <c r="FZ221" s="43"/>
      <c r="GA221" s="43"/>
      <c r="GB221" s="43"/>
      <c r="GC221" s="43"/>
      <c r="GD221" s="43"/>
      <c r="GE221" s="43"/>
      <c r="GF221" s="43"/>
      <c r="GG221" s="43"/>
      <c r="GH221" s="43"/>
      <c r="GI221" s="43"/>
      <c r="GJ221" s="43"/>
      <c r="GK221" s="43"/>
      <c r="GL221" s="43"/>
      <c r="GM221" s="43"/>
      <c r="GN221" s="43"/>
      <c r="GO221" s="43"/>
      <c r="GP221" s="43"/>
      <c r="GQ221" s="43"/>
      <c r="GR221" s="43"/>
      <c r="GS221" s="43"/>
      <c r="GT221" s="43"/>
      <c r="GU221" s="43"/>
      <c r="GV221" s="43"/>
      <c r="GW221" s="43"/>
      <c r="GX221" s="43"/>
      <c r="GY221" s="43"/>
      <c r="GZ221" s="43"/>
      <c r="HA221" s="43"/>
      <c r="HB221" s="43"/>
      <c r="HC221" s="43"/>
      <c r="HD221" s="43"/>
      <c r="HE221" s="43"/>
      <c r="HF221" s="43"/>
      <c r="HG221" s="43"/>
      <c r="HH221" s="43"/>
      <c r="HI221" s="43"/>
      <c r="HJ221" s="43"/>
      <c r="HK221" s="43"/>
      <c r="HL221" s="43"/>
      <c r="HM221" s="43"/>
      <c r="HN221" s="43"/>
      <c r="HO221" s="43"/>
      <c r="HP221" s="43"/>
      <c r="HQ221" s="43"/>
      <c r="HR221" s="43"/>
      <c r="HS221" s="43"/>
      <c r="HT221" s="43"/>
      <c r="HU221" s="43"/>
      <c r="HV221" s="43"/>
      <c r="HW221" s="43"/>
      <c r="HX221" s="43"/>
      <c r="HY221" s="43"/>
      <c r="HZ221" s="43"/>
      <c r="IA221" s="43"/>
      <c r="IB221" s="43"/>
      <c r="IC221" s="43"/>
      <c r="ID221" s="43"/>
      <c r="IE221" s="43"/>
      <c r="IF221" s="43"/>
      <c r="IG221" s="43"/>
      <c r="IH221" s="43"/>
      <c r="II221" s="43"/>
      <c r="IJ221" s="43"/>
      <c r="IK221" s="43"/>
      <c r="IL221" s="43"/>
      <c r="IM221" s="43"/>
      <c r="IN221" s="43"/>
      <c r="IO221" s="43"/>
      <c r="IP221" s="43"/>
      <c r="IQ221" s="43"/>
      <c r="IR221" s="43"/>
      <c r="IS221" s="43"/>
      <c r="IT221" s="43"/>
      <c r="IU221" s="43"/>
      <c r="IV221" s="43"/>
      <c r="IW221" s="43"/>
      <c r="IX221" s="43"/>
      <c r="IY221" s="43"/>
      <c r="IZ221" s="43"/>
      <c r="JA221" s="43"/>
      <c r="JB221" s="43"/>
      <c r="JC221" s="43"/>
      <c r="JD221" s="43"/>
      <c r="JE221" s="43"/>
      <c r="JF221" s="43"/>
      <c r="JG221" s="43"/>
      <c r="JH221" s="43"/>
      <c r="JI221" s="43"/>
      <c r="JJ221" s="43"/>
      <c r="JK221" s="43"/>
      <c r="JL221" s="43"/>
      <c r="JM221" s="43"/>
      <c r="JN221" s="43"/>
      <c r="JO221" s="43"/>
      <c r="JP221" s="43"/>
      <c r="JQ221" s="43"/>
      <c r="JR221" s="43"/>
      <c r="JS221" s="43"/>
      <c r="JT221" s="43"/>
      <c r="JU221" s="43"/>
      <c r="JV221" s="43"/>
      <c r="JW221" s="43"/>
      <c r="JX221" s="43"/>
      <c r="JY221" s="43"/>
      <c r="JZ221" s="43"/>
      <c r="KA221" s="43"/>
      <c r="KB221" s="43"/>
    </row>
    <row r="222" spans="2:288" ht="33.75" customHeight="1" outlineLevel="2" x14ac:dyDescent="0.3">
      <c r="B222" s="66" t="s">
        <v>191</v>
      </c>
      <c r="C222" s="53">
        <f>C220</f>
        <v>78.337499999999991</v>
      </c>
      <c r="D222" s="53">
        <f>VLOOKUP(B222,'Estimaciones variables'!A:B,2,FALSE)</f>
        <v>0</v>
      </c>
      <c r="E222" s="44"/>
      <c r="F222" s="44"/>
      <c r="G222" s="58" t="s">
        <v>385</v>
      </c>
      <c r="H222" s="58" t="s">
        <v>304</v>
      </c>
      <c r="I222" s="58" t="s">
        <v>305</v>
      </c>
      <c r="J222" s="58"/>
      <c r="K222" s="45">
        <v>0</v>
      </c>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c r="BC222" s="43"/>
      <c r="BD222" s="43"/>
      <c r="BE222" s="43"/>
      <c r="BF222" s="43"/>
      <c r="BG222" s="43"/>
      <c r="BH222" s="43"/>
      <c r="BI222" s="43"/>
      <c r="BJ222" s="43"/>
      <c r="BK222" s="43"/>
      <c r="BL222" s="43"/>
      <c r="BM222" s="43"/>
      <c r="BN222" s="43"/>
      <c r="BO222" s="43"/>
      <c r="BP222" s="43"/>
      <c r="BQ222" s="43"/>
      <c r="BR222" s="43"/>
      <c r="BS222" s="43"/>
      <c r="BT222" s="43"/>
      <c r="BU222" s="43"/>
      <c r="BV222" s="43"/>
      <c r="BW222" s="43"/>
      <c r="BX222" s="43"/>
      <c r="BY222" s="43"/>
      <c r="BZ222" s="43"/>
      <c r="CA222" s="43"/>
      <c r="CB222" s="43"/>
      <c r="CC222" s="43"/>
      <c r="CD222" s="43"/>
      <c r="CE222" s="43"/>
      <c r="CF222" s="43"/>
      <c r="CG222" s="43"/>
      <c r="CH222" s="43"/>
      <c r="CI222" s="43"/>
      <c r="CJ222" s="43"/>
      <c r="CK222" s="43"/>
      <c r="CL222" s="43"/>
      <c r="CM222" s="43"/>
      <c r="CN222" s="43"/>
      <c r="CO222" s="43"/>
      <c r="CP222" s="43"/>
      <c r="CQ222" s="43"/>
      <c r="CR222" s="43"/>
      <c r="CS222" s="43"/>
      <c r="CT222" s="43"/>
      <c r="CU222" s="43"/>
      <c r="CV222" s="43"/>
      <c r="CW222" s="43"/>
      <c r="CX222" s="43"/>
      <c r="CY222" s="43"/>
      <c r="CZ222" s="43"/>
      <c r="DA222" s="43"/>
      <c r="DB222" s="43"/>
      <c r="DC222" s="43"/>
      <c r="DD222" s="43"/>
      <c r="DE222" s="43"/>
      <c r="DF222" s="43"/>
      <c r="DG222" s="43"/>
      <c r="DH222" s="43"/>
      <c r="DI222" s="43"/>
      <c r="DJ222" s="43"/>
      <c r="DK222" s="43"/>
      <c r="DL222" s="43"/>
      <c r="DM222" s="43"/>
      <c r="DN222" s="43"/>
      <c r="DO222" s="43"/>
      <c r="DP222" s="43"/>
      <c r="DQ222" s="43"/>
      <c r="DR222" s="43"/>
      <c r="DS222" s="43"/>
      <c r="DT222" s="43"/>
      <c r="DU222" s="43"/>
      <c r="DV222" s="43"/>
      <c r="DW222" s="43"/>
      <c r="DX222" s="43"/>
      <c r="DY222" s="43"/>
      <c r="DZ222" s="43"/>
      <c r="EA222" s="43"/>
      <c r="EB222" s="43"/>
      <c r="EC222" s="43"/>
      <c r="ED222" s="43"/>
      <c r="EE222" s="43"/>
      <c r="EF222" s="43"/>
      <c r="EG222" s="43"/>
      <c r="EH222" s="43"/>
      <c r="EI222" s="43"/>
      <c r="EJ222" s="43"/>
      <c r="EK222" s="43"/>
      <c r="EL222" s="43"/>
      <c r="EM222" s="43"/>
      <c r="EN222" s="43"/>
      <c r="EO222" s="43"/>
      <c r="EP222" s="43"/>
      <c r="EQ222" s="43"/>
      <c r="ER222" s="43"/>
      <c r="ES222" s="43"/>
      <c r="ET222" s="43"/>
      <c r="EU222" s="43"/>
      <c r="EV222" s="43"/>
      <c r="EW222" s="43"/>
      <c r="EX222" s="43"/>
      <c r="EY222" s="43"/>
      <c r="EZ222" s="43"/>
      <c r="FA222" s="43"/>
      <c r="FB222" s="43"/>
      <c r="FC222" s="43"/>
      <c r="FD222" s="43"/>
      <c r="FE222" s="43"/>
      <c r="FF222" s="43"/>
      <c r="FG222" s="43"/>
      <c r="FH222" s="43"/>
      <c r="FI222" s="43"/>
      <c r="FJ222" s="43"/>
      <c r="FK222" s="43"/>
      <c r="FL222" s="43"/>
      <c r="FM222" s="43"/>
      <c r="FN222" s="43"/>
      <c r="FO222" s="43"/>
      <c r="FP222" s="43"/>
      <c r="FQ222" s="43"/>
      <c r="FR222" s="43"/>
      <c r="FS222" s="43"/>
      <c r="FT222" s="43"/>
      <c r="FU222" s="43"/>
      <c r="FV222" s="43"/>
      <c r="FW222" s="43"/>
      <c r="FX222" s="43"/>
      <c r="FY222" s="43"/>
      <c r="FZ222" s="43"/>
      <c r="GA222" s="43"/>
      <c r="GB222" s="43"/>
      <c r="GC222" s="43"/>
      <c r="GD222" s="43"/>
      <c r="GE222" s="43"/>
      <c r="GF222" s="43"/>
      <c r="GG222" s="43"/>
      <c r="GH222" s="43"/>
      <c r="GI222" s="43"/>
      <c r="GJ222" s="43"/>
      <c r="GK222" s="43"/>
      <c r="GL222" s="43"/>
      <c r="GM222" s="43"/>
      <c r="GN222" s="43"/>
      <c r="GO222" s="43"/>
      <c r="GP222" s="43"/>
      <c r="GQ222" s="43"/>
      <c r="GR222" s="43"/>
      <c r="GS222" s="43"/>
      <c r="GT222" s="43"/>
      <c r="GU222" s="43"/>
      <c r="GV222" s="43"/>
      <c r="GW222" s="43"/>
      <c r="GX222" s="43"/>
      <c r="GY222" s="43"/>
      <c r="GZ222" s="43"/>
      <c r="HA222" s="43"/>
      <c r="HB222" s="43"/>
      <c r="HC222" s="43"/>
      <c r="HD222" s="43"/>
      <c r="HE222" s="43"/>
      <c r="HF222" s="43"/>
      <c r="HG222" s="43"/>
      <c r="HH222" s="43"/>
      <c r="HI222" s="43"/>
      <c r="HJ222" s="43"/>
      <c r="HK222" s="43"/>
      <c r="HL222" s="43"/>
      <c r="HM222" s="43"/>
      <c r="HN222" s="43"/>
      <c r="HO222" s="43"/>
      <c r="HP222" s="43"/>
      <c r="HQ222" s="43"/>
      <c r="HR222" s="43"/>
      <c r="HS222" s="43"/>
      <c r="HT222" s="43"/>
      <c r="HU222" s="43"/>
      <c r="HV222" s="43"/>
      <c r="HW222" s="43"/>
      <c r="HX222" s="43"/>
      <c r="HY222" s="43"/>
      <c r="HZ222" s="43"/>
      <c r="IA222" s="43"/>
      <c r="IB222" s="43"/>
      <c r="IC222" s="43"/>
      <c r="ID222" s="43"/>
      <c r="IE222" s="43"/>
      <c r="IF222" s="43"/>
      <c r="IG222" s="43"/>
      <c r="IH222" s="43"/>
      <c r="II222" s="43"/>
      <c r="IJ222" s="43"/>
      <c r="IK222" s="43"/>
      <c r="IL222" s="43"/>
      <c r="IM222" s="43"/>
      <c r="IN222" s="43"/>
      <c r="IO222" s="43"/>
      <c r="IP222" s="43"/>
      <c r="IQ222" s="43"/>
      <c r="IR222" s="43"/>
      <c r="IS222" s="43"/>
      <c r="IT222" s="43"/>
      <c r="IU222" s="43"/>
      <c r="IV222" s="43"/>
      <c r="IW222" s="43"/>
      <c r="IX222" s="43"/>
      <c r="IY222" s="43"/>
      <c r="IZ222" s="43"/>
      <c r="JA222" s="43"/>
      <c r="JB222" s="43"/>
      <c r="JC222" s="43"/>
      <c r="JD222" s="43"/>
      <c r="JE222" s="43"/>
      <c r="JF222" s="43"/>
      <c r="JG222" s="43"/>
      <c r="JH222" s="43"/>
      <c r="JI222" s="43"/>
      <c r="JJ222" s="43"/>
      <c r="JK222" s="43"/>
      <c r="JL222" s="43"/>
      <c r="JM222" s="43"/>
      <c r="JN222" s="43"/>
      <c r="JO222" s="43"/>
      <c r="JP222" s="43"/>
      <c r="JQ222" s="43"/>
      <c r="JR222" s="43"/>
      <c r="JS222" s="43"/>
      <c r="JT222" s="43"/>
      <c r="JU222" s="43"/>
      <c r="JV222" s="43"/>
      <c r="JW222" s="43"/>
      <c r="JX222" s="43"/>
      <c r="JY222" s="43"/>
      <c r="JZ222" s="43"/>
      <c r="KA222" s="43"/>
      <c r="KB222" s="43"/>
    </row>
    <row r="223" spans="2:288" ht="36.75" customHeight="1" outlineLevel="2" x14ac:dyDescent="0.3">
      <c r="B223" s="66" t="s">
        <v>175</v>
      </c>
      <c r="C223" s="53">
        <f>C221</f>
        <v>78.337499999999991</v>
      </c>
      <c r="D223" s="53">
        <f>VLOOKUP(B223,'Estimaciones variables'!A:B,2,FALSE)</f>
        <v>0</v>
      </c>
      <c r="E223" s="44"/>
      <c r="F223" s="44"/>
      <c r="G223" s="58" t="s">
        <v>311</v>
      </c>
      <c r="H223" s="58" t="s">
        <v>304</v>
      </c>
      <c r="I223" s="58" t="s">
        <v>312</v>
      </c>
      <c r="J223" s="58" t="s">
        <v>307</v>
      </c>
      <c r="K223" s="45">
        <v>0</v>
      </c>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c r="BC223" s="43"/>
      <c r="BD223" s="43"/>
      <c r="BE223" s="43"/>
      <c r="BF223" s="43"/>
      <c r="BG223" s="43"/>
      <c r="BH223" s="43"/>
      <c r="BI223" s="43"/>
      <c r="BJ223" s="43"/>
      <c r="BK223" s="43"/>
      <c r="BL223" s="43"/>
      <c r="BM223" s="43"/>
      <c r="BN223" s="43"/>
      <c r="BO223" s="43"/>
      <c r="BP223" s="43"/>
      <c r="BQ223" s="43"/>
      <c r="BR223" s="43"/>
      <c r="BS223" s="43"/>
      <c r="BT223" s="43"/>
      <c r="BU223" s="43"/>
      <c r="BV223" s="43"/>
      <c r="BW223" s="43"/>
      <c r="BX223" s="43"/>
      <c r="BY223" s="43"/>
      <c r="BZ223" s="43"/>
      <c r="CA223" s="43"/>
      <c r="CB223" s="43"/>
      <c r="CC223" s="43"/>
      <c r="CD223" s="43"/>
      <c r="CE223" s="43"/>
      <c r="CF223" s="43"/>
      <c r="CG223" s="43"/>
      <c r="CH223" s="43"/>
      <c r="CI223" s="43"/>
      <c r="CJ223" s="43"/>
      <c r="CK223" s="43"/>
      <c r="CL223" s="43"/>
      <c r="CM223" s="43"/>
      <c r="CN223" s="43"/>
      <c r="CO223" s="43"/>
      <c r="CP223" s="43"/>
      <c r="CQ223" s="43"/>
      <c r="CR223" s="43"/>
      <c r="CS223" s="43"/>
      <c r="CT223" s="43"/>
      <c r="CU223" s="43"/>
      <c r="CV223" s="43"/>
      <c r="CW223" s="43"/>
      <c r="CX223" s="43"/>
      <c r="CY223" s="43"/>
      <c r="CZ223" s="43"/>
      <c r="DA223" s="43"/>
      <c r="DB223" s="43"/>
      <c r="DC223" s="43"/>
      <c r="DD223" s="43"/>
      <c r="DE223" s="43"/>
      <c r="DF223" s="43"/>
      <c r="DG223" s="43"/>
      <c r="DH223" s="43"/>
      <c r="DI223" s="43"/>
      <c r="DJ223" s="43"/>
      <c r="DK223" s="43"/>
      <c r="DL223" s="43"/>
      <c r="DM223" s="43"/>
      <c r="DN223" s="43"/>
      <c r="DO223" s="43"/>
      <c r="DP223" s="43"/>
      <c r="DQ223" s="43"/>
      <c r="DR223" s="43"/>
      <c r="DS223" s="43"/>
      <c r="DT223" s="43"/>
      <c r="DU223" s="43"/>
      <c r="DV223" s="43"/>
      <c r="DW223" s="43"/>
      <c r="DX223" s="43"/>
      <c r="DY223" s="43"/>
      <c r="DZ223" s="43"/>
      <c r="EA223" s="43"/>
      <c r="EB223" s="43"/>
      <c r="EC223" s="43"/>
      <c r="ED223" s="43"/>
      <c r="EE223" s="43"/>
      <c r="EF223" s="43"/>
      <c r="EG223" s="43"/>
      <c r="EH223" s="43"/>
      <c r="EI223" s="43"/>
      <c r="EJ223" s="43"/>
      <c r="EK223" s="43"/>
      <c r="EL223" s="43"/>
      <c r="EM223" s="43"/>
      <c r="EN223" s="43"/>
      <c r="EO223" s="43"/>
      <c r="EP223" s="43"/>
      <c r="EQ223" s="43"/>
      <c r="ER223" s="43"/>
      <c r="ES223" s="43"/>
      <c r="ET223" s="43"/>
      <c r="EU223" s="43"/>
      <c r="EV223" s="43"/>
      <c r="EW223" s="43"/>
      <c r="EX223" s="43"/>
      <c r="EY223" s="43"/>
      <c r="EZ223" s="43"/>
      <c r="FA223" s="43"/>
      <c r="FB223" s="43"/>
      <c r="FC223" s="43"/>
      <c r="FD223" s="43"/>
      <c r="FE223" s="43"/>
      <c r="FF223" s="43"/>
      <c r="FG223" s="43"/>
      <c r="FH223" s="43"/>
      <c r="FI223" s="43"/>
      <c r="FJ223" s="43"/>
      <c r="FK223" s="43"/>
      <c r="FL223" s="43"/>
      <c r="FM223" s="43"/>
      <c r="FN223" s="43"/>
      <c r="FO223" s="43"/>
      <c r="FP223" s="43"/>
      <c r="FQ223" s="43"/>
      <c r="FR223" s="43"/>
      <c r="FS223" s="43"/>
      <c r="FT223" s="43"/>
      <c r="FU223" s="43"/>
      <c r="FV223" s="43"/>
      <c r="FW223" s="43"/>
      <c r="FX223" s="43"/>
      <c r="FY223" s="43"/>
      <c r="FZ223" s="43"/>
      <c r="GA223" s="43"/>
      <c r="GB223" s="43"/>
      <c r="GC223" s="43"/>
      <c r="GD223" s="43"/>
      <c r="GE223" s="43"/>
      <c r="GF223" s="43"/>
      <c r="GG223" s="43"/>
      <c r="GH223" s="43"/>
      <c r="GI223" s="43"/>
      <c r="GJ223" s="43"/>
      <c r="GK223" s="43"/>
      <c r="GL223" s="43"/>
      <c r="GM223" s="43"/>
      <c r="GN223" s="43"/>
      <c r="GO223" s="43"/>
      <c r="GP223" s="43"/>
      <c r="GQ223" s="43"/>
      <c r="GR223" s="43"/>
      <c r="GS223" s="43"/>
      <c r="GT223" s="43"/>
      <c r="GU223" s="43"/>
      <c r="GV223" s="43"/>
      <c r="GW223" s="43"/>
      <c r="GX223" s="43"/>
      <c r="GY223" s="43"/>
      <c r="GZ223" s="43"/>
      <c r="HA223" s="43"/>
      <c r="HB223" s="43"/>
      <c r="HC223" s="43"/>
      <c r="HD223" s="43"/>
      <c r="HE223" s="43"/>
      <c r="HF223" s="43"/>
      <c r="HG223" s="43"/>
      <c r="HH223" s="43"/>
      <c r="HI223" s="43"/>
      <c r="HJ223" s="43"/>
      <c r="HK223" s="43"/>
      <c r="HL223" s="43"/>
      <c r="HM223" s="43"/>
      <c r="HN223" s="43"/>
      <c r="HO223" s="43"/>
      <c r="HP223" s="43"/>
      <c r="HQ223" s="43"/>
      <c r="HR223" s="43"/>
      <c r="HS223" s="43"/>
      <c r="HT223" s="43"/>
      <c r="HU223" s="43"/>
      <c r="HV223" s="43"/>
      <c r="HW223" s="43"/>
      <c r="HX223" s="43"/>
      <c r="HY223" s="43"/>
      <c r="HZ223" s="43"/>
      <c r="IA223" s="43"/>
      <c r="IB223" s="43"/>
      <c r="IC223" s="43"/>
      <c r="ID223" s="43"/>
      <c r="IE223" s="43"/>
      <c r="IF223" s="43"/>
      <c r="IG223" s="43"/>
      <c r="IH223" s="43"/>
      <c r="II223" s="43"/>
      <c r="IJ223" s="43"/>
      <c r="IK223" s="43"/>
      <c r="IL223" s="43"/>
      <c r="IM223" s="43"/>
      <c r="IN223" s="43"/>
      <c r="IO223" s="43"/>
      <c r="IP223" s="43"/>
      <c r="IQ223" s="43"/>
      <c r="IR223" s="43"/>
      <c r="IS223" s="43"/>
      <c r="IT223" s="43"/>
      <c r="IU223" s="43"/>
      <c r="IV223" s="43"/>
      <c r="IW223" s="43"/>
      <c r="IX223" s="43"/>
      <c r="IY223" s="43"/>
      <c r="IZ223" s="43"/>
      <c r="JA223" s="43"/>
      <c r="JB223" s="43"/>
      <c r="JC223" s="43"/>
      <c r="JD223" s="43"/>
      <c r="JE223" s="43"/>
      <c r="JF223" s="43"/>
      <c r="JG223" s="43"/>
      <c r="JH223" s="43"/>
      <c r="JI223" s="43"/>
      <c r="JJ223" s="43"/>
      <c r="JK223" s="43"/>
      <c r="JL223" s="43"/>
      <c r="JM223" s="43"/>
      <c r="JN223" s="43"/>
      <c r="JO223" s="43"/>
      <c r="JP223" s="43"/>
      <c r="JQ223" s="43"/>
      <c r="JR223" s="43"/>
      <c r="JS223" s="43"/>
      <c r="JT223" s="43"/>
      <c r="JU223" s="43"/>
      <c r="JV223" s="43"/>
      <c r="JW223" s="43"/>
      <c r="JX223" s="43"/>
      <c r="JY223" s="43"/>
      <c r="JZ223" s="43"/>
      <c r="KA223" s="43"/>
      <c r="KB223" s="43"/>
    </row>
    <row r="224" spans="2:288" ht="31.5" customHeight="1" outlineLevel="2" x14ac:dyDescent="0.3">
      <c r="B224" s="66" t="s">
        <v>220</v>
      </c>
      <c r="C224" s="53">
        <f>C223</f>
        <v>78.337499999999991</v>
      </c>
      <c r="D224" s="53">
        <f>VLOOKUP(B224,'Estimaciones variables'!A:B,2,FALSE)</f>
        <v>0</v>
      </c>
      <c r="E224" s="44"/>
      <c r="F224" s="44"/>
      <c r="G224" s="58" t="s">
        <v>310</v>
      </c>
      <c r="H224" s="58" t="s">
        <v>304</v>
      </c>
      <c r="I224" s="58" t="s">
        <v>308</v>
      </c>
      <c r="J224" s="58"/>
      <c r="K224" s="45">
        <v>0</v>
      </c>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c r="BC224" s="43"/>
      <c r="BD224" s="43"/>
      <c r="BE224" s="43"/>
      <c r="BF224" s="43"/>
      <c r="BG224" s="43"/>
      <c r="BH224" s="43"/>
      <c r="BI224" s="43"/>
      <c r="BJ224" s="43"/>
      <c r="BK224" s="43"/>
      <c r="BL224" s="43"/>
      <c r="BM224" s="43"/>
      <c r="BN224" s="43"/>
      <c r="BO224" s="43"/>
      <c r="BP224" s="43"/>
      <c r="BQ224" s="43"/>
      <c r="BR224" s="43"/>
      <c r="BS224" s="43"/>
      <c r="BT224" s="43"/>
      <c r="BU224" s="43"/>
      <c r="BV224" s="43"/>
      <c r="BW224" s="43"/>
      <c r="BX224" s="43"/>
      <c r="BY224" s="43"/>
      <c r="BZ224" s="43"/>
      <c r="CA224" s="43"/>
      <c r="CB224" s="43"/>
      <c r="CC224" s="43"/>
      <c r="CD224" s="43"/>
      <c r="CE224" s="43"/>
      <c r="CF224" s="43"/>
      <c r="CG224" s="43"/>
      <c r="CH224" s="43"/>
      <c r="CI224" s="43"/>
      <c r="CJ224" s="43"/>
      <c r="CK224" s="43"/>
      <c r="CL224" s="43"/>
      <c r="CM224" s="43"/>
      <c r="CN224" s="43"/>
      <c r="CO224" s="43"/>
      <c r="CP224" s="43"/>
      <c r="CQ224" s="43"/>
      <c r="CR224" s="43"/>
      <c r="CS224" s="43"/>
      <c r="CT224" s="43"/>
      <c r="CU224" s="43"/>
      <c r="CV224" s="43"/>
      <c r="CW224" s="43"/>
      <c r="CX224" s="43"/>
      <c r="CY224" s="43"/>
      <c r="CZ224" s="43"/>
      <c r="DA224" s="43"/>
      <c r="DB224" s="43"/>
      <c r="DC224" s="43"/>
      <c r="DD224" s="43"/>
      <c r="DE224" s="43"/>
      <c r="DF224" s="43"/>
      <c r="DG224" s="43"/>
      <c r="DH224" s="43"/>
      <c r="DI224" s="43"/>
      <c r="DJ224" s="43"/>
      <c r="DK224" s="43"/>
      <c r="DL224" s="43"/>
      <c r="DM224" s="43"/>
      <c r="DN224" s="43"/>
      <c r="DO224" s="43"/>
      <c r="DP224" s="43"/>
      <c r="DQ224" s="43"/>
      <c r="DR224" s="43"/>
      <c r="DS224" s="43"/>
      <c r="DT224" s="43"/>
      <c r="DU224" s="43"/>
      <c r="DV224" s="43"/>
      <c r="DW224" s="43"/>
      <c r="DX224" s="43"/>
      <c r="DY224" s="43"/>
      <c r="DZ224" s="43"/>
      <c r="EA224" s="43"/>
      <c r="EB224" s="43"/>
      <c r="EC224" s="43"/>
      <c r="ED224" s="43"/>
      <c r="EE224" s="43"/>
      <c r="EF224" s="43"/>
      <c r="EG224" s="43"/>
      <c r="EH224" s="43"/>
      <c r="EI224" s="43"/>
      <c r="EJ224" s="43"/>
      <c r="EK224" s="43"/>
      <c r="EL224" s="43"/>
      <c r="EM224" s="43"/>
      <c r="EN224" s="43"/>
      <c r="EO224" s="43"/>
      <c r="EP224" s="43"/>
      <c r="EQ224" s="43"/>
      <c r="ER224" s="43"/>
      <c r="ES224" s="43"/>
      <c r="ET224" s="43"/>
      <c r="EU224" s="43"/>
      <c r="EV224" s="43"/>
      <c r="EW224" s="43"/>
      <c r="EX224" s="43"/>
      <c r="EY224" s="43"/>
      <c r="EZ224" s="43"/>
      <c r="FA224" s="43"/>
      <c r="FB224" s="43"/>
      <c r="FC224" s="43"/>
      <c r="FD224" s="43"/>
      <c r="FE224" s="43"/>
      <c r="FF224" s="43"/>
      <c r="FG224" s="43"/>
      <c r="FH224" s="43"/>
      <c r="FI224" s="43"/>
      <c r="FJ224" s="43"/>
      <c r="FK224" s="43"/>
      <c r="FL224" s="43"/>
      <c r="FM224" s="43"/>
      <c r="FN224" s="43"/>
      <c r="FO224" s="43"/>
      <c r="FP224" s="43"/>
      <c r="FQ224" s="43"/>
      <c r="FR224" s="43"/>
      <c r="FS224" s="43"/>
      <c r="FT224" s="43"/>
      <c r="FU224" s="43"/>
      <c r="FV224" s="43"/>
      <c r="FW224" s="43"/>
      <c r="FX224" s="43"/>
      <c r="FY224" s="43"/>
      <c r="FZ224" s="43"/>
      <c r="GA224" s="43"/>
      <c r="GB224" s="43"/>
      <c r="GC224" s="43"/>
      <c r="GD224" s="43"/>
      <c r="GE224" s="43"/>
      <c r="GF224" s="43"/>
      <c r="GG224" s="43"/>
      <c r="GH224" s="43"/>
      <c r="GI224" s="43"/>
      <c r="GJ224" s="43"/>
      <c r="GK224" s="43"/>
      <c r="GL224" s="43"/>
      <c r="GM224" s="43"/>
      <c r="GN224" s="43"/>
      <c r="GO224" s="43"/>
      <c r="GP224" s="43"/>
      <c r="GQ224" s="43"/>
      <c r="GR224" s="43"/>
      <c r="GS224" s="43"/>
      <c r="GT224" s="43"/>
      <c r="GU224" s="43"/>
      <c r="GV224" s="43"/>
      <c r="GW224" s="43"/>
      <c r="GX224" s="43"/>
      <c r="GY224" s="43"/>
      <c r="GZ224" s="43"/>
      <c r="HA224" s="43"/>
      <c r="HB224" s="43"/>
      <c r="HC224" s="43"/>
      <c r="HD224" s="43"/>
      <c r="HE224" s="43"/>
      <c r="HF224" s="43"/>
      <c r="HG224" s="43"/>
      <c r="HH224" s="43"/>
      <c r="HI224" s="43"/>
      <c r="HJ224" s="43"/>
      <c r="HK224" s="43"/>
      <c r="HL224" s="43"/>
      <c r="HM224" s="43"/>
      <c r="HN224" s="43"/>
      <c r="HO224" s="43"/>
      <c r="HP224" s="43"/>
      <c r="HQ224" s="43"/>
      <c r="HR224" s="43"/>
      <c r="HS224" s="43"/>
      <c r="HT224" s="43"/>
      <c r="HU224" s="43"/>
      <c r="HV224" s="43"/>
      <c r="HW224" s="43"/>
      <c r="HX224" s="43"/>
      <c r="HY224" s="43"/>
      <c r="HZ224" s="43"/>
      <c r="IA224" s="43"/>
      <c r="IB224" s="43"/>
      <c r="IC224" s="43"/>
      <c r="ID224" s="43"/>
      <c r="IE224" s="43"/>
      <c r="IF224" s="43"/>
      <c r="IG224" s="43"/>
      <c r="IH224" s="43"/>
      <c r="II224" s="43"/>
      <c r="IJ224" s="43"/>
      <c r="IK224" s="43"/>
      <c r="IL224" s="43"/>
      <c r="IM224" s="43"/>
      <c r="IN224" s="43"/>
      <c r="IO224" s="43"/>
      <c r="IP224" s="43"/>
      <c r="IQ224" s="43"/>
      <c r="IR224" s="43"/>
      <c r="IS224" s="43"/>
      <c r="IT224" s="43"/>
      <c r="IU224" s="43"/>
      <c r="IV224" s="43"/>
      <c r="IW224" s="43"/>
      <c r="IX224" s="43"/>
      <c r="IY224" s="43"/>
      <c r="IZ224" s="43"/>
      <c r="JA224" s="43"/>
      <c r="JB224" s="43"/>
      <c r="JC224" s="43"/>
      <c r="JD224" s="43"/>
      <c r="JE224" s="43"/>
      <c r="JF224" s="43"/>
      <c r="JG224" s="43"/>
      <c r="JH224" s="43"/>
      <c r="JI224" s="43"/>
      <c r="JJ224" s="43"/>
      <c r="JK224" s="43"/>
      <c r="JL224" s="43"/>
      <c r="JM224" s="43"/>
      <c r="JN224" s="43"/>
      <c r="JO224" s="43"/>
      <c r="JP224" s="43"/>
      <c r="JQ224" s="43"/>
      <c r="JR224" s="43"/>
      <c r="JS224" s="43"/>
      <c r="JT224" s="43"/>
      <c r="JU224" s="43"/>
      <c r="JV224" s="43"/>
      <c r="JW224" s="43"/>
      <c r="JX224" s="43"/>
      <c r="JY224" s="43"/>
      <c r="JZ224" s="43"/>
      <c r="KA224" s="43"/>
      <c r="KB224" s="43"/>
    </row>
    <row r="225" spans="2:288" ht="33.75" customHeight="1" outlineLevel="2" x14ac:dyDescent="0.3">
      <c r="B225" s="66" t="s">
        <v>216</v>
      </c>
      <c r="C225" s="53">
        <f>C224</f>
        <v>78.337499999999991</v>
      </c>
      <c r="D225" s="53">
        <f>VLOOKUP(B225,'Estimaciones variables'!A:B,2,FALSE)</f>
        <v>0</v>
      </c>
      <c r="E225" s="44"/>
      <c r="F225" s="44"/>
      <c r="G225" s="58" t="s">
        <v>308</v>
      </c>
      <c r="H225" s="58" t="s">
        <v>304</v>
      </c>
      <c r="I225" s="58" t="s">
        <v>309</v>
      </c>
      <c r="J225" s="58"/>
      <c r="K225" s="45">
        <v>0</v>
      </c>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c r="AK225" s="43"/>
      <c r="AL225" s="43"/>
      <c r="AM225" s="43"/>
      <c r="AN225" s="43"/>
      <c r="AO225" s="43"/>
      <c r="AP225" s="43"/>
      <c r="AQ225" s="43"/>
      <c r="AR225" s="43"/>
      <c r="AS225" s="43"/>
      <c r="AT225" s="43"/>
      <c r="AU225" s="43"/>
      <c r="AV225" s="43"/>
      <c r="AW225" s="43"/>
      <c r="AX225" s="43"/>
      <c r="AY225" s="43"/>
      <c r="AZ225" s="43"/>
      <c r="BA225" s="43"/>
      <c r="BB225" s="43"/>
      <c r="BC225" s="43"/>
      <c r="BD225" s="43"/>
      <c r="BE225" s="43"/>
      <c r="BF225" s="43"/>
      <c r="BG225" s="43"/>
      <c r="BH225" s="43"/>
      <c r="BI225" s="43"/>
      <c r="BJ225" s="43"/>
      <c r="BK225" s="43"/>
      <c r="BL225" s="43"/>
      <c r="BM225" s="43"/>
      <c r="BN225" s="43"/>
      <c r="BO225" s="43"/>
      <c r="BP225" s="43"/>
      <c r="BQ225" s="43"/>
      <c r="BR225" s="43"/>
      <c r="BS225" s="43"/>
      <c r="BT225" s="43"/>
      <c r="BU225" s="43"/>
      <c r="BV225" s="43"/>
      <c r="BW225" s="43"/>
      <c r="BX225" s="43"/>
      <c r="BY225" s="43"/>
      <c r="BZ225" s="43"/>
      <c r="CA225" s="43"/>
      <c r="CB225" s="43"/>
      <c r="CC225" s="43"/>
      <c r="CD225" s="43"/>
      <c r="CE225" s="43"/>
      <c r="CF225" s="43"/>
      <c r="CG225" s="43"/>
      <c r="CH225" s="43"/>
      <c r="CI225" s="43"/>
      <c r="CJ225" s="43"/>
      <c r="CK225" s="43"/>
      <c r="CL225" s="43"/>
      <c r="CM225" s="43"/>
      <c r="CN225" s="43"/>
      <c r="CO225" s="43"/>
      <c r="CP225" s="43"/>
      <c r="CQ225" s="43"/>
      <c r="CR225" s="43"/>
      <c r="CS225" s="43"/>
      <c r="CT225" s="43"/>
      <c r="CU225" s="43"/>
      <c r="CV225" s="43"/>
      <c r="CW225" s="43"/>
      <c r="CX225" s="43"/>
      <c r="CY225" s="43"/>
      <c r="CZ225" s="43"/>
      <c r="DA225" s="43"/>
      <c r="DB225" s="43"/>
      <c r="DC225" s="43"/>
      <c r="DD225" s="43"/>
      <c r="DE225" s="43"/>
      <c r="DF225" s="43"/>
      <c r="DG225" s="43"/>
      <c r="DH225" s="43"/>
      <c r="DI225" s="43"/>
      <c r="DJ225" s="43"/>
      <c r="DK225" s="43"/>
      <c r="DL225" s="43"/>
      <c r="DM225" s="43"/>
      <c r="DN225" s="43"/>
      <c r="DO225" s="43"/>
      <c r="DP225" s="43"/>
      <c r="DQ225" s="43"/>
      <c r="DR225" s="43"/>
      <c r="DS225" s="43"/>
      <c r="DT225" s="43"/>
      <c r="DU225" s="43"/>
      <c r="DV225" s="43"/>
      <c r="DW225" s="43"/>
      <c r="DX225" s="43"/>
      <c r="DY225" s="43"/>
      <c r="DZ225" s="43"/>
      <c r="EA225" s="43"/>
      <c r="EB225" s="43"/>
      <c r="EC225" s="43"/>
      <c r="ED225" s="43"/>
      <c r="EE225" s="43"/>
      <c r="EF225" s="43"/>
      <c r="EG225" s="43"/>
      <c r="EH225" s="43"/>
      <c r="EI225" s="43"/>
      <c r="EJ225" s="43"/>
      <c r="EK225" s="43"/>
      <c r="EL225" s="43"/>
      <c r="EM225" s="43"/>
      <c r="EN225" s="43"/>
      <c r="EO225" s="43"/>
      <c r="EP225" s="43"/>
      <c r="EQ225" s="43"/>
      <c r="ER225" s="43"/>
      <c r="ES225" s="43"/>
      <c r="ET225" s="43"/>
      <c r="EU225" s="43"/>
      <c r="EV225" s="43"/>
      <c r="EW225" s="43"/>
      <c r="EX225" s="43"/>
      <c r="EY225" s="43"/>
      <c r="EZ225" s="43"/>
      <c r="FA225" s="43"/>
      <c r="FB225" s="43"/>
      <c r="FC225" s="43"/>
      <c r="FD225" s="43"/>
      <c r="FE225" s="43"/>
      <c r="FF225" s="43"/>
      <c r="FG225" s="43"/>
      <c r="FH225" s="43"/>
      <c r="FI225" s="43"/>
      <c r="FJ225" s="43"/>
      <c r="FK225" s="43"/>
      <c r="FL225" s="43"/>
      <c r="FM225" s="43"/>
      <c r="FN225" s="43"/>
      <c r="FO225" s="43"/>
      <c r="FP225" s="43"/>
      <c r="FQ225" s="43"/>
      <c r="FR225" s="43"/>
      <c r="FS225" s="43"/>
      <c r="FT225" s="43"/>
      <c r="FU225" s="43"/>
      <c r="FV225" s="43"/>
      <c r="FW225" s="43"/>
      <c r="FX225" s="43"/>
      <c r="FY225" s="43"/>
      <c r="FZ225" s="43"/>
      <c r="GA225" s="43"/>
      <c r="GB225" s="43"/>
      <c r="GC225" s="43"/>
      <c r="GD225" s="43"/>
      <c r="GE225" s="43"/>
      <c r="GF225" s="43"/>
      <c r="GG225" s="43"/>
      <c r="GH225" s="43"/>
      <c r="GI225" s="43"/>
      <c r="GJ225" s="43"/>
      <c r="GK225" s="43"/>
      <c r="GL225" s="43"/>
      <c r="GM225" s="43"/>
      <c r="GN225" s="43"/>
      <c r="GO225" s="43"/>
      <c r="GP225" s="43"/>
      <c r="GQ225" s="43"/>
      <c r="GR225" s="43"/>
      <c r="GS225" s="43"/>
      <c r="GT225" s="43"/>
      <c r="GU225" s="43"/>
      <c r="GV225" s="43"/>
      <c r="GW225" s="43"/>
      <c r="GX225" s="43"/>
      <c r="GY225" s="43"/>
      <c r="GZ225" s="43"/>
      <c r="HA225" s="43"/>
      <c r="HB225" s="43"/>
      <c r="HC225" s="43"/>
      <c r="HD225" s="43"/>
      <c r="HE225" s="43"/>
      <c r="HF225" s="43"/>
      <c r="HG225" s="43"/>
      <c r="HH225" s="43"/>
      <c r="HI225" s="43"/>
      <c r="HJ225" s="43"/>
      <c r="HK225" s="43"/>
      <c r="HL225" s="43"/>
      <c r="HM225" s="43"/>
      <c r="HN225" s="43"/>
      <c r="HO225" s="43"/>
      <c r="HP225" s="43"/>
      <c r="HQ225" s="43"/>
      <c r="HR225" s="43"/>
      <c r="HS225" s="43"/>
      <c r="HT225" s="43"/>
      <c r="HU225" s="43"/>
      <c r="HV225" s="43"/>
      <c r="HW225" s="43"/>
      <c r="HX225" s="43"/>
      <c r="HY225" s="43"/>
      <c r="HZ225" s="43"/>
      <c r="IA225" s="43"/>
      <c r="IB225" s="43"/>
      <c r="IC225" s="43"/>
      <c r="ID225" s="43"/>
      <c r="IE225" s="43"/>
      <c r="IF225" s="43"/>
      <c r="IG225" s="43"/>
      <c r="IH225" s="43"/>
      <c r="II225" s="43"/>
      <c r="IJ225" s="43"/>
      <c r="IK225" s="43"/>
      <c r="IL225" s="43"/>
      <c r="IM225" s="43"/>
      <c r="IN225" s="43"/>
      <c r="IO225" s="43"/>
      <c r="IP225" s="43"/>
      <c r="IQ225" s="43"/>
      <c r="IR225" s="43"/>
      <c r="IS225" s="43"/>
      <c r="IT225" s="43"/>
      <c r="IU225" s="43"/>
      <c r="IV225" s="43"/>
      <c r="IW225" s="43"/>
      <c r="IX225" s="43"/>
      <c r="IY225" s="43"/>
      <c r="IZ225" s="43"/>
      <c r="JA225" s="43"/>
      <c r="JB225" s="43"/>
      <c r="JC225" s="43"/>
      <c r="JD225" s="43"/>
      <c r="JE225" s="43"/>
      <c r="JF225" s="43"/>
      <c r="JG225" s="43"/>
      <c r="JH225" s="43"/>
      <c r="JI225" s="43"/>
      <c r="JJ225" s="43"/>
      <c r="JK225" s="43"/>
      <c r="JL225" s="43"/>
      <c r="JM225" s="43"/>
      <c r="JN225" s="43"/>
      <c r="JO225" s="43"/>
      <c r="JP225" s="43"/>
      <c r="JQ225" s="43"/>
      <c r="JR225" s="43"/>
      <c r="JS225" s="43"/>
      <c r="JT225" s="43"/>
      <c r="JU225" s="43"/>
      <c r="JV225" s="43"/>
      <c r="JW225" s="43"/>
      <c r="JX225" s="43"/>
      <c r="JY225" s="43"/>
      <c r="JZ225" s="43"/>
      <c r="KA225" s="43"/>
      <c r="KB225" s="43"/>
    </row>
    <row r="226" spans="2:288" ht="39" customHeight="1" outlineLevel="2" x14ac:dyDescent="0.3">
      <c r="B226" s="66" t="s">
        <v>214</v>
      </c>
      <c r="C226" s="53">
        <f>C224</f>
        <v>78.337499999999991</v>
      </c>
      <c r="D226" s="53">
        <f>VLOOKUP(B226,'Estimaciones variables'!A:B,2,FALSE)</f>
        <v>0</v>
      </c>
      <c r="E226" s="44"/>
      <c r="F226" s="44"/>
      <c r="G226" s="58" t="s">
        <v>320</v>
      </c>
      <c r="H226" s="58" t="s">
        <v>304</v>
      </c>
      <c r="I226" s="58" t="s">
        <v>3</v>
      </c>
      <c r="J226" s="58"/>
      <c r="K226" s="45">
        <v>0</v>
      </c>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c r="AR226" s="43"/>
      <c r="AS226" s="43"/>
      <c r="AT226" s="43"/>
      <c r="AU226" s="43"/>
      <c r="AV226" s="43"/>
      <c r="AW226" s="43"/>
      <c r="AX226" s="43"/>
      <c r="AY226" s="43"/>
      <c r="AZ226" s="43"/>
      <c r="BA226" s="43"/>
      <c r="BB226" s="43"/>
      <c r="BC226" s="43"/>
      <c r="BD226" s="43"/>
      <c r="BE226" s="43"/>
      <c r="BF226" s="43"/>
      <c r="BG226" s="43"/>
      <c r="BH226" s="43"/>
      <c r="BI226" s="43"/>
      <c r="BJ226" s="43"/>
      <c r="BK226" s="43"/>
      <c r="BL226" s="43"/>
      <c r="BM226" s="43"/>
      <c r="BN226" s="43"/>
      <c r="BO226" s="43"/>
      <c r="BP226" s="43"/>
      <c r="BQ226" s="43"/>
      <c r="BR226" s="43"/>
      <c r="BS226" s="43"/>
      <c r="BT226" s="43"/>
      <c r="BU226" s="43"/>
      <c r="BV226" s="43"/>
      <c r="BW226" s="43"/>
      <c r="BX226" s="43"/>
      <c r="BY226" s="43"/>
      <c r="BZ226" s="43"/>
      <c r="CA226" s="43"/>
      <c r="CB226" s="43"/>
      <c r="CC226" s="43"/>
      <c r="CD226" s="43"/>
      <c r="CE226" s="43"/>
      <c r="CF226" s="43"/>
      <c r="CG226" s="43"/>
      <c r="CH226" s="43"/>
      <c r="CI226" s="43"/>
      <c r="CJ226" s="43"/>
      <c r="CK226" s="43"/>
      <c r="CL226" s="43"/>
      <c r="CM226" s="43"/>
      <c r="CN226" s="43"/>
      <c r="CO226" s="43"/>
      <c r="CP226" s="43"/>
      <c r="CQ226" s="43"/>
      <c r="CR226" s="43"/>
      <c r="CS226" s="43"/>
      <c r="CT226" s="43"/>
      <c r="CU226" s="43"/>
      <c r="CV226" s="43"/>
      <c r="CW226" s="43"/>
      <c r="CX226" s="43"/>
      <c r="CY226" s="43"/>
      <c r="CZ226" s="43"/>
      <c r="DA226" s="43"/>
      <c r="DB226" s="43"/>
      <c r="DC226" s="43"/>
      <c r="DD226" s="43"/>
      <c r="DE226" s="43"/>
      <c r="DF226" s="43"/>
      <c r="DG226" s="43"/>
      <c r="DH226" s="43"/>
      <c r="DI226" s="43"/>
      <c r="DJ226" s="43"/>
      <c r="DK226" s="43"/>
      <c r="DL226" s="43"/>
      <c r="DM226" s="43"/>
      <c r="DN226" s="43"/>
      <c r="DO226" s="43"/>
      <c r="DP226" s="43"/>
      <c r="DQ226" s="43"/>
      <c r="DR226" s="43"/>
      <c r="DS226" s="43"/>
      <c r="DT226" s="43"/>
      <c r="DU226" s="43"/>
      <c r="DV226" s="43"/>
      <c r="DW226" s="43"/>
      <c r="DX226" s="43"/>
      <c r="DY226" s="43"/>
      <c r="DZ226" s="43"/>
      <c r="EA226" s="43"/>
      <c r="EB226" s="43"/>
      <c r="EC226" s="43"/>
      <c r="ED226" s="43"/>
      <c r="EE226" s="43"/>
      <c r="EF226" s="43"/>
      <c r="EG226" s="43"/>
      <c r="EH226" s="43"/>
      <c r="EI226" s="43"/>
      <c r="EJ226" s="43"/>
      <c r="EK226" s="43"/>
      <c r="EL226" s="43"/>
      <c r="EM226" s="43"/>
      <c r="EN226" s="43"/>
      <c r="EO226" s="43"/>
      <c r="EP226" s="43"/>
      <c r="EQ226" s="43"/>
      <c r="ER226" s="43"/>
      <c r="ES226" s="43"/>
      <c r="ET226" s="43"/>
      <c r="EU226" s="43"/>
      <c r="EV226" s="43"/>
      <c r="EW226" s="43"/>
      <c r="EX226" s="43"/>
      <c r="EY226" s="43"/>
      <c r="EZ226" s="43"/>
      <c r="FA226" s="43"/>
      <c r="FB226" s="43"/>
      <c r="FC226" s="43"/>
      <c r="FD226" s="43"/>
      <c r="FE226" s="43"/>
      <c r="FF226" s="43"/>
      <c r="FG226" s="43"/>
      <c r="FH226" s="43"/>
      <c r="FI226" s="43"/>
      <c r="FJ226" s="43"/>
      <c r="FK226" s="43"/>
      <c r="FL226" s="43"/>
      <c r="FM226" s="43"/>
      <c r="FN226" s="43"/>
      <c r="FO226" s="43"/>
      <c r="FP226" s="43"/>
      <c r="FQ226" s="43"/>
      <c r="FR226" s="43"/>
      <c r="FS226" s="43"/>
      <c r="FT226" s="43"/>
      <c r="FU226" s="43"/>
      <c r="FV226" s="43"/>
      <c r="FW226" s="43"/>
      <c r="FX226" s="43"/>
      <c r="FY226" s="43"/>
      <c r="FZ226" s="43"/>
      <c r="GA226" s="43"/>
      <c r="GB226" s="43"/>
      <c r="GC226" s="43"/>
      <c r="GD226" s="43"/>
      <c r="GE226" s="43"/>
      <c r="GF226" s="43"/>
      <c r="GG226" s="43"/>
      <c r="GH226" s="43"/>
      <c r="GI226" s="43"/>
      <c r="GJ226" s="43"/>
      <c r="GK226" s="43"/>
      <c r="GL226" s="43"/>
      <c r="GM226" s="43"/>
      <c r="GN226" s="43"/>
      <c r="GO226" s="43"/>
      <c r="GP226" s="43"/>
      <c r="GQ226" s="43"/>
      <c r="GR226" s="43"/>
      <c r="GS226" s="43"/>
      <c r="GT226" s="43"/>
      <c r="GU226" s="43"/>
      <c r="GV226" s="43"/>
      <c r="GW226" s="43"/>
      <c r="GX226" s="43"/>
      <c r="GY226" s="43"/>
      <c r="GZ226" s="43"/>
      <c r="HA226" s="43"/>
      <c r="HB226" s="43"/>
      <c r="HC226" s="43"/>
      <c r="HD226" s="43"/>
      <c r="HE226" s="43"/>
      <c r="HF226" s="43"/>
      <c r="HG226" s="43"/>
      <c r="HH226" s="43"/>
      <c r="HI226" s="43"/>
      <c r="HJ226" s="43"/>
      <c r="HK226" s="43"/>
      <c r="HL226" s="43"/>
      <c r="HM226" s="43"/>
      <c r="HN226" s="43"/>
      <c r="HO226" s="43"/>
      <c r="HP226" s="43"/>
      <c r="HQ226" s="43"/>
      <c r="HR226" s="43"/>
      <c r="HS226" s="43"/>
      <c r="HT226" s="43"/>
      <c r="HU226" s="43"/>
      <c r="HV226" s="43"/>
      <c r="HW226" s="43"/>
      <c r="HX226" s="43"/>
      <c r="HY226" s="43"/>
      <c r="HZ226" s="43"/>
      <c r="IA226" s="43"/>
      <c r="IB226" s="43"/>
      <c r="IC226" s="43"/>
      <c r="ID226" s="43"/>
      <c r="IE226" s="43"/>
      <c r="IF226" s="43"/>
      <c r="IG226" s="43"/>
      <c r="IH226" s="43"/>
      <c r="II226" s="43"/>
      <c r="IJ226" s="43"/>
      <c r="IK226" s="43"/>
      <c r="IL226" s="43"/>
      <c r="IM226" s="43"/>
      <c r="IN226" s="43"/>
      <c r="IO226" s="43"/>
      <c r="IP226" s="43"/>
      <c r="IQ226" s="43"/>
      <c r="IR226" s="43"/>
      <c r="IS226" s="43"/>
      <c r="IT226" s="43"/>
      <c r="IU226" s="43"/>
      <c r="IV226" s="43"/>
      <c r="IW226" s="43"/>
      <c r="IX226" s="43"/>
      <c r="IY226" s="43"/>
      <c r="IZ226" s="43"/>
      <c r="JA226" s="43"/>
      <c r="JB226" s="43"/>
      <c r="JC226" s="43"/>
      <c r="JD226" s="43"/>
      <c r="JE226" s="43"/>
      <c r="JF226" s="43"/>
      <c r="JG226" s="43"/>
      <c r="JH226" s="43"/>
      <c r="JI226" s="43"/>
      <c r="JJ226" s="43"/>
      <c r="JK226" s="43"/>
      <c r="JL226" s="43"/>
      <c r="JM226" s="43"/>
      <c r="JN226" s="43"/>
      <c r="JO226" s="43"/>
      <c r="JP226" s="43"/>
      <c r="JQ226" s="43"/>
      <c r="JR226" s="43"/>
      <c r="JS226" s="43"/>
      <c r="JT226" s="43"/>
      <c r="JU226" s="43"/>
      <c r="JV226" s="43"/>
      <c r="JW226" s="43"/>
      <c r="JX226" s="43"/>
      <c r="JY226" s="43"/>
      <c r="JZ226" s="43"/>
      <c r="KA226" s="43"/>
      <c r="KB226" s="43"/>
    </row>
    <row r="227" spans="2:288" ht="26.25" customHeight="1" x14ac:dyDescent="0.3">
      <c r="B227" s="65" t="s">
        <v>282</v>
      </c>
      <c r="C227" s="57">
        <f>C228</f>
        <v>78.337499999999991</v>
      </c>
      <c r="D227" s="114">
        <f>MAX(D228:D234)</f>
        <v>0</v>
      </c>
      <c r="E227" s="41"/>
      <c r="F227" s="41"/>
      <c r="G227" s="73"/>
      <c r="H227" s="73"/>
      <c r="I227" s="73"/>
      <c r="J227" s="73"/>
      <c r="K227" s="42">
        <v>0</v>
      </c>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c r="AJ227" s="43"/>
      <c r="AK227" s="43"/>
      <c r="AL227" s="43"/>
      <c r="AM227" s="43"/>
      <c r="AN227" s="43"/>
      <c r="AO227" s="43"/>
      <c r="AP227" s="43"/>
      <c r="AQ227" s="43"/>
      <c r="AR227" s="43"/>
      <c r="AS227" s="43"/>
      <c r="AT227" s="43"/>
      <c r="AU227" s="43"/>
      <c r="AV227" s="43"/>
      <c r="AW227" s="43"/>
      <c r="AX227" s="43"/>
      <c r="AY227" s="43"/>
      <c r="AZ227" s="43"/>
      <c r="BA227" s="43"/>
      <c r="BB227" s="43"/>
      <c r="BC227" s="43"/>
      <c r="BD227" s="43"/>
      <c r="BE227" s="43"/>
      <c r="BF227" s="43"/>
      <c r="BG227" s="43"/>
      <c r="BH227" s="43"/>
      <c r="BI227" s="43"/>
      <c r="BJ227" s="43"/>
      <c r="BK227" s="43"/>
      <c r="BL227" s="43"/>
      <c r="BM227" s="43"/>
      <c r="BN227" s="43"/>
      <c r="BO227" s="43"/>
      <c r="BP227" s="43"/>
      <c r="BQ227" s="43"/>
      <c r="BR227" s="43"/>
      <c r="BS227" s="43"/>
      <c r="BT227" s="43"/>
      <c r="BU227" s="43"/>
      <c r="BV227" s="43"/>
      <c r="BW227" s="43"/>
      <c r="BX227" s="43"/>
      <c r="BY227" s="43"/>
      <c r="BZ227" s="43"/>
      <c r="CA227" s="43"/>
      <c r="CB227" s="43"/>
      <c r="CC227" s="43"/>
      <c r="CD227" s="43"/>
      <c r="CE227" s="43"/>
      <c r="CF227" s="43"/>
      <c r="CG227" s="43"/>
      <c r="CH227" s="43"/>
      <c r="CI227" s="43"/>
      <c r="CJ227" s="43"/>
      <c r="CK227" s="43"/>
      <c r="CL227" s="43"/>
      <c r="CM227" s="43"/>
      <c r="CN227" s="43"/>
      <c r="CO227" s="43"/>
      <c r="CP227" s="43"/>
      <c r="CQ227" s="43"/>
      <c r="CR227" s="43"/>
      <c r="CS227" s="43"/>
      <c r="CT227" s="43"/>
      <c r="CU227" s="43"/>
      <c r="CV227" s="43"/>
      <c r="CW227" s="43"/>
      <c r="CX227" s="43"/>
      <c r="CY227" s="43"/>
      <c r="CZ227" s="43"/>
      <c r="DA227" s="43"/>
      <c r="DB227" s="43"/>
      <c r="DC227" s="43"/>
      <c r="DD227" s="43"/>
      <c r="DE227" s="43"/>
      <c r="DF227" s="43"/>
      <c r="DG227" s="43"/>
      <c r="DH227" s="43"/>
      <c r="DI227" s="43"/>
      <c r="DJ227" s="43"/>
      <c r="DK227" s="43"/>
      <c r="DL227" s="43"/>
      <c r="DM227" s="43"/>
      <c r="DN227" s="43"/>
      <c r="DO227" s="43"/>
      <c r="DP227" s="43"/>
      <c r="DQ227" s="43"/>
      <c r="DR227" s="43"/>
      <c r="DS227" s="43"/>
      <c r="DT227" s="43"/>
      <c r="DU227" s="43"/>
      <c r="DV227" s="43"/>
      <c r="DW227" s="43"/>
      <c r="DX227" s="43"/>
      <c r="DY227" s="43"/>
      <c r="DZ227" s="43"/>
      <c r="EA227" s="43"/>
      <c r="EB227" s="43"/>
      <c r="EC227" s="43"/>
      <c r="ED227" s="43"/>
      <c r="EE227" s="43"/>
      <c r="EF227" s="43"/>
      <c r="EG227" s="43"/>
      <c r="EH227" s="43"/>
      <c r="EI227" s="43"/>
      <c r="EJ227" s="43"/>
      <c r="EK227" s="43"/>
      <c r="EL227" s="43"/>
      <c r="EM227" s="43"/>
      <c r="EN227" s="43"/>
      <c r="EO227" s="43"/>
      <c r="EP227" s="43"/>
      <c r="EQ227" s="43"/>
      <c r="ER227" s="43"/>
      <c r="ES227" s="43"/>
      <c r="ET227" s="43"/>
      <c r="EU227" s="43"/>
      <c r="EV227" s="43"/>
      <c r="EW227" s="43"/>
      <c r="EX227" s="43"/>
      <c r="EY227" s="43"/>
      <c r="EZ227" s="43"/>
      <c r="FA227" s="43"/>
      <c r="FB227" s="43"/>
      <c r="FC227" s="43"/>
      <c r="FD227" s="43"/>
      <c r="FE227" s="43"/>
      <c r="FF227" s="43"/>
      <c r="FG227" s="43"/>
      <c r="FH227" s="43"/>
      <c r="FI227" s="43"/>
      <c r="FJ227" s="43"/>
      <c r="FK227" s="43"/>
      <c r="FL227" s="43"/>
      <c r="FM227" s="43"/>
      <c r="FN227" s="43"/>
      <c r="FO227" s="43"/>
      <c r="FP227" s="43"/>
      <c r="FQ227" s="43"/>
      <c r="FR227" s="43"/>
      <c r="FS227" s="43"/>
      <c r="FT227" s="43"/>
      <c r="FU227" s="43"/>
      <c r="FV227" s="43"/>
      <c r="FW227" s="43"/>
      <c r="FX227" s="43"/>
      <c r="FY227" s="43"/>
      <c r="FZ227" s="43"/>
      <c r="GA227" s="43"/>
      <c r="GB227" s="43"/>
      <c r="GC227" s="43"/>
      <c r="GD227" s="43"/>
      <c r="GE227" s="43"/>
      <c r="GF227" s="43"/>
      <c r="GG227" s="43"/>
      <c r="GH227" s="43"/>
      <c r="GI227" s="43"/>
      <c r="GJ227" s="43"/>
      <c r="GK227" s="43"/>
      <c r="GL227" s="43"/>
      <c r="GM227" s="43"/>
      <c r="GN227" s="43"/>
      <c r="GO227" s="43"/>
      <c r="GP227" s="43"/>
      <c r="GQ227" s="43"/>
      <c r="GR227" s="43"/>
      <c r="GS227" s="43"/>
      <c r="GT227" s="43"/>
      <c r="GU227" s="43"/>
      <c r="GV227" s="43"/>
      <c r="GW227" s="43"/>
      <c r="GX227" s="43"/>
      <c r="GY227" s="43"/>
      <c r="GZ227" s="43"/>
      <c r="HA227" s="43"/>
      <c r="HB227" s="43"/>
      <c r="HC227" s="43"/>
      <c r="HD227" s="43"/>
      <c r="HE227" s="43"/>
      <c r="HF227" s="43"/>
      <c r="HG227" s="43"/>
      <c r="HH227" s="43"/>
      <c r="HI227" s="43"/>
      <c r="HJ227" s="43"/>
      <c r="HK227" s="43"/>
      <c r="HL227" s="43"/>
      <c r="HM227" s="43"/>
      <c r="HN227" s="43"/>
      <c r="HO227" s="43"/>
      <c r="HP227" s="43"/>
      <c r="HQ227" s="43"/>
      <c r="HR227" s="43"/>
      <c r="HS227" s="43"/>
      <c r="HT227" s="43"/>
      <c r="HU227" s="43"/>
      <c r="HV227" s="43"/>
      <c r="HW227" s="43"/>
      <c r="HX227" s="43"/>
      <c r="HY227" s="43"/>
      <c r="HZ227" s="43"/>
      <c r="IA227" s="43"/>
      <c r="IB227" s="43"/>
      <c r="IC227" s="43"/>
      <c r="ID227" s="43"/>
      <c r="IE227" s="43"/>
      <c r="IF227" s="43"/>
      <c r="IG227" s="43"/>
      <c r="IH227" s="43"/>
      <c r="II227" s="43"/>
      <c r="IJ227" s="43"/>
      <c r="IK227" s="43"/>
      <c r="IL227" s="43"/>
      <c r="IM227" s="43"/>
      <c r="IN227" s="43"/>
      <c r="IO227" s="43"/>
      <c r="IP227" s="43"/>
      <c r="IQ227" s="43"/>
      <c r="IR227" s="43"/>
      <c r="IS227" s="43"/>
      <c r="IT227" s="43"/>
      <c r="IU227" s="43"/>
      <c r="IV227" s="43"/>
      <c r="IW227" s="43"/>
      <c r="IX227" s="43"/>
      <c r="IY227" s="43"/>
      <c r="IZ227" s="43"/>
      <c r="JA227" s="43"/>
      <c r="JB227" s="43"/>
      <c r="JC227" s="43"/>
      <c r="JD227" s="43"/>
      <c r="JE227" s="43"/>
      <c r="JF227" s="43"/>
      <c r="JG227" s="43"/>
      <c r="JH227" s="43"/>
      <c r="JI227" s="43"/>
      <c r="JJ227" s="43"/>
      <c r="JK227" s="43"/>
      <c r="JL227" s="43"/>
      <c r="JM227" s="43"/>
      <c r="JN227" s="43"/>
      <c r="JO227" s="43"/>
      <c r="JP227" s="43"/>
      <c r="JQ227" s="43"/>
      <c r="JR227" s="43"/>
      <c r="JS227" s="43"/>
      <c r="JT227" s="43"/>
      <c r="JU227" s="43"/>
      <c r="JV227" s="43"/>
      <c r="JW227" s="43"/>
      <c r="JX227" s="43"/>
      <c r="JY227" s="43"/>
      <c r="JZ227" s="43"/>
      <c r="KA227" s="43"/>
      <c r="KB227" s="43"/>
    </row>
    <row r="228" spans="2:288" ht="26.25" customHeight="1" outlineLevel="1" x14ac:dyDescent="0.3">
      <c r="B228" s="67" t="s">
        <v>283</v>
      </c>
      <c r="C228" s="54">
        <f>C229</f>
        <v>78.337499999999991</v>
      </c>
      <c r="D228" s="107">
        <f>D229</f>
        <v>0</v>
      </c>
      <c r="E228" s="46"/>
      <c r="F228" s="46"/>
      <c r="G228" s="75"/>
      <c r="H228" s="75"/>
      <c r="I228" s="75"/>
      <c r="J228" s="75"/>
      <c r="K228" s="47">
        <v>0</v>
      </c>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c r="AJ228" s="43"/>
      <c r="AK228" s="43"/>
      <c r="AL228" s="43"/>
      <c r="AM228" s="43"/>
      <c r="AN228" s="43"/>
      <c r="AO228" s="43"/>
      <c r="AP228" s="43"/>
      <c r="AQ228" s="43"/>
      <c r="AR228" s="43"/>
      <c r="AS228" s="43"/>
      <c r="AT228" s="43"/>
      <c r="AU228" s="43"/>
      <c r="AV228" s="43"/>
      <c r="AW228" s="43"/>
      <c r="AX228" s="43"/>
      <c r="AY228" s="43"/>
      <c r="AZ228" s="43"/>
      <c r="BA228" s="43"/>
      <c r="BB228" s="43"/>
      <c r="BC228" s="43"/>
      <c r="BD228" s="43"/>
      <c r="BE228" s="43"/>
      <c r="BF228" s="43"/>
      <c r="BG228" s="43"/>
      <c r="BH228" s="43"/>
      <c r="BI228" s="43"/>
      <c r="BJ228" s="43"/>
      <c r="BK228" s="43"/>
      <c r="BL228" s="43"/>
      <c r="BM228" s="43"/>
      <c r="BN228" s="43"/>
      <c r="BO228" s="43"/>
      <c r="BP228" s="43"/>
      <c r="BQ228" s="43"/>
      <c r="BR228" s="43"/>
      <c r="BS228" s="43"/>
      <c r="BT228" s="43"/>
      <c r="BU228" s="43"/>
      <c r="BV228" s="43"/>
      <c r="BW228" s="43"/>
      <c r="BX228" s="43"/>
      <c r="BY228" s="43"/>
      <c r="BZ228" s="43"/>
      <c r="CA228" s="43"/>
      <c r="CB228" s="43"/>
      <c r="CC228" s="43"/>
      <c r="CD228" s="43"/>
      <c r="CE228" s="43"/>
      <c r="CF228" s="43"/>
      <c r="CG228" s="43"/>
      <c r="CH228" s="43"/>
      <c r="CI228" s="43"/>
      <c r="CJ228" s="43"/>
      <c r="CK228" s="43"/>
      <c r="CL228" s="43"/>
      <c r="CM228" s="43"/>
      <c r="CN228" s="43"/>
      <c r="CO228" s="43"/>
      <c r="CP228" s="43"/>
      <c r="CQ228" s="43"/>
      <c r="CR228" s="43"/>
      <c r="CS228" s="43"/>
      <c r="CT228" s="43"/>
      <c r="CU228" s="43"/>
      <c r="CV228" s="43"/>
      <c r="CW228" s="43"/>
      <c r="CX228" s="43"/>
      <c r="CY228" s="43"/>
      <c r="CZ228" s="43"/>
      <c r="DA228" s="43"/>
      <c r="DB228" s="43"/>
      <c r="DC228" s="43"/>
      <c r="DD228" s="43"/>
      <c r="DE228" s="43"/>
      <c r="DF228" s="43"/>
      <c r="DG228" s="43"/>
      <c r="DH228" s="43"/>
      <c r="DI228" s="43"/>
      <c r="DJ228" s="43"/>
      <c r="DK228" s="43"/>
      <c r="DL228" s="43"/>
      <c r="DM228" s="43"/>
      <c r="DN228" s="43"/>
      <c r="DO228" s="43"/>
      <c r="DP228" s="43"/>
      <c r="DQ228" s="43"/>
      <c r="DR228" s="43"/>
      <c r="DS228" s="43"/>
      <c r="DT228" s="43"/>
      <c r="DU228" s="43"/>
      <c r="DV228" s="43"/>
      <c r="DW228" s="43"/>
      <c r="DX228" s="43"/>
      <c r="DY228" s="43"/>
      <c r="DZ228" s="43"/>
      <c r="EA228" s="43"/>
      <c r="EB228" s="43"/>
      <c r="EC228" s="43"/>
      <c r="ED228" s="43"/>
      <c r="EE228" s="43"/>
      <c r="EF228" s="43"/>
      <c r="EG228" s="43"/>
      <c r="EH228" s="43"/>
      <c r="EI228" s="43"/>
      <c r="EJ228" s="43"/>
      <c r="EK228" s="43"/>
      <c r="EL228" s="43"/>
      <c r="EM228" s="43"/>
      <c r="EN228" s="43"/>
      <c r="EO228" s="43"/>
      <c r="EP228" s="43"/>
      <c r="EQ228" s="43"/>
      <c r="ER228" s="43"/>
      <c r="ES228" s="43"/>
      <c r="ET228" s="43"/>
      <c r="EU228" s="43"/>
      <c r="EV228" s="43"/>
      <c r="EW228" s="43"/>
      <c r="EX228" s="43"/>
      <c r="EY228" s="43"/>
      <c r="EZ228" s="43"/>
      <c r="FA228" s="43"/>
      <c r="FB228" s="43"/>
      <c r="FC228" s="43"/>
      <c r="FD228" s="43"/>
      <c r="FE228" s="43"/>
      <c r="FF228" s="43"/>
      <c r="FG228" s="43"/>
      <c r="FH228" s="43"/>
      <c r="FI228" s="43"/>
      <c r="FJ228" s="43"/>
      <c r="FK228" s="43"/>
      <c r="FL228" s="43"/>
      <c r="FM228" s="43"/>
      <c r="FN228" s="43"/>
      <c r="FO228" s="43"/>
      <c r="FP228" s="43"/>
      <c r="FQ228" s="43"/>
      <c r="FR228" s="43"/>
      <c r="FS228" s="43"/>
      <c r="FT228" s="43"/>
      <c r="FU228" s="43"/>
      <c r="FV228" s="43"/>
      <c r="FW228" s="43"/>
      <c r="FX228" s="43"/>
      <c r="FY228" s="43"/>
      <c r="FZ228" s="43"/>
      <c r="GA228" s="43"/>
      <c r="GB228" s="43"/>
      <c r="GC228" s="43"/>
      <c r="GD228" s="43"/>
      <c r="GE228" s="43"/>
      <c r="GF228" s="43"/>
      <c r="GG228" s="43"/>
      <c r="GH228" s="43"/>
      <c r="GI228" s="43"/>
      <c r="GJ228" s="43"/>
      <c r="GK228" s="43"/>
      <c r="GL228" s="43"/>
      <c r="GM228" s="43"/>
      <c r="GN228" s="43"/>
      <c r="GO228" s="43"/>
      <c r="GP228" s="43"/>
      <c r="GQ228" s="43"/>
      <c r="GR228" s="43"/>
      <c r="GS228" s="43"/>
      <c r="GT228" s="43"/>
      <c r="GU228" s="43"/>
      <c r="GV228" s="43"/>
      <c r="GW228" s="43"/>
      <c r="GX228" s="43"/>
      <c r="GY228" s="43"/>
      <c r="GZ228" s="43"/>
      <c r="HA228" s="43"/>
      <c r="HB228" s="43"/>
      <c r="HC228" s="43"/>
      <c r="HD228" s="43"/>
      <c r="HE228" s="43"/>
      <c r="HF228" s="43"/>
      <c r="HG228" s="43"/>
      <c r="HH228" s="43"/>
      <c r="HI228" s="43"/>
      <c r="HJ228" s="43"/>
      <c r="HK228" s="43"/>
      <c r="HL228" s="43"/>
      <c r="HM228" s="43"/>
      <c r="HN228" s="43"/>
      <c r="HO228" s="43"/>
      <c r="HP228" s="43"/>
      <c r="HQ228" s="43"/>
      <c r="HR228" s="43"/>
      <c r="HS228" s="43"/>
      <c r="HT228" s="43"/>
      <c r="HU228" s="43"/>
      <c r="HV228" s="43"/>
      <c r="HW228" s="43"/>
      <c r="HX228" s="43"/>
      <c r="HY228" s="43"/>
      <c r="HZ228" s="43"/>
      <c r="IA228" s="43"/>
      <c r="IB228" s="43"/>
      <c r="IC228" s="43"/>
      <c r="ID228" s="43"/>
      <c r="IE228" s="43"/>
      <c r="IF228" s="43"/>
      <c r="IG228" s="43"/>
      <c r="IH228" s="43"/>
      <c r="II228" s="43"/>
      <c r="IJ228" s="43"/>
      <c r="IK228" s="43"/>
      <c r="IL228" s="43"/>
      <c r="IM228" s="43"/>
      <c r="IN228" s="43"/>
      <c r="IO228" s="43"/>
      <c r="IP228" s="43"/>
      <c r="IQ228" s="43"/>
      <c r="IR228" s="43"/>
      <c r="IS228" s="43"/>
      <c r="IT228" s="43"/>
      <c r="IU228" s="43"/>
      <c r="IV228" s="43"/>
      <c r="IW228" s="43"/>
      <c r="IX228" s="43"/>
      <c r="IY228" s="43"/>
      <c r="IZ228" s="43"/>
      <c r="JA228" s="43"/>
      <c r="JB228" s="43"/>
      <c r="JC228" s="43"/>
      <c r="JD228" s="43"/>
      <c r="JE228" s="43"/>
      <c r="JF228" s="43"/>
      <c r="JG228" s="43"/>
      <c r="JH228" s="43"/>
      <c r="JI228" s="43"/>
      <c r="JJ228" s="43"/>
      <c r="JK228" s="43"/>
      <c r="JL228" s="43"/>
      <c r="JM228" s="43"/>
      <c r="JN228" s="43"/>
      <c r="JO228" s="43"/>
      <c r="JP228" s="43"/>
      <c r="JQ228" s="43"/>
      <c r="JR228" s="43"/>
      <c r="JS228" s="43"/>
      <c r="JT228" s="43"/>
      <c r="JU228" s="43"/>
      <c r="JV228" s="43"/>
      <c r="JW228" s="43"/>
      <c r="JX228" s="43"/>
      <c r="JY228" s="43"/>
      <c r="JZ228" s="43"/>
      <c r="KA228" s="43"/>
      <c r="KB228" s="43"/>
    </row>
    <row r="229" spans="2:288" ht="32.25" customHeight="1" outlineLevel="2" x14ac:dyDescent="0.3">
      <c r="B229" s="66" t="s">
        <v>381</v>
      </c>
      <c r="C229" s="98">
        <f>IF('Estimación Content'!$B$13='Estimaciones variables'!$Y$40,C225+D216,C225+5)</f>
        <v>78.337499999999991</v>
      </c>
      <c r="D229" s="53">
        <f>VLOOKUP(B229,'Estimaciones variables'!A:B,2,FALSE)</f>
        <v>0</v>
      </c>
      <c r="E229" s="44"/>
      <c r="F229" s="44"/>
      <c r="G229" s="58" t="s">
        <v>322</v>
      </c>
      <c r="H229" s="58" t="s">
        <v>321</v>
      </c>
      <c r="I229" s="58" t="s">
        <v>51</v>
      </c>
      <c r="J229" s="58"/>
      <c r="K229" s="45">
        <v>0</v>
      </c>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c r="AR229" s="43"/>
      <c r="AS229" s="43"/>
      <c r="AT229" s="43"/>
      <c r="AU229" s="43"/>
      <c r="AV229" s="43"/>
      <c r="AW229" s="43"/>
      <c r="AX229" s="43"/>
      <c r="AY229" s="43"/>
      <c r="AZ229" s="43"/>
      <c r="BA229" s="43"/>
      <c r="BB229" s="43"/>
      <c r="BC229" s="43"/>
      <c r="BD229" s="43"/>
      <c r="BE229" s="43"/>
      <c r="BF229" s="43"/>
      <c r="BG229" s="43"/>
      <c r="BH229" s="43"/>
      <c r="BI229" s="43"/>
      <c r="BJ229" s="43"/>
      <c r="BK229" s="43"/>
      <c r="BL229" s="43"/>
      <c r="BM229" s="43"/>
      <c r="BN229" s="43"/>
      <c r="BO229" s="43"/>
      <c r="BP229" s="43"/>
      <c r="BQ229" s="43"/>
      <c r="BR229" s="43"/>
      <c r="BS229" s="43"/>
      <c r="BT229" s="43"/>
      <c r="BU229" s="43"/>
      <c r="BV229" s="43"/>
      <c r="BW229" s="43"/>
      <c r="BX229" s="43"/>
      <c r="BY229" s="43"/>
      <c r="BZ229" s="43"/>
      <c r="CA229" s="43"/>
      <c r="CB229" s="43"/>
      <c r="CC229" s="43"/>
      <c r="CD229" s="43"/>
      <c r="CE229" s="43"/>
      <c r="CF229" s="43"/>
      <c r="CG229" s="43"/>
      <c r="CH229" s="43"/>
      <c r="CI229" s="43"/>
      <c r="CJ229" s="43"/>
      <c r="CK229" s="43"/>
      <c r="CL229" s="43"/>
      <c r="CM229" s="43"/>
      <c r="CN229" s="43"/>
      <c r="CO229" s="43"/>
      <c r="CP229" s="43"/>
      <c r="CQ229" s="43"/>
      <c r="CR229" s="43"/>
      <c r="CS229" s="43"/>
      <c r="CT229" s="43"/>
      <c r="CU229" s="43"/>
      <c r="CV229" s="43"/>
      <c r="CW229" s="43"/>
      <c r="CX229" s="43"/>
      <c r="CY229" s="43"/>
      <c r="CZ229" s="43"/>
      <c r="DA229" s="43"/>
      <c r="DB229" s="43"/>
      <c r="DC229" s="43"/>
      <c r="DD229" s="43"/>
      <c r="DE229" s="43"/>
      <c r="DF229" s="43"/>
      <c r="DG229" s="43"/>
      <c r="DH229" s="43"/>
      <c r="DI229" s="43"/>
      <c r="DJ229" s="43"/>
      <c r="DK229" s="43"/>
      <c r="DL229" s="43"/>
      <c r="DM229" s="43"/>
      <c r="DN229" s="43"/>
      <c r="DO229" s="43"/>
      <c r="DP229" s="43"/>
      <c r="DQ229" s="43"/>
      <c r="DR229" s="43"/>
      <c r="DS229" s="43"/>
      <c r="DT229" s="43"/>
      <c r="DU229" s="43"/>
      <c r="DV229" s="43"/>
      <c r="DW229" s="43"/>
      <c r="DX229" s="43"/>
      <c r="DY229" s="43"/>
      <c r="DZ229" s="43"/>
      <c r="EA229" s="43"/>
      <c r="EB229" s="43"/>
      <c r="EC229" s="43"/>
      <c r="ED229" s="43"/>
      <c r="EE229" s="43"/>
      <c r="EF229" s="43"/>
      <c r="EG229" s="43"/>
      <c r="EH229" s="43"/>
      <c r="EI229" s="43"/>
      <c r="EJ229" s="43"/>
      <c r="EK229" s="43"/>
      <c r="EL229" s="43"/>
      <c r="EM229" s="43"/>
      <c r="EN229" s="43"/>
      <c r="EO229" s="43"/>
      <c r="EP229" s="43"/>
      <c r="EQ229" s="43"/>
      <c r="ER229" s="43"/>
      <c r="ES229" s="43"/>
      <c r="ET229" s="43"/>
      <c r="EU229" s="43"/>
      <c r="EV229" s="43"/>
      <c r="EW229" s="43"/>
      <c r="EX229" s="43"/>
      <c r="EY229" s="43"/>
      <c r="EZ229" s="43"/>
      <c r="FA229" s="43"/>
      <c r="FB229" s="43"/>
      <c r="FC229" s="43"/>
      <c r="FD229" s="43"/>
      <c r="FE229" s="43"/>
      <c r="FF229" s="43"/>
      <c r="FG229" s="43"/>
      <c r="FH229" s="43"/>
      <c r="FI229" s="43"/>
      <c r="FJ229" s="43"/>
      <c r="FK229" s="43"/>
      <c r="FL229" s="43"/>
      <c r="FM229" s="43"/>
      <c r="FN229" s="43"/>
      <c r="FO229" s="43"/>
      <c r="FP229" s="43"/>
      <c r="FQ229" s="43"/>
      <c r="FR229" s="43"/>
      <c r="FS229" s="43"/>
      <c r="FT229" s="43"/>
      <c r="FU229" s="43"/>
      <c r="FV229" s="43"/>
      <c r="FW229" s="43"/>
      <c r="FX229" s="43"/>
      <c r="FY229" s="43"/>
      <c r="FZ229" s="43"/>
      <c r="GA229" s="43"/>
      <c r="GB229" s="43"/>
      <c r="GC229" s="43"/>
      <c r="GD229" s="43"/>
      <c r="GE229" s="43"/>
      <c r="GF229" s="43"/>
      <c r="GG229" s="43"/>
      <c r="GH229" s="43"/>
      <c r="GI229" s="43"/>
      <c r="GJ229" s="43"/>
      <c r="GK229" s="43"/>
      <c r="GL229" s="43"/>
      <c r="GM229" s="43"/>
      <c r="GN229" s="43"/>
      <c r="GO229" s="43"/>
      <c r="GP229" s="43"/>
      <c r="GQ229" s="43"/>
      <c r="GR229" s="43"/>
      <c r="GS229" s="43"/>
      <c r="GT229" s="43"/>
      <c r="GU229" s="43"/>
      <c r="GV229" s="43"/>
      <c r="GW229" s="43"/>
      <c r="GX229" s="43"/>
      <c r="GY229" s="43"/>
      <c r="GZ229" s="43"/>
      <c r="HA229" s="43"/>
      <c r="HB229" s="43"/>
      <c r="HC229" s="43"/>
      <c r="HD229" s="43"/>
      <c r="HE229" s="43"/>
      <c r="HF229" s="43"/>
      <c r="HG229" s="43"/>
      <c r="HH229" s="43"/>
      <c r="HI229" s="43"/>
      <c r="HJ229" s="43"/>
      <c r="HK229" s="43"/>
      <c r="HL229" s="43"/>
      <c r="HM229" s="43"/>
      <c r="HN229" s="43"/>
      <c r="HO229" s="43"/>
      <c r="HP229" s="43"/>
      <c r="HQ229" s="43"/>
      <c r="HR229" s="43"/>
      <c r="HS229" s="43"/>
      <c r="HT229" s="43"/>
      <c r="HU229" s="43"/>
      <c r="HV229" s="43"/>
      <c r="HW229" s="43"/>
      <c r="HX229" s="43"/>
      <c r="HY229" s="43"/>
      <c r="HZ229" s="43"/>
      <c r="IA229" s="43"/>
      <c r="IB229" s="43"/>
      <c r="IC229" s="43"/>
      <c r="ID229" s="43"/>
      <c r="IE229" s="43"/>
      <c r="IF229" s="43"/>
      <c r="IG229" s="43"/>
      <c r="IH229" s="43"/>
      <c r="II229" s="43"/>
      <c r="IJ229" s="43"/>
      <c r="IK229" s="43"/>
      <c r="IL229" s="43"/>
      <c r="IM229" s="43"/>
      <c r="IN229" s="43"/>
      <c r="IO229" s="43"/>
      <c r="IP229" s="43"/>
      <c r="IQ229" s="43"/>
      <c r="IR229" s="43"/>
      <c r="IS229" s="43"/>
      <c r="IT229" s="43"/>
      <c r="IU229" s="43"/>
      <c r="IV229" s="43"/>
      <c r="IW229" s="43"/>
      <c r="IX229" s="43"/>
      <c r="IY229" s="43"/>
      <c r="IZ229" s="43"/>
      <c r="JA229" s="43"/>
      <c r="JB229" s="43"/>
      <c r="JC229" s="43"/>
      <c r="JD229" s="43"/>
      <c r="JE229" s="43"/>
      <c r="JF229" s="43"/>
      <c r="JG229" s="43"/>
      <c r="JH229" s="43"/>
      <c r="JI229" s="43"/>
      <c r="JJ229" s="43"/>
      <c r="JK229" s="43"/>
      <c r="JL229" s="43"/>
      <c r="JM229" s="43"/>
      <c r="JN229" s="43"/>
      <c r="JO229" s="43"/>
      <c r="JP229" s="43"/>
      <c r="JQ229" s="43"/>
      <c r="JR229" s="43"/>
      <c r="JS229" s="43"/>
      <c r="JT229" s="43"/>
      <c r="JU229" s="43"/>
      <c r="JV229" s="43"/>
      <c r="JW229" s="43"/>
      <c r="JX229" s="43"/>
      <c r="JY229" s="43"/>
      <c r="JZ229" s="43"/>
      <c r="KA229" s="43"/>
      <c r="KB229" s="43"/>
    </row>
    <row r="230" spans="2:288" ht="26.25" customHeight="1" outlineLevel="1" x14ac:dyDescent="0.3">
      <c r="B230" s="67" t="s">
        <v>297</v>
      </c>
      <c r="C230" s="56">
        <f>C231</f>
        <v>78.337499999999991</v>
      </c>
      <c r="D230" s="107">
        <f>MAX(D231:D234)</f>
        <v>0</v>
      </c>
      <c r="E230" s="46"/>
      <c r="F230" s="46"/>
      <c r="G230" s="75"/>
      <c r="H230" s="75"/>
      <c r="I230" s="75"/>
      <c r="J230" s="75"/>
      <c r="K230" s="47">
        <v>0</v>
      </c>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c r="AL230" s="43"/>
      <c r="AM230" s="43"/>
      <c r="AN230" s="43"/>
      <c r="AO230" s="43"/>
      <c r="AP230" s="43"/>
      <c r="AQ230" s="43"/>
      <c r="AR230" s="43"/>
      <c r="AS230" s="43"/>
      <c r="AT230" s="43"/>
      <c r="AU230" s="43"/>
      <c r="AV230" s="43"/>
      <c r="AW230" s="43"/>
      <c r="AX230" s="43"/>
      <c r="AY230" s="43"/>
      <c r="AZ230" s="43"/>
      <c r="BA230" s="43"/>
      <c r="BB230" s="43"/>
      <c r="BC230" s="43"/>
      <c r="BD230" s="43"/>
      <c r="BE230" s="43"/>
      <c r="BF230" s="43"/>
      <c r="BG230" s="43"/>
      <c r="BH230" s="43"/>
      <c r="BI230" s="43"/>
      <c r="BJ230" s="43"/>
      <c r="BK230" s="43"/>
      <c r="BL230" s="43"/>
      <c r="BM230" s="43"/>
      <c r="BN230" s="43"/>
      <c r="BO230" s="43"/>
      <c r="BP230" s="43"/>
      <c r="BQ230" s="43"/>
      <c r="BR230" s="43"/>
      <c r="BS230" s="43"/>
      <c r="BT230" s="43"/>
      <c r="BU230" s="43"/>
      <c r="BV230" s="43"/>
      <c r="BW230" s="43"/>
      <c r="BX230" s="43"/>
      <c r="BY230" s="43"/>
      <c r="BZ230" s="43"/>
      <c r="CA230" s="43"/>
      <c r="CB230" s="43"/>
      <c r="CC230" s="43"/>
      <c r="CD230" s="43"/>
      <c r="CE230" s="43"/>
      <c r="CF230" s="43"/>
      <c r="CG230" s="43"/>
      <c r="CH230" s="43"/>
      <c r="CI230" s="43"/>
      <c r="CJ230" s="43"/>
      <c r="CK230" s="43"/>
      <c r="CL230" s="43"/>
      <c r="CM230" s="43"/>
      <c r="CN230" s="43"/>
      <c r="CO230" s="43"/>
      <c r="CP230" s="43"/>
      <c r="CQ230" s="43"/>
      <c r="CR230" s="43"/>
      <c r="CS230" s="43"/>
      <c r="CT230" s="43"/>
      <c r="CU230" s="43"/>
      <c r="CV230" s="43"/>
      <c r="CW230" s="43"/>
      <c r="CX230" s="43"/>
      <c r="CY230" s="43"/>
      <c r="CZ230" s="43"/>
      <c r="DA230" s="43"/>
      <c r="DB230" s="43"/>
      <c r="DC230" s="43"/>
      <c r="DD230" s="43"/>
      <c r="DE230" s="43"/>
      <c r="DF230" s="43"/>
      <c r="DG230" s="43"/>
      <c r="DH230" s="43"/>
      <c r="DI230" s="43"/>
      <c r="DJ230" s="43"/>
      <c r="DK230" s="43"/>
      <c r="DL230" s="43"/>
      <c r="DM230" s="43"/>
      <c r="DN230" s="43"/>
      <c r="DO230" s="43"/>
      <c r="DP230" s="43"/>
      <c r="DQ230" s="43"/>
      <c r="DR230" s="43"/>
      <c r="DS230" s="43"/>
      <c r="DT230" s="43"/>
      <c r="DU230" s="43"/>
      <c r="DV230" s="43"/>
      <c r="DW230" s="43"/>
      <c r="DX230" s="43"/>
      <c r="DY230" s="43"/>
      <c r="DZ230" s="43"/>
      <c r="EA230" s="43"/>
      <c r="EB230" s="43"/>
      <c r="EC230" s="43"/>
      <c r="ED230" s="43"/>
      <c r="EE230" s="43"/>
      <c r="EF230" s="43"/>
      <c r="EG230" s="43"/>
      <c r="EH230" s="43"/>
      <c r="EI230" s="43"/>
      <c r="EJ230" s="43"/>
      <c r="EK230" s="43"/>
      <c r="EL230" s="43"/>
      <c r="EM230" s="43"/>
      <c r="EN230" s="43"/>
      <c r="EO230" s="43"/>
      <c r="EP230" s="43"/>
      <c r="EQ230" s="43"/>
      <c r="ER230" s="43"/>
      <c r="ES230" s="43"/>
      <c r="ET230" s="43"/>
      <c r="EU230" s="43"/>
      <c r="EV230" s="43"/>
      <c r="EW230" s="43"/>
      <c r="EX230" s="43"/>
      <c r="EY230" s="43"/>
      <c r="EZ230" s="43"/>
      <c r="FA230" s="43"/>
      <c r="FB230" s="43"/>
      <c r="FC230" s="43"/>
      <c r="FD230" s="43"/>
      <c r="FE230" s="43"/>
      <c r="FF230" s="43"/>
      <c r="FG230" s="43"/>
      <c r="FH230" s="43"/>
      <c r="FI230" s="43"/>
      <c r="FJ230" s="43"/>
      <c r="FK230" s="43"/>
      <c r="FL230" s="43"/>
      <c r="FM230" s="43"/>
      <c r="FN230" s="43"/>
      <c r="FO230" s="43"/>
      <c r="FP230" s="43"/>
      <c r="FQ230" s="43"/>
      <c r="FR230" s="43"/>
      <c r="FS230" s="43"/>
      <c r="FT230" s="43"/>
      <c r="FU230" s="43"/>
      <c r="FV230" s="43"/>
      <c r="FW230" s="43"/>
      <c r="FX230" s="43"/>
      <c r="FY230" s="43"/>
      <c r="FZ230" s="43"/>
      <c r="GA230" s="43"/>
      <c r="GB230" s="43"/>
      <c r="GC230" s="43"/>
      <c r="GD230" s="43"/>
      <c r="GE230" s="43"/>
      <c r="GF230" s="43"/>
      <c r="GG230" s="43"/>
      <c r="GH230" s="43"/>
      <c r="GI230" s="43"/>
      <c r="GJ230" s="43"/>
      <c r="GK230" s="43"/>
      <c r="GL230" s="43"/>
      <c r="GM230" s="43"/>
      <c r="GN230" s="43"/>
      <c r="GO230" s="43"/>
      <c r="GP230" s="43"/>
      <c r="GQ230" s="43"/>
      <c r="GR230" s="43"/>
      <c r="GS230" s="43"/>
      <c r="GT230" s="43"/>
      <c r="GU230" s="43"/>
      <c r="GV230" s="43"/>
      <c r="GW230" s="43"/>
      <c r="GX230" s="43"/>
      <c r="GY230" s="43"/>
      <c r="GZ230" s="43"/>
      <c r="HA230" s="43"/>
      <c r="HB230" s="43"/>
      <c r="HC230" s="43"/>
      <c r="HD230" s="43"/>
      <c r="HE230" s="43"/>
      <c r="HF230" s="43"/>
      <c r="HG230" s="43"/>
      <c r="HH230" s="43"/>
      <c r="HI230" s="43"/>
      <c r="HJ230" s="43"/>
      <c r="HK230" s="43"/>
      <c r="HL230" s="43"/>
      <c r="HM230" s="43"/>
      <c r="HN230" s="43"/>
      <c r="HO230" s="43"/>
      <c r="HP230" s="43"/>
      <c r="HQ230" s="43"/>
      <c r="HR230" s="43"/>
      <c r="HS230" s="43"/>
      <c r="HT230" s="43"/>
      <c r="HU230" s="43"/>
      <c r="HV230" s="43"/>
      <c r="HW230" s="43"/>
      <c r="HX230" s="43"/>
      <c r="HY230" s="43"/>
      <c r="HZ230" s="43"/>
      <c r="IA230" s="43"/>
      <c r="IB230" s="43"/>
      <c r="IC230" s="43"/>
      <c r="ID230" s="43"/>
      <c r="IE230" s="43"/>
      <c r="IF230" s="43"/>
      <c r="IG230" s="43"/>
      <c r="IH230" s="43"/>
      <c r="II230" s="43"/>
      <c r="IJ230" s="43"/>
      <c r="IK230" s="43"/>
      <c r="IL230" s="43"/>
      <c r="IM230" s="43"/>
      <c r="IN230" s="43"/>
      <c r="IO230" s="43"/>
      <c r="IP230" s="43"/>
      <c r="IQ230" s="43"/>
      <c r="IR230" s="43"/>
      <c r="IS230" s="43"/>
      <c r="IT230" s="43"/>
      <c r="IU230" s="43"/>
      <c r="IV230" s="43"/>
      <c r="IW230" s="43"/>
      <c r="IX230" s="43"/>
      <c r="IY230" s="43"/>
      <c r="IZ230" s="43"/>
      <c r="JA230" s="43"/>
      <c r="JB230" s="43"/>
      <c r="JC230" s="43"/>
      <c r="JD230" s="43"/>
      <c r="JE230" s="43"/>
      <c r="JF230" s="43"/>
      <c r="JG230" s="43"/>
      <c r="JH230" s="43"/>
      <c r="JI230" s="43"/>
      <c r="JJ230" s="43"/>
      <c r="JK230" s="43"/>
      <c r="JL230" s="43"/>
      <c r="JM230" s="43"/>
      <c r="JN230" s="43"/>
      <c r="JO230" s="43"/>
      <c r="JP230" s="43"/>
      <c r="JQ230" s="43"/>
      <c r="JR230" s="43"/>
      <c r="JS230" s="43"/>
      <c r="JT230" s="43"/>
      <c r="JU230" s="43"/>
      <c r="JV230" s="43"/>
      <c r="JW230" s="43"/>
      <c r="JX230" s="43"/>
      <c r="JY230" s="43"/>
      <c r="JZ230" s="43"/>
      <c r="KA230" s="43"/>
      <c r="KB230" s="43"/>
    </row>
    <row r="231" spans="2:288" ht="33.75" customHeight="1" outlineLevel="2" x14ac:dyDescent="0.3">
      <c r="B231" s="66" t="s">
        <v>192</v>
      </c>
      <c r="C231" s="53">
        <f>C229</f>
        <v>78.337499999999991</v>
      </c>
      <c r="D231" s="53">
        <f>VLOOKUP(B231,'Estimaciones variables'!A:B,2,FALSE)</f>
        <v>0</v>
      </c>
      <c r="E231" s="44"/>
      <c r="F231" s="44"/>
      <c r="G231" s="58" t="s">
        <v>385</v>
      </c>
      <c r="H231" s="58" t="s">
        <v>304</v>
      </c>
      <c r="I231" s="58" t="s">
        <v>305</v>
      </c>
      <c r="J231" s="58"/>
      <c r="K231" s="45">
        <v>0</v>
      </c>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3"/>
      <c r="AM231" s="43"/>
      <c r="AN231" s="43"/>
      <c r="AO231" s="43"/>
      <c r="AP231" s="43"/>
      <c r="AQ231" s="43"/>
      <c r="AR231" s="43"/>
      <c r="AS231" s="43"/>
      <c r="AT231" s="43"/>
      <c r="AU231" s="43"/>
      <c r="AV231" s="43"/>
      <c r="AW231" s="43"/>
      <c r="AX231" s="43"/>
      <c r="AY231" s="43"/>
      <c r="AZ231" s="43"/>
      <c r="BA231" s="43"/>
      <c r="BB231" s="43"/>
      <c r="BC231" s="43"/>
      <c r="BD231" s="43"/>
      <c r="BE231" s="43"/>
      <c r="BF231" s="43"/>
      <c r="BG231" s="43"/>
      <c r="BH231" s="43"/>
      <c r="BI231" s="43"/>
      <c r="BJ231" s="43"/>
      <c r="BK231" s="43"/>
      <c r="BL231" s="43"/>
      <c r="BM231" s="43"/>
      <c r="BN231" s="43"/>
      <c r="BO231" s="43"/>
      <c r="BP231" s="43"/>
      <c r="BQ231" s="43"/>
      <c r="BR231" s="43"/>
      <c r="BS231" s="43"/>
      <c r="BT231" s="43"/>
      <c r="BU231" s="43"/>
      <c r="BV231" s="43"/>
      <c r="BW231" s="43"/>
      <c r="BX231" s="43"/>
      <c r="BY231" s="43"/>
      <c r="BZ231" s="43"/>
      <c r="CA231" s="43"/>
      <c r="CB231" s="43"/>
      <c r="CC231" s="43"/>
      <c r="CD231" s="43"/>
      <c r="CE231" s="43"/>
      <c r="CF231" s="43"/>
      <c r="CG231" s="43"/>
      <c r="CH231" s="43"/>
      <c r="CI231" s="43"/>
      <c r="CJ231" s="43"/>
      <c r="CK231" s="43"/>
      <c r="CL231" s="43"/>
      <c r="CM231" s="43"/>
      <c r="CN231" s="43"/>
      <c r="CO231" s="43"/>
      <c r="CP231" s="43"/>
      <c r="CQ231" s="43"/>
      <c r="CR231" s="43"/>
      <c r="CS231" s="43"/>
      <c r="CT231" s="43"/>
      <c r="CU231" s="43"/>
      <c r="CV231" s="43"/>
      <c r="CW231" s="43"/>
      <c r="CX231" s="43"/>
      <c r="CY231" s="43"/>
      <c r="CZ231" s="43"/>
      <c r="DA231" s="43"/>
      <c r="DB231" s="43"/>
      <c r="DC231" s="43"/>
      <c r="DD231" s="43"/>
      <c r="DE231" s="43"/>
      <c r="DF231" s="43"/>
      <c r="DG231" s="43"/>
      <c r="DH231" s="43"/>
      <c r="DI231" s="43"/>
      <c r="DJ231" s="43"/>
      <c r="DK231" s="43"/>
      <c r="DL231" s="43"/>
      <c r="DM231" s="43"/>
      <c r="DN231" s="43"/>
      <c r="DO231" s="43"/>
      <c r="DP231" s="43"/>
      <c r="DQ231" s="43"/>
      <c r="DR231" s="43"/>
      <c r="DS231" s="43"/>
      <c r="DT231" s="43"/>
      <c r="DU231" s="43"/>
      <c r="DV231" s="43"/>
      <c r="DW231" s="43"/>
      <c r="DX231" s="43"/>
      <c r="DY231" s="43"/>
      <c r="DZ231" s="43"/>
      <c r="EA231" s="43"/>
      <c r="EB231" s="43"/>
      <c r="EC231" s="43"/>
      <c r="ED231" s="43"/>
      <c r="EE231" s="43"/>
      <c r="EF231" s="43"/>
      <c r="EG231" s="43"/>
      <c r="EH231" s="43"/>
      <c r="EI231" s="43"/>
      <c r="EJ231" s="43"/>
      <c r="EK231" s="43"/>
      <c r="EL231" s="43"/>
      <c r="EM231" s="43"/>
      <c r="EN231" s="43"/>
      <c r="EO231" s="43"/>
      <c r="EP231" s="43"/>
      <c r="EQ231" s="43"/>
      <c r="ER231" s="43"/>
      <c r="ES231" s="43"/>
      <c r="ET231" s="43"/>
      <c r="EU231" s="43"/>
      <c r="EV231" s="43"/>
      <c r="EW231" s="43"/>
      <c r="EX231" s="43"/>
      <c r="EY231" s="43"/>
      <c r="EZ231" s="43"/>
      <c r="FA231" s="43"/>
      <c r="FB231" s="43"/>
      <c r="FC231" s="43"/>
      <c r="FD231" s="43"/>
      <c r="FE231" s="43"/>
      <c r="FF231" s="43"/>
      <c r="FG231" s="43"/>
      <c r="FH231" s="43"/>
      <c r="FI231" s="43"/>
      <c r="FJ231" s="43"/>
      <c r="FK231" s="43"/>
      <c r="FL231" s="43"/>
      <c r="FM231" s="43"/>
      <c r="FN231" s="43"/>
      <c r="FO231" s="43"/>
      <c r="FP231" s="43"/>
      <c r="FQ231" s="43"/>
      <c r="FR231" s="43"/>
      <c r="FS231" s="43"/>
      <c r="FT231" s="43"/>
      <c r="FU231" s="43"/>
      <c r="FV231" s="43"/>
      <c r="FW231" s="43"/>
      <c r="FX231" s="43"/>
      <c r="FY231" s="43"/>
      <c r="FZ231" s="43"/>
      <c r="GA231" s="43"/>
      <c r="GB231" s="43"/>
      <c r="GC231" s="43"/>
      <c r="GD231" s="43"/>
      <c r="GE231" s="43"/>
      <c r="GF231" s="43"/>
      <c r="GG231" s="43"/>
      <c r="GH231" s="43"/>
      <c r="GI231" s="43"/>
      <c r="GJ231" s="43"/>
      <c r="GK231" s="43"/>
      <c r="GL231" s="43"/>
      <c r="GM231" s="43"/>
      <c r="GN231" s="43"/>
      <c r="GO231" s="43"/>
      <c r="GP231" s="43"/>
      <c r="GQ231" s="43"/>
      <c r="GR231" s="43"/>
      <c r="GS231" s="43"/>
      <c r="GT231" s="43"/>
      <c r="GU231" s="43"/>
      <c r="GV231" s="43"/>
      <c r="GW231" s="43"/>
      <c r="GX231" s="43"/>
      <c r="GY231" s="43"/>
      <c r="GZ231" s="43"/>
      <c r="HA231" s="43"/>
      <c r="HB231" s="43"/>
      <c r="HC231" s="43"/>
      <c r="HD231" s="43"/>
      <c r="HE231" s="43"/>
      <c r="HF231" s="43"/>
      <c r="HG231" s="43"/>
      <c r="HH231" s="43"/>
      <c r="HI231" s="43"/>
      <c r="HJ231" s="43"/>
      <c r="HK231" s="43"/>
      <c r="HL231" s="43"/>
      <c r="HM231" s="43"/>
      <c r="HN231" s="43"/>
      <c r="HO231" s="43"/>
      <c r="HP231" s="43"/>
      <c r="HQ231" s="43"/>
      <c r="HR231" s="43"/>
      <c r="HS231" s="43"/>
      <c r="HT231" s="43"/>
      <c r="HU231" s="43"/>
      <c r="HV231" s="43"/>
      <c r="HW231" s="43"/>
      <c r="HX231" s="43"/>
      <c r="HY231" s="43"/>
      <c r="HZ231" s="43"/>
      <c r="IA231" s="43"/>
      <c r="IB231" s="43"/>
      <c r="IC231" s="43"/>
      <c r="ID231" s="43"/>
      <c r="IE231" s="43"/>
      <c r="IF231" s="43"/>
      <c r="IG231" s="43"/>
      <c r="IH231" s="43"/>
      <c r="II231" s="43"/>
      <c r="IJ231" s="43"/>
      <c r="IK231" s="43"/>
      <c r="IL231" s="43"/>
      <c r="IM231" s="43"/>
      <c r="IN231" s="43"/>
      <c r="IO231" s="43"/>
      <c r="IP231" s="43"/>
      <c r="IQ231" s="43"/>
      <c r="IR231" s="43"/>
      <c r="IS231" s="43"/>
      <c r="IT231" s="43"/>
      <c r="IU231" s="43"/>
      <c r="IV231" s="43"/>
      <c r="IW231" s="43"/>
      <c r="IX231" s="43"/>
      <c r="IY231" s="43"/>
      <c r="IZ231" s="43"/>
      <c r="JA231" s="43"/>
      <c r="JB231" s="43"/>
      <c r="JC231" s="43"/>
      <c r="JD231" s="43"/>
      <c r="JE231" s="43"/>
      <c r="JF231" s="43"/>
      <c r="JG231" s="43"/>
      <c r="JH231" s="43"/>
      <c r="JI231" s="43"/>
      <c r="JJ231" s="43"/>
      <c r="JK231" s="43"/>
      <c r="JL231" s="43"/>
      <c r="JM231" s="43"/>
      <c r="JN231" s="43"/>
      <c r="JO231" s="43"/>
      <c r="JP231" s="43"/>
      <c r="JQ231" s="43"/>
      <c r="JR231" s="43"/>
      <c r="JS231" s="43"/>
      <c r="JT231" s="43"/>
      <c r="JU231" s="43"/>
      <c r="JV231" s="43"/>
      <c r="JW231" s="43"/>
      <c r="JX231" s="43"/>
      <c r="JY231" s="43"/>
      <c r="JZ231" s="43"/>
      <c r="KA231" s="43"/>
      <c r="KB231" s="43"/>
    </row>
    <row r="232" spans="2:288" ht="33.75" customHeight="1" outlineLevel="2" x14ac:dyDescent="0.3">
      <c r="B232" s="66" t="s">
        <v>225</v>
      </c>
      <c r="C232" s="53">
        <f>C230</f>
        <v>78.337499999999991</v>
      </c>
      <c r="D232" s="53">
        <f>VLOOKUP(B232,'Estimaciones variables'!A:B,2,FALSE)</f>
        <v>0</v>
      </c>
      <c r="E232" s="44"/>
      <c r="F232" s="44"/>
      <c r="G232" s="58" t="s">
        <v>311</v>
      </c>
      <c r="H232" s="58" t="s">
        <v>304</v>
      </c>
      <c r="I232" s="58" t="s">
        <v>312</v>
      </c>
      <c r="J232" s="58" t="s">
        <v>307</v>
      </c>
      <c r="K232" s="45">
        <v>0</v>
      </c>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c r="AS232" s="43"/>
      <c r="AT232" s="43"/>
      <c r="AU232" s="43"/>
      <c r="AV232" s="43"/>
      <c r="AW232" s="43"/>
      <c r="AX232" s="43"/>
      <c r="AY232" s="43"/>
      <c r="AZ232" s="43"/>
      <c r="BA232" s="43"/>
      <c r="BB232" s="43"/>
      <c r="BC232" s="43"/>
      <c r="BD232" s="43"/>
      <c r="BE232" s="43"/>
      <c r="BF232" s="43"/>
      <c r="BG232" s="43"/>
      <c r="BH232" s="43"/>
      <c r="BI232" s="43"/>
      <c r="BJ232" s="43"/>
      <c r="BK232" s="43"/>
      <c r="BL232" s="43"/>
      <c r="BM232" s="43"/>
      <c r="BN232" s="43"/>
      <c r="BO232" s="43"/>
      <c r="BP232" s="43"/>
      <c r="BQ232" s="43"/>
      <c r="BR232" s="43"/>
      <c r="BS232" s="43"/>
      <c r="BT232" s="43"/>
      <c r="BU232" s="43"/>
      <c r="BV232" s="43"/>
      <c r="BW232" s="43"/>
      <c r="BX232" s="43"/>
      <c r="BY232" s="43"/>
      <c r="BZ232" s="43"/>
      <c r="CA232" s="43"/>
      <c r="CB232" s="43"/>
      <c r="CC232" s="43"/>
      <c r="CD232" s="43"/>
      <c r="CE232" s="43"/>
      <c r="CF232" s="43"/>
      <c r="CG232" s="43"/>
      <c r="CH232" s="43"/>
      <c r="CI232" s="43"/>
      <c r="CJ232" s="43"/>
      <c r="CK232" s="43"/>
      <c r="CL232" s="43"/>
      <c r="CM232" s="43"/>
      <c r="CN232" s="43"/>
      <c r="CO232" s="43"/>
      <c r="CP232" s="43"/>
      <c r="CQ232" s="43"/>
      <c r="CR232" s="43"/>
      <c r="CS232" s="43"/>
      <c r="CT232" s="43"/>
      <c r="CU232" s="43"/>
      <c r="CV232" s="43"/>
      <c r="CW232" s="43"/>
      <c r="CX232" s="43"/>
      <c r="CY232" s="43"/>
      <c r="CZ232" s="43"/>
      <c r="DA232" s="43"/>
      <c r="DB232" s="43"/>
      <c r="DC232" s="43"/>
      <c r="DD232" s="43"/>
      <c r="DE232" s="43"/>
      <c r="DF232" s="43"/>
      <c r="DG232" s="43"/>
      <c r="DH232" s="43"/>
      <c r="DI232" s="43"/>
      <c r="DJ232" s="43"/>
      <c r="DK232" s="43"/>
      <c r="DL232" s="43"/>
      <c r="DM232" s="43"/>
      <c r="DN232" s="43"/>
      <c r="DO232" s="43"/>
      <c r="DP232" s="43"/>
      <c r="DQ232" s="43"/>
      <c r="DR232" s="43"/>
      <c r="DS232" s="43"/>
      <c r="DT232" s="43"/>
      <c r="DU232" s="43"/>
      <c r="DV232" s="43"/>
      <c r="DW232" s="43"/>
      <c r="DX232" s="43"/>
      <c r="DY232" s="43"/>
      <c r="DZ232" s="43"/>
      <c r="EA232" s="43"/>
      <c r="EB232" s="43"/>
      <c r="EC232" s="43"/>
      <c r="ED232" s="43"/>
      <c r="EE232" s="43"/>
      <c r="EF232" s="43"/>
      <c r="EG232" s="43"/>
      <c r="EH232" s="43"/>
      <c r="EI232" s="43"/>
      <c r="EJ232" s="43"/>
      <c r="EK232" s="43"/>
      <c r="EL232" s="43"/>
      <c r="EM232" s="43"/>
      <c r="EN232" s="43"/>
      <c r="EO232" s="43"/>
      <c r="EP232" s="43"/>
      <c r="EQ232" s="43"/>
      <c r="ER232" s="43"/>
      <c r="ES232" s="43"/>
      <c r="ET232" s="43"/>
      <c r="EU232" s="43"/>
      <c r="EV232" s="43"/>
      <c r="EW232" s="43"/>
      <c r="EX232" s="43"/>
      <c r="EY232" s="43"/>
      <c r="EZ232" s="43"/>
      <c r="FA232" s="43"/>
      <c r="FB232" s="43"/>
      <c r="FC232" s="43"/>
      <c r="FD232" s="43"/>
      <c r="FE232" s="43"/>
      <c r="FF232" s="43"/>
      <c r="FG232" s="43"/>
      <c r="FH232" s="43"/>
      <c r="FI232" s="43"/>
      <c r="FJ232" s="43"/>
      <c r="FK232" s="43"/>
      <c r="FL232" s="43"/>
      <c r="FM232" s="43"/>
      <c r="FN232" s="43"/>
      <c r="FO232" s="43"/>
      <c r="FP232" s="43"/>
      <c r="FQ232" s="43"/>
      <c r="FR232" s="43"/>
      <c r="FS232" s="43"/>
      <c r="FT232" s="43"/>
      <c r="FU232" s="43"/>
      <c r="FV232" s="43"/>
      <c r="FW232" s="43"/>
      <c r="FX232" s="43"/>
      <c r="FY232" s="43"/>
      <c r="FZ232" s="43"/>
      <c r="GA232" s="43"/>
      <c r="GB232" s="43"/>
      <c r="GC232" s="43"/>
      <c r="GD232" s="43"/>
      <c r="GE232" s="43"/>
      <c r="GF232" s="43"/>
      <c r="GG232" s="43"/>
      <c r="GH232" s="43"/>
      <c r="GI232" s="43"/>
      <c r="GJ232" s="43"/>
      <c r="GK232" s="43"/>
      <c r="GL232" s="43"/>
      <c r="GM232" s="43"/>
      <c r="GN232" s="43"/>
      <c r="GO232" s="43"/>
      <c r="GP232" s="43"/>
      <c r="GQ232" s="43"/>
      <c r="GR232" s="43"/>
      <c r="GS232" s="43"/>
      <c r="GT232" s="43"/>
      <c r="GU232" s="43"/>
      <c r="GV232" s="43"/>
      <c r="GW232" s="43"/>
      <c r="GX232" s="43"/>
      <c r="GY232" s="43"/>
      <c r="GZ232" s="43"/>
      <c r="HA232" s="43"/>
      <c r="HB232" s="43"/>
      <c r="HC232" s="43"/>
      <c r="HD232" s="43"/>
      <c r="HE232" s="43"/>
      <c r="HF232" s="43"/>
      <c r="HG232" s="43"/>
      <c r="HH232" s="43"/>
      <c r="HI232" s="43"/>
      <c r="HJ232" s="43"/>
      <c r="HK232" s="43"/>
      <c r="HL232" s="43"/>
      <c r="HM232" s="43"/>
      <c r="HN232" s="43"/>
      <c r="HO232" s="43"/>
      <c r="HP232" s="43"/>
      <c r="HQ232" s="43"/>
      <c r="HR232" s="43"/>
      <c r="HS232" s="43"/>
      <c r="HT232" s="43"/>
      <c r="HU232" s="43"/>
      <c r="HV232" s="43"/>
      <c r="HW232" s="43"/>
      <c r="HX232" s="43"/>
      <c r="HY232" s="43"/>
      <c r="HZ232" s="43"/>
      <c r="IA232" s="43"/>
      <c r="IB232" s="43"/>
      <c r="IC232" s="43"/>
      <c r="ID232" s="43"/>
      <c r="IE232" s="43"/>
      <c r="IF232" s="43"/>
      <c r="IG232" s="43"/>
      <c r="IH232" s="43"/>
      <c r="II232" s="43"/>
      <c r="IJ232" s="43"/>
      <c r="IK232" s="43"/>
      <c r="IL232" s="43"/>
      <c r="IM232" s="43"/>
      <c r="IN232" s="43"/>
      <c r="IO232" s="43"/>
      <c r="IP232" s="43"/>
      <c r="IQ232" s="43"/>
      <c r="IR232" s="43"/>
      <c r="IS232" s="43"/>
      <c r="IT232" s="43"/>
      <c r="IU232" s="43"/>
      <c r="IV232" s="43"/>
      <c r="IW232" s="43"/>
      <c r="IX232" s="43"/>
      <c r="IY232" s="43"/>
      <c r="IZ232" s="43"/>
      <c r="JA232" s="43"/>
      <c r="JB232" s="43"/>
      <c r="JC232" s="43"/>
      <c r="JD232" s="43"/>
      <c r="JE232" s="43"/>
      <c r="JF232" s="43"/>
      <c r="JG232" s="43"/>
      <c r="JH232" s="43"/>
      <c r="JI232" s="43"/>
      <c r="JJ232" s="43"/>
      <c r="JK232" s="43"/>
      <c r="JL232" s="43"/>
      <c r="JM232" s="43"/>
      <c r="JN232" s="43"/>
      <c r="JO232" s="43"/>
      <c r="JP232" s="43"/>
      <c r="JQ232" s="43"/>
      <c r="JR232" s="43"/>
      <c r="JS232" s="43"/>
      <c r="JT232" s="43"/>
      <c r="JU232" s="43"/>
      <c r="JV232" s="43"/>
      <c r="JW232" s="43"/>
      <c r="JX232" s="43"/>
      <c r="JY232" s="43"/>
      <c r="JZ232" s="43"/>
      <c r="KA232" s="43"/>
      <c r="KB232" s="43"/>
    </row>
    <row r="233" spans="2:288" ht="27" customHeight="1" outlineLevel="2" x14ac:dyDescent="0.3">
      <c r="B233" s="66" t="s">
        <v>221</v>
      </c>
      <c r="C233" s="53">
        <f>C232</f>
        <v>78.337499999999991</v>
      </c>
      <c r="D233" s="53">
        <f>VLOOKUP(B233,'Estimaciones variables'!A:B,2,FALSE)</f>
        <v>0</v>
      </c>
      <c r="E233" s="44"/>
      <c r="F233" s="44"/>
      <c r="G233" s="58" t="s">
        <v>310</v>
      </c>
      <c r="H233" s="58" t="s">
        <v>304</v>
      </c>
      <c r="I233" s="58" t="s">
        <v>308</v>
      </c>
      <c r="J233" s="58"/>
      <c r="K233" s="45">
        <v>0</v>
      </c>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c r="BB233" s="43"/>
      <c r="BC233" s="43"/>
      <c r="BD233" s="43"/>
      <c r="BE233" s="43"/>
      <c r="BF233" s="43"/>
      <c r="BG233" s="43"/>
      <c r="BH233" s="43"/>
      <c r="BI233" s="43"/>
      <c r="BJ233" s="43"/>
      <c r="BK233" s="43"/>
      <c r="BL233" s="43"/>
      <c r="BM233" s="43"/>
      <c r="BN233" s="43"/>
      <c r="BO233" s="43"/>
      <c r="BP233" s="43"/>
      <c r="BQ233" s="43"/>
      <c r="BR233" s="43"/>
      <c r="BS233" s="43"/>
      <c r="BT233" s="43"/>
      <c r="BU233" s="43"/>
      <c r="BV233" s="43"/>
      <c r="BW233" s="43"/>
      <c r="BX233" s="43"/>
      <c r="BY233" s="43"/>
      <c r="BZ233" s="43"/>
      <c r="CA233" s="43"/>
      <c r="CB233" s="43"/>
      <c r="CC233" s="43"/>
      <c r="CD233" s="43"/>
      <c r="CE233" s="43"/>
      <c r="CF233" s="43"/>
      <c r="CG233" s="43"/>
      <c r="CH233" s="43"/>
      <c r="CI233" s="43"/>
      <c r="CJ233" s="43"/>
      <c r="CK233" s="43"/>
      <c r="CL233" s="43"/>
      <c r="CM233" s="43"/>
      <c r="CN233" s="43"/>
      <c r="CO233" s="43"/>
      <c r="CP233" s="43"/>
      <c r="CQ233" s="43"/>
      <c r="CR233" s="43"/>
      <c r="CS233" s="43"/>
      <c r="CT233" s="43"/>
      <c r="CU233" s="43"/>
      <c r="CV233" s="43"/>
      <c r="CW233" s="43"/>
      <c r="CX233" s="43"/>
      <c r="CY233" s="43"/>
      <c r="CZ233" s="43"/>
      <c r="DA233" s="43"/>
      <c r="DB233" s="43"/>
      <c r="DC233" s="43"/>
      <c r="DD233" s="43"/>
      <c r="DE233" s="43"/>
      <c r="DF233" s="43"/>
      <c r="DG233" s="43"/>
      <c r="DH233" s="43"/>
      <c r="DI233" s="43"/>
      <c r="DJ233" s="43"/>
      <c r="DK233" s="43"/>
      <c r="DL233" s="43"/>
      <c r="DM233" s="43"/>
      <c r="DN233" s="43"/>
      <c r="DO233" s="43"/>
      <c r="DP233" s="43"/>
      <c r="DQ233" s="43"/>
      <c r="DR233" s="43"/>
      <c r="DS233" s="43"/>
      <c r="DT233" s="43"/>
      <c r="DU233" s="43"/>
      <c r="DV233" s="43"/>
      <c r="DW233" s="43"/>
      <c r="DX233" s="43"/>
      <c r="DY233" s="43"/>
      <c r="DZ233" s="43"/>
      <c r="EA233" s="43"/>
      <c r="EB233" s="43"/>
      <c r="EC233" s="43"/>
      <c r="ED233" s="43"/>
      <c r="EE233" s="43"/>
      <c r="EF233" s="43"/>
      <c r="EG233" s="43"/>
      <c r="EH233" s="43"/>
      <c r="EI233" s="43"/>
      <c r="EJ233" s="43"/>
      <c r="EK233" s="43"/>
      <c r="EL233" s="43"/>
      <c r="EM233" s="43"/>
      <c r="EN233" s="43"/>
      <c r="EO233" s="43"/>
      <c r="EP233" s="43"/>
      <c r="EQ233" s="43"/>
      <c r="ER233" s="43"/>
      <c r="ES233" s="43"/>
      <c r="ET233" s="43"/>
      <c r="EU233" s="43"/>
      <c r="EV233" s="43"/>
      <c r="EW233" s="43"/>
      <c r="EX233" s="43"/>
      <c r="EY233" s="43"/>
      <c r="EZ233" s="43"/>
      <c r="FA233" s="43"/>
      <c r="FB233" s="43"/>
      <c r="FC233" s="43"/>
      <c r="FD233" s="43"/>
      <c r="FE233" s="43"/>
      <c r="FF233" s="43"/>
      <c r="FG233" s="43"/>
      <c r="FH233" s="43"/>
      <c r="FI233" s="43"/>
      <c r="FJ233" s="43"/>
      <c r="FK233" s="43"/>
      <c r="FL233" s="43"/>
      <c r="FM233" s="43"/>
      <c r="FN233" s="43"/>
      <c r="FO233" s="43"/>
      <c r="FP233" s="43"/>
      <c r="FQ233" s="43"/>
      <c r="FR233" s="43"/>
      <c r="FS233" s="43"/>
      <c r="FT233" s="43"/>
      <c r="FU233" s="43"/>
      <c r="FV233" s="43"/>
      <c r="FW233" s="43"/>
      <c r="FX233" s="43"/>
      <c r="FY233" s="43"/>
      <c r="FZ233" s="43"/>
      <c r="GA233" s="43"/>
      <c r="GB233" s="43"/>
      <c r="GC233" s="43"/>
      <c r="GD233" s="43"/>
      <c r="GE233" s="43"/>
      <c r="GF233" s="43"/>
      <c r="GG233" s="43"/>
      <c r="GH233" s="43"/>
      <c r="GI233" s="43"/>
      <c r="GJ233" s="43"/>
      <c r="GK233" s="43"/>
      <c r="GL233" s="43"/>
      <c r="GM233" s="43"/>
      <c r="GN233" s="43"/>
      <c r="GO233" s="43"/>
      <c r="GP233" s="43"/>
      <c r="GQ233" s="43"/>
      <c r="GR233" s="43"/>
      <c r="GS233" s="43"/>
      <c r="GT233" s="43"/>
      <c r="GU233" s="43"/>
      <c r="GV233" s="43"/>
      <c r="GW233" s="43"/>
      <c r="GX233" s="43"/>
      <c r="GY233" s="43"/>
      <c r="GZ233" s="43"/>
      <c r="HA233" s="43"/>
      <c r="HB233" s="43"/>
      <c r="HC233" s="43"/>
      <c r="HD233" s="43"/>
      <c r="HE233" s="43"/>
      <c r="HF233" s="43"/>
      <c r="HG233" s="43"/>
      <c r="HH233" s="43"/>
      <c r="HI233" s="43"/>
      <c r="HJ233" s="43"/>
      <c r="HK233" s="43"/>
      <c r="HL233" s="43"/>
      <c r="HM233" s="43"/>
      <c r="HN233" s="43"/>
      <c r="HO233" s="43"/>
      <c r="HP233" s="43"/>
      <c r="HQ233" s="43"/>
      <c r="HR233" s="43"/>
      <c r="HS233" s="43"/>
      <c r="HT233" s="43"/>
      <c r="HU233" s="43"/>
      <c r="HV233" s="43"/>
      <c r="HW233" s="43"/>
      <c r="HX233" s="43"/>
      <c r="HY233" s="43"/>
      <c r="HZ233" s="43"/>
      <c r="IA233" s="43"/>
      <c r="IB233" s="43"/>
      <c r="IC233" s="43"/>
      <c r="ID233" s="43"/>
      <c r="IE233" s="43"/>
      <c r="IF233" s="43"/>
      <c r="IG233" s="43"/>
      <c r="IH233" s="43"/>
      <c r="II233" s="43"/>
      <c r="IJ233" s="43"/>
      <c r="IK233" s="43"/>
      <c r="IL233" s="43"/>
      <c r="IM233" s="43"/>
      <c r="IN233" s="43"/>
      <c r="IO233" s="43"/>
      <c r="IP233" s="43"/>
      <c r="IQ233" s="43"/>
      <c r="IR233" s="43"/>
      <c r="IS233" s="43"/>
      <c r="IT233" s="43"/>
      <c r="IU233" s="43"/>
      <c r="IV233" s="43"/>
      <c r="IW233" s="43"/>
      <c r="IX233" s="43"/>
      <c r="IY233" s="43"/>
      <c r="IZ233" s="43"/>
      <c r="JA233" s="43"/>
      <c r="JB233" s="43"/>
      <c r="JC233" s="43"/>
      <c r="JD233" s="43"/>
      <c r="JE233" s="43"/>
      <c r="JF233" s="43"/>
      <c r="JG233" s="43"/>
      <c r="JH233" s="43"/>
      <c r="JI233" s="43"/>
      <c r="JJ233" s="43"/>
      <c r="JK233" s="43"/>
      <c r="JL233" s="43"/>
      <c r="JM233" s="43"/>
      <c r="JN233" s="43"/>
      <c r="JO233" s="43"/>
      <c r="JP233" s="43"/>
      <c r="JQ233" s="43"/>
      <c r="JR233" s="43"/>
      <c r="JS233" s="43"/>
      <c r="JT233" s="43"/>
      <c r="JU233" s="43"/>
      <c r="JV233" s="43"/>
      <c r="JW233" s="43"/>
      <c r="JX233" s="43"/>
      <c r="JY233" s="43"/>
      <c r="JZ233" s="43"/>
      <c r="KA233" s="43"/>
      <c r="KB233" s="43"/>
    </row>
    <row r="234" spans="2:288" ht="33.75" customHeight="1" outlineLevel="2" x14ac:dyDescent="0.3">
      <c r="B234" s="66" t="s">
        <v>217</v>
      </c>
      <c r="C234" s="53">
        <f>C233</f>
        <v>78.337499999999991</v>
      </c>
      <c r="D234" s="53">
        <f>VLOOKUP(B234,'Estimaciones variables'!A:B,2,FALSE)</f>
        <v>0</v>
      </c>
      <c r="E234" s="44"/>
      <c r="F234" s="44"/>
      <c r="G234" s="58" t="s">
        <v>308</v>
      </c>
      <c r="H234" s="58" t="s">
        <v>304</v>
      </c>
      <c r="I234" s="58" t="s">
        <v>309</v>
      </c>
      <c r="J234" s="58"/>
      <c r="K234" s="45">
        <v>0</v>
      </c>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M234" s="43"/>
      <c r="AN234" s="43"/>
      <c r="AO234" s="43"/>
      <c r="AP234" s="43"/>
      <c r="AQ234" s="43"/>
      <c r="AR234" s="43"/>
      <c r="AS234" s="43"/>
      <c r="AT234" s="43"/>
      <c r="AU234" s="43"/>
      <c r="AV234" s="43"/>
      <c r="AW234" s="43"/>
      <c r="AX234" s="43"/>
      <c r="AY234" s="43"/>
      <c r="AZ234" s="43"/>
      <c r="BA234" s="43"/>
      <c r="BB234" s="43"/>
      <c r="BC234" s="43"/>
      <c r="BD234" s="43"/>
      <c r="BE234" s="43"/>
      <c r="BF234" s="43"/>
      <c r="BG234" s="43"/>
      <c r="BH234" s="43"/>
      <c r="BI234" s="43"/>
      <c r="BJ234" s="43"/>
      <c r="BK234" s="43"/>
      <c r="BL234" s="43"/>
      <c r="BM234" s="43"/>
      <c r="BN234" s="43"/>
      <c r="BO234" s="43"/>
      <c r="BP234" s="43"/>
      <c r="BQ234" s="43"/>
      <c r="BR234" s="43"/>
      <c r="BS234" s="43"/>
      <c r="BT234" s="43"/>
      <c r="BU234" s="43"/>
      <c r="BV234" s="43"/>
      <c r="BW234" s="43"/>
      <c r="BX234" s="43"/>
      <c r="BY234" s="43"/>
      <c r="BZ234" s="43"/>
      <c r="CA234" s="43"/>
      <c r="CB234" s="43"/>
      <c r="CC234" s="43"/>
      <c r="CD234" s="43"/>
      <c r="CE234" s="43"/>
      <c r="CF234" s="43"/>
      <c r="CG234" s="43"/>
      <c r="CH234" s="43"/>
      <c r="CI234" s="43"/>
      <c r="CJ234" s="43"/>
      <c r="CK234" s="43"/>
      <c r="CL234" s="43"/>
      <c r="CM234" s="43"/>
      <c r="CN234" s="43"/>
      <c r="CO234" s="43"/>
      <c r="CP234" s="43"/>
      <c r="CQ234" s="43"/>
      <c r="CR234" s="43"/>
      <c r="CS234" s="43"/>
      <c r="CT234" s="43"/>
      <c r="CU234" s="43"/>
      <c r="CV234" s="43"/>
      <c r="CW234" s="43"/>
      <c r="CX234" s="43"/>
      <c r="CY234" s="43"/>
      <c r="CZ234" s="43"/>
      <c r="DA234" s="43"/>
      <c r="DB234" s="43"/>
      <c r="DC234" s="43"/>
      <c r="DD234" s="43"/>
      <c r="DE234" s="43"/>
      <c r="DF234" s="43"/>
      <c r="DG234" s="43"/>
      <c r="DH234" s="43"/>
      <c r="DI234" s="43"/>
      <c r="DJ234" s="43"/>
      <c r="DK234" s="43"/>
      <c r="DL234" s="43"/>
      <c r="DM234" s="43"/>
      <c r="DN234" s="43"/>
      <c r="DO234" s="43"/>
      <c r="DP234" s="43"/>
      <c r="DQ234" s="43"/>
      <c r="DR234" s="43"/>
      <c r="DS234" s="43"/>
      <c r="DT234" s="43"/>
      <c r="DU234" s="43"/>
      <c r="DV234" s="43"/>
      <c r="DW234" s="43"/>
      <c r="DX234" s="43"/>
      <c r="DY234" s="43"/>
      <c r="DZ234" s="43"/>
      <c r="EA234" s="43"/>
      <c r="EB234" s="43"/>
      <c r="EC234" s="43"/>
      <c r="ED234" s="43"/>
      <c r="EE234" s="43"/>
      <c r="EF234" s="43"/>
      <c r="EG234" s="43"/>
      <c r="EH234" s="43"/>
      <c r="EI234" s="43"/>
      <c r="EJ234" s="43"/>
      <c r="EK234" s="43"/>
      <c r="EL234" s="43"/>
      <c r="EM234" s="43"/>
      <c r="EN234" s="43"/>
      <c r="EO234" s="43"/>
      <c r="EP234" s="43"/>
      <c r="EQ234" s="43"/>
      <c r="ER234" s="43"/>
      <c r="ES234" s="43"/>
      <c r="ET234" s="43"/>
      <c r="EU234" s="43"/>
      <c r="EV234" s="43"/>
      <c r="EW234" s="43"/>
      <c r="EX234" s="43"/>
      <c r="EY234" s="43"/>
      <c r="EZ234" s="43"/>
      <c r="FA234" s="43"/>
      <c r="FB234" s="43"/>
      <c r="FC234" s="43"/>
      <c r="FD234" s="43"/>
      <c r="FE234" s="43"/>
      <c r="FF234" s="43"/>
      <c r="FG234" s="43"/>
      <c r="FH234" s="43"/>
      <c r="FI234" s="43"/>
      <c r="FJ234" s="43"/>
      <c r="FK234" s="43"/>
      <c r="FL234" s="43"/>
      <c r="FM234" s="43"/>
      <c r="FN234" s="43"/>
      <c r="FO234" s="43"/>
      <c r="FP234" s="43"/>
      <c r="FQ234" s="43"/>
      <c r="FR234" s="43"/>
      <c r="FS234" s="43"/>
      <c r="FT234" s="43"/>
      <c r="FU234" s="43"/>
      <c r="FV234" s="43"/>
      <c r="FW234" s="43"/>
      <c r="FX234" s="43"/>
      <c r="FY234" s="43"/>
      <c r="FZ234" s="43"/>
      <c r="GA234" s="43"/>
      <c r="GB234" s="43"/>
      <c r="GC234" s="43"/>
      <c r="GD234" s="43"/>
      <c r="GE234" s="43"/>
      <c r="GF234" s="43"/>
      <c r="GG234" s="43"/>
      <c r="GH234" s="43"/>
      <c r="GI234" s="43"/>
      <c r="GJ234" s="43"/>
      <c r="GK234" s="43"/>
      <c r="GL234" s="43"/>
      <c r="GM234" s="43"/>
      <c r="GN234" s="43"/>
      <c r="GO234" s="43"/>
      <c r="GP234" s="43"/>
      <c r="GQ234" s="43"/>
      <c r="GR234" s="43"/>
      <c r="GS234" s="43"/>
      <c r="GT234" s="43"/>
      <c r="GU234" s="43"/>
      <c r="GV234" s="43"/>
      <c r="GW234" s="43"/>
      <c r="GX234" s="43"/>
      <c r="GY234" s="43"/>
      <c r="GZ234" s="43"/>
      <c r="HA234" s="43"/>
      <c r="HB234" s="43"/>
      <c r="HC234" s="43"/>
      <c r="HD234" s="43"/>
      <c r="HE234" s="43"/>
      <c r="HF234" s="43"/>
      <c r="HG234" s="43"/>
      <c r="HH234" s="43"/>
      <c r="HI234" s="43"/>
      <c r="HJ234" s="43"/>
      <c r="HK234" s="43"/>
      <c r="HL234" s="43"/>
      <c r="HM234" s="43"/>
      <c r="HN234" s="43"/>
      <c r="HO234" s="43"/>
      <c r="HP234" s="43"/>
      <c r="HQ234" s="43"/>
      <c r="HR234" s="43"/>
      <c r="HS234" s="43"/>
      <c r="HT234" s="43"/>
      <c r="HU234" s="43"/>
      <c r="HV234" s="43"/>
      <c r="HW234" s="43"/>
      <c r="HX234" s="43"/>
      <c r="HY234" s="43"/>
      <c r="HZ234" s="43"/>
      <c r="IA234" s="43"/>
      <c r="IB234" s="43"/>
      <c r="IC234" s="43"/>
      <c r="ID234" s="43"/>
      <c r="IE234" s="43"/>
      <c r="IF234" s="43"/>
      <c r="IG234" s="43"/>
      <c r="IH234" s="43"/>
      <c r="II234" s="43"/>
      <c r="IJ234" s="43"/>
      <c r="IK234" s="43"/>
      <c r="IL234" s="43"/>
      <c r="IM234" s="43"/>
      <c r="IN234" s="43"/>
      <c r="IO234" s="43"/>
      <c r="IP234" s="43"/>
      <c r="IQ234" s="43"/>
      <c r="IR234" s="43"/>
      <c r="IS234" s="43"/>
      <c r="IT234" s="43"/>
      <c r="IU234" s="43"/>
      <c r="IV234" s="43"/>
      <c r="IW234" s="43"/>
      <c r="IX234" s="43"/>
      <c r="IY234" s="43"/>
      <c r="IZ234" s="43"/>
      <c r="JA234" s="43"/>
      <c r="JB234" s="43"/>
      <c r="JC234" s="43"/>
      <c r="JD234" s="43"/>
      <c r="JE234" s="43"/>
      <c r="JF234" s="43"/>
      <c r="JG234" s="43"/>
      <c r="JH234" s="43"/>
      <c r="JI234" s="43"/>
      <c r="JJ234" s="43"/>
      <c r="JK234" s="43"/>
      <c r="JL234" s="43"/>
      <c r="JM234" s="43"/>
      <c r="JN234" s="43"/>
      <c r="JO234" s="43"/>
      <c r="JP234" s="43"/>
      <c r="JQ234" s="43"/>
      <c r="JR234" s="43"/>
      <c r="JS234" s="43"/>
      <c r="JT234" s="43"/>
      <c r="JU234" s="43"/>
      <c r="JV234" s="43"/>
      <c r="JW234" s="43"/>
      <c r="JX234" s="43"/>
      <c r="JY234" s="43"/>
      <c r="JZ234" s="43"/>
      <c r="KA234" s="43"/>
      <c r="KB234" s="43"/>
    </row>
    <row r="235" spans="2:288" ht="26.25" customHeight="1" x14ac:dyDescent="0.3">
      <c r="B235" s="65" t="s">
        <v>284</v>
      </c>
      <c r="C235" s="57">
        <f>C236</f>
        <v>78.337499999999991</v>
      </c>
      <c r="D235" s="114">
        <f>MAX(D236:D242)</f>
        <v>0</v>
      </c>
      <c r="E235" s="41"/>
      <c r="F235" s="41"/>
      <c r="G235" s="73"/>
      <c r="H235" s="73"/>
      <c r="I235" s="73"/>
      <c r="J235" s="73"/>
      <c r="K235" s="42">
        <v>0</v>
      </c>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c r="AL235" s="43"/>
      <c r="AM235" s="43"/>
      <c r="AN235" s="43"/>
      <c r="AO235" s="43"/>
      <c r="AP235" s="43"/>
      <c r="AQ235" s="43"/>
      <c r="AR235" s="43"/>
      <c r="AS235" s="43"/>
      <c r="AT235" s="43"/>
      <c r="AU235" s="43"/>
      <c r="AV235" s="43"/>
      <c r="AW235" s="43"/>
      <c r="AX235" s="43"/>
      <c r="AY235" s="43"/>
      <c r="AZ235" s="43"/>
      <c r="BA235" s="43"/>
      <c r="BB235" s="43"/>
      <c r="BC235" s="43"/>
      <c r="BD235" s="43"/>
      <c r="BE235" s="43"/>
      <c r="BF235" s="43"/>
      <c r="BG235" s="43"/>
      <c r="BH235" s="43"/>
      <c r="BI235" s="43"/>
      <c r="BJ235" s="43"/>
      <c r="BK235" s="43"/>
      <c r="BL235" s="43"/>
      <c r="BM235" s="43"/>
      <c r="BN235" s="43"/>
      <c r="BO235" s="43"/>
      <c r="BP235" s="43"/>
      <c r="BQ235" s="43"/>
      <c r="BR235" s="43"/>
      <c r="BS235" s="43"/>
      <c r="BT235" s="43"/>
      <c r="BU235" s="43"/>
      <c r="BV235" s="43"/>
      <c r="BW235" s="43"/>
      <c r="BX235" s="43"/>
      <c r="BY235" s="43"/>
      <c r="BZ235" s="43"/>
      <c r="CA235" s="43"/>
      <c r="CB235" s="43"/>
      <c r="CC235" s="43"/>
      <c r="CD235" s="43"/>
      <c r="CE235" s="43"/>
      <c r="CF235" s="43"/>
      <c r="CG235" s="43"/>
      <c r="CH235" s="43"/>
      <c r="CI235" s="43"/>
      <c r="CJ235" s="43"/>
      <c r="CK235" s="43"/>
      <c r="CL235" s="43"/>
      <c r="CM235" s="43"/>
      <c r="CN235" s="43"/>
      <c r="CO235" s="43"/>
      <c r="CP235" s="43"/>
      <c r="CQ235" s="43"/>
      <c r="CR235" s="43"/>
      <c r="CS235" s="43"/>
      <c r="CT235" s="43"/>
      <c r="CU235" s="43"/>
      <c r="CV235" s="43"/>
      <c r="CW235" s="43"/>
      <c r="CX235" s="43"/>
      <c r="CY235" s="43"/>
      <c r="CZ235" s="43"/>
      <c r="DA235" s="43"/>
      <c r="DB235" s="43"/>
      <c r="DC235" s="43"/>
      <c r="DD235" s="43"/>
      <c r="DE235" s="43"/>
      <c r="DF235" s="43"/>
      <c r="DG235" s="43"/>
      <c r="DH235" s="43"/>
      <c r="DI235" s="43"/>
      <c r="DJ235" s="43"/>
      <c r="DK235" s="43"/>
      <c r="DL235" s="43"/>
      <c r="DM235" s="43"/>
      <c r="DN235" s="43"/>
      <c r="DO235" s="43"/>
      <c r="DP235" s="43"/>
      <c r="DQ235" s="43"/>
      <c r="DR235" s="43"/>
      <c r="DS235" s="43"/>
      <c r="DT235" s="43"/>
      <c r="DU235" s="43"/>
      <c r="DV235" s="43"/>
      <c r="DW235" s="43"/>
      <c r="DX235" s="43"/>
      <c r="DY235" s="43"/>
      <c r="DZ235" s="43"/>
      <c r="EA235" s="43"/>
      <c r="EB235" s="43"/>
      <c r="EC235" s="43"/>
      <c r="ED235" s="43"/>
      <c r="EE235" s="43"/>
      <c r="EF235" s="43"/>
      <c r="EG235" s="43"/>
      <c r="EH235" s="43"/>
      <c r="EI235" s="43"/>
      <c r="EJ235" s="43"/>
      <c r="EK235" s="43"/>
      <c r="EL235" s="43"/>
      <c r="EM235" s="43"/>
      <c r="EN235" s="43"/>
      <c r="EO235" s="43"/>
      <c r="EP235" s="43"/>
      <c r="EQ235" s="43"/>
      <c r="ER235" s="43"/>
      <c r="ES235" s="43"/>
      <c r="ET235" s="43"/>
      <c r="EU235" s="43"/>
      <c r="EV235" s="43"/>
      <c r="EW235" s="43"/>
      <c r="EX235" s="43"/>
      <c r="EY235" s="43"/>
      <c r="EZ235" s="43"/>
      <c r="FA235" s="43"/>
      <c r="FB235" s="43"/>
      <c r="FC235" s="43"/>
      <c r="FD235" s="43"/>
      <c r="FE235" s="43"/>
      <c r="FF235" s="43"/>
      <c r="FG235" s="43"/>
      <c r="FH235" s="43"/>
      <c r="FI235" s="43"/>
      <c r="FJ235" s="43"/>
      <c r="FK235" s="43"/>
      <c r="FL235" s="43"/>
      <c r="FM235" s="43"/>
      <c r="FN235" s="43"/>
      <c r="FO235" s="43"/>
      <c r="FP235" s="43"/>
      <c r="FQ235" s="43"/>
      <c r="FR235" s="43"/>
      <c r="FS235" s="43"/>
      <c r="FT235" s="43"/>
      <c r="FU235" s="43"/>
      <c r="FV235" s="43"/>
      <c r="FW235" s="43"/>
      <c r="FX235" s="43"/>
      <c r="FY235" s="43"/>
      <c r="FZ235" s="43"/>
      <c r="GA235" s="43"/>
      <c r="GB235" s="43"/>
      <c r="GC235" s="43"/>
      <c r="GD235" s="43"/>
      <c r="GE235" s="43"/>
      <c r="GF235" s="43"/>
      <c r="GG235" s="43"/>
      <c r="GH235" s="43"/>
      <c r="GI235" s="43"/>
      <c r="GJ235" s="43"/>
      <c r="GK235" s="43"/>
      <c r="GL235" s="43"/>
      <c r="GM235" s="43"/>
      <c r="GN235" s="43"/>
      <c r="GO235" s="43"/>
      <c r="GP235" s="43"/>
      <c r="GQ235" s="43"/>
      <c r="GR235" s="43"/>
      <c r="GS235" s="43"/>
      <c r="GT235" s="43"/>
      <c r="GU235" s="43"/>
      <c r="GV235" s="43"/>
      <c r="GW235" s="43"/>
      <c r="GX235" s="43"/>
      <c r="GY235" s="43"/>
      <c r="GZ235" s="43"/>
      <c r="HA235" s="43"/>
      <c r="HB235" s="43"/>
      <c r="HC235" s="43"/>
      <c r="HD235" s="43"/>
      <c r="HE235" s="43"/>
      <c r="HF235" s="43"/>
      <c r="HG235" s="43"/>
      <c r="HH235" s="43"/>
      <c r="HI235" s="43"/>
      <c r="HJ235" s="43"/>
      <c r="HK235" s="43"/>
      <c r="HL235" s="43"/>
      <c r="HM235" s="43"/>
      <c r="HN235" s="43"/>
      <c r="HO235" s="43"/>
      <c r="HP235" s="43"/>
      <c r="HQ235" s="43"/>
      <c r="HR235" s="43"/>
      <c r="HS235" s="43"/>
      <c r="HT235" s="43"/>
      <c r="HU235" s="43"/>
      <c r="HV235" s="43"/>
      <c r="HW235" s="43"/>
      <c r="HX235" s="43"/>
      <c r="HY235" s="43"/>
      <c r="HZ235" s="43"/>
      <c r="IA235" s="43"/>
      <c r="IB235" s="43"/>
      <c r="IC235" s="43"/>
      <c r="ID235" s="43"/>
      <c r="IE235" s="43"/>
      <c r="IF235" s="43"/>
      <c r="IG235" s="43"/>
      <c r="IH235" s="43"/>
      <c r="II235" s="43"/>
      <c r="IJ235" s="43"/>
      <c r="IK235" s="43"/>
      <c r="IL235" s="43"/>
      <c r="IM235" s="43"/>
      <c r="IN235" s="43"/>
      <c r="IO235" s="43"/>
      <c r="IP235" s="43"/>
      <c r="IQ235" s="43"/>
      <c r="IR235" s="43"/>
      <c r="IS235" s="43"/>
      <c r="IT235" s="43"/>
      <c r="IU235" s="43"/>
      <c r="IV235" s="43"/>
      <c r="IW235" s="43"/>
      <c r="IX235" s="43"/>
      <c r="IY235" s="43"/>
      <c r="IZ235" s="43"/>
      <c r="JA235" s="43"/>
      <c r="JB235" s="43"/>
      <c r="JC235" s="43"/>
      <c r="JD235" s="43"/>
      <c r="JE235" s="43"/>
      <c r="JF235" s="43"/>
      <c r="JG235" s="43"/>
      <c r="JH235" s="43"/>
      <c r="JI235" s="43"/>
      <c r="JJ235" s="43"/>
      <c r="JK235" s="43"/>
      <c r="JL235" s="43"/>
      <c r="JM235" s="43"/>
      <c r="JN235" s="43"/>
      <c r="JO235" s="43"/>
      <c r="JP235" s="43"/>
      <c r="JQ235" s="43"/>
      <c r="JR235" s="43"/>
      <c r="JS235" s="43"/>
      <c r="JT235" s="43"/>
      <c r="JU235" s="43"/>
      <c r="JV235" s="43"/>
      <c r="JW235" s="43"/>
      <c r="JX235" s="43"/>
      <c r="JY235" s="43"/>
      <c r="JZ235" s="43"/>
      <c r="KA235" s="43"/>
      <c r="KB235" s="43"/>
    </row>
    <row r="236" spans="2:288" ht="26.25" customHeight="1" outlineLevel="1" x14ac:dyDescent="0.3">
      <c r="B236" s="67" t="s">
        <v>295</v>
      </c>
      <c r="C236" s="54">
        <f>C237</f>
        <v>78.337499999999991</v>
      </c>
      <c r="D236" s="54">
        <f>D237</f>
        <v>0</v>
      </c>
      <c r="E236" s="46"/>
      <c r="F236" s="46"/>
      <c r="G236" s="75"/>
      <c r="H236" s="75"/>
      <c r="I236" s="75"/>
      <c r="J236" s="75"/>
      <c r="K236" s="47">
        <v>0</v>
      </c>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c r="AL236" s="43"/>
      <c r="AM236" s="43"/>
      <c r="AN236" s="43"/>
      <c r="AO236" s="43"/>
      <c r="AP236" s="43"/>
      <c r="AQ236" s="43"/>
      <c r="AR236" s="43"/>
      <c r="AS236" s="43"/>
      <c r="AT236" s="43"/>
      <c r="AU236" s="43"/>
      <c r="AV236" s="43"/>
      <c r="AW236" s="43"/>
      <c r="AX236" s="43"/>
      <c r="AY236" s="43"/>
      <c r="AZ236" s="43"/>
      <c r="BA236" s="43"/>
      <c r="BB236" s="43"/>
      <c r="BC236" s="43"/>
      <c r="BD236" s="43"/>
      <c r="BE236" s="43"/>
      <c r="BF236" s="43"/>
      <c r="BG236" s="43"/>
      <c r="BH236" s="43"/>
      <c r="BI236" s="43"/>
      <c r="BJ236" s="43"/>
      <c r="BK236" s="43"/>
      <c r="BL236" s="43"/>
      <c r="BM236" s="43"/>
      <c r="BN236" s="43"/>
      <c r="BO236" s="43"/>
      <c r="BP236" s="43"/>
      <c r="BQ236" s="43"/>
      <c r="BR236" s="43"/>
      <c r="BS236" s="43"/>
      <c r="BT236" s="43"/>
      <c r="BU236" s="43"/>
      <c r="BV236" s="43"/>
      <c r="BW236" s="43"/>
      <c r="BX236" s="43"/>
      <c r="BY236" s="43"/>
      <c r="BZ236" s="43"/>
      <c r="CA236" s="43"/>
      <c r="CB236" s="43"/>
      <c r="CC236" s="43"/>
      <c r="CD236" s="43"/>
      <c r="CE236" s="43"/>
      <c r="CF236" s="43"/>
      <c r="CG236" s="43"/>
      <c r="CH236" s="43"/>
      <c r="CI236" s="43"/>
      <c r="CJ236" s="43"/>
      <c r="CK236" s="43"/>
      <c r="CL236" s="43"/>
      <c r="CM236" s="43"/>
      <c r="CN236" s="43"/>
      <c r="CO236" s="43"/>
      <c r="CP236" s="43"/>
      <c r="CQ236" s="43"/>
      <c r="CR236" s="43"/>
      <c r="CS236" s="43"/>
      <c r="CT236" s="43"/>
      <c r="CU236" s="43"/>
      <c r="CV236" s="43"/>
      <c r="CW236" s="43"/>
      <c r="CX236" s="43"/>
      <c r="CY236" s="43"/>
      <c r="CZ236" s="43"/>
      <c r="DA236" s="43"/>
      <c r="DB236" s="43"/>
      <c r="DC236" s="43"/>
      <c r="DD236" s="43"/>
      <c r="DE236" s="43"/>
      <c r="DF236" s="43"/>
      <c r="DG236" s="43"/>
      <c r="DH236" s="43"/>
      <c r="DI236" s="43"/>
      <c r="DJ236" s="43"/>
      <c r="DK236" s="43"/>
      <c r="DL236" s="43"/>
      <c r="DM236" s="43"/>
      <c r="DN236" s="43"/>
      <c r="DO236" s="43"/>
      <c r="DP236" s="43"/>
      <c r="DQ236" s="43"/>
      <c r="DR236" s="43"/>
      <c r="DS236" s="43"/>
      <c r="DT236" s="43"/>
      <c r="DU236" s="43"/>
      <c r="DV236" s="43"/>
      <c r="DW236" s="43"/>
      <c r="DX236" s="43"/>
      <c r="DY236" s="43"/>
      <c r="DZ236" s="43"/>
      <c r="EA236" s="43"/>
      <c r="EB236" s="43"/>
      <c r="EC236" s="43"/>
      <c r="ED236" s="43"/>
      <c r="EE236" s="43"/>
      <c r="EF236" s="43"/>
      <c r="EG236" s="43"/>
      <c r="EH236" s="43"/>
      <c r="EI236" s="43"/>
      <c r="EJ236" s="43"/>
      <c r="EK236" s="43"/>
      <c r="EL236" s="43"/>
      <c r="EM236" s="43"/>
      <c r="EN236" s="43"/>
      <c r="EO236" s="43"/>
      <c r="EP236" s="43"/>
      <c r="EQ236" s="43"/>
      <c r="ER236" s="43"/>
      <c r="ES236" s="43"/>
      <c r="ET236" s="43"/>
      <c r="EU236" s="43"/>
      <c r="EV236" s="43"/>
      <c r="EW236" s="43"/>
      <c r="EX236" s="43"/>
      <c r="EY236" s="43"/>
      <c r="EZ236" s="43"/>
      <c r="FA236" s="43"/>
      <c r="FB236" s="43"/>
      <c r="FC236" s="43"/>
      <c r="FD236" s="43"/>
      <c r="FE236" s="43"/>
      <c r="FF236" s="43"/>
      <c r="FG236" s="43"/>
      <c r="FH236" s="43"/>
      <c r="FI236" s="43"/>
      <c r="FJ236" s="43"/>
      <c r="FK236" s="43"/>
      <c r="FL236" s="43"/>
      <c r="FM236" s="43"/>
      <c r="FN236" s="43"/>
      <c r="FO236" s="43"/>
      <c r="FP236" s="43"/>
      <c r="FQ236" s="43"/>
      <c r="FR236" s="43"/>
      <c r="FS236" s="43"/>
      <c r="FT236" s="43"/>
      <c r="FU236" s="43"/>
      <c r="FV236" s="43"/>
      <c r="FW236" s="43"/>
      <c r="FX236" s="43"/>
      <c r="FY236" s="43"/>
      <c r="FZ236" s="43"/>
      <c r="GA236" s="43"/>
      <c r="GB236" s="43"/>
      <c r="GC236" s="43"/>
      <c r="GD236" s="43"/>
      <c r="GE236" s="43"/>
      <c r="GF236" s="43"/>
      <c r="GG236" s="43"/>
      <c r="GH236" s="43"/>
      <c r="GI236" s="43"/>
      <c r="GJ236" s="43"/>
      <c r="GK236" s="43"/>
      <c r="GL236" s="43"/>
      <c r="GM236" s="43"/>
      <c r="GN236" s="43"/>
      <c r="GO236" s="43"/>
      <c r="GP236" s="43"/>
      <c r="GQ236" s="43"/>
      <c r="GR236" s="43"/>
      <c r="GS236" s="43"/>
      <c r="GT236" s="43"/>
      <c r="GU236" s="43"/>
      <c r="GV236" s="43"/>
      <c r="GW236" s="43"/>
      <c r="GX236" s="43"/>
      <c r="GY236" s="43"/>
      <c r="GZ236" s="43"/>
      <c r="HA236" s="43"/>
      <c r="HB236" s="43"/>
      <c r="HC236" s="43"/>
      <c r="HD236" s="43"/>
      <c r="HE236" s="43"/>
      <c r="HF236" s="43"/>
      <c r="HG236" s="43"/>
      <c r="HH236" s="43"/>
      <c r="HI236" s="43"/>
      <c r="HJ236" s="43"/>
      <c r="HK236" s="43"/>
      <c r="HL236" s="43"/>
      <c r="HM236" s="43"/>
      <c r="HN236" s="43"/>
      <c r="HO236" s="43"/>
      <c r="HP236" s="43"/>
      <c r="HQ236" s="43"/>
      <c r="HR236" s="43"/>
      <c r="HS236" s="43"/>
      <c r="HT236" s="43"/>
      <c r="HU236" s="43"/>
      <c r="HV236" s="43"/>
      <c r="HW236" s="43"/>
      <c r="HX236" s="43"/>
      <c r="HY236" s="43"/>
      <c r="HZ236" s="43"/>
      <c r="IA236" s="43"/>
      <c r="IB236" s="43"/>
      <c r="IC236" s="43"/>
      <c r="ID236" s="43"/>
      <c r="IE236" s="43"/>
      <c r="IF236" s="43"/>
      <c r="IG236" s="43"/>
      <c r="IH236" s="43"/>
      <c r="II236" s="43"/>
      <c r="IJ236" s="43"/>
      <c r="IK236" s="43"/>
      <c r="IL236" s="43"/>
      <c r="IM236" s="43"/>
      <c r="IN236" s="43"/>
      <c r="IO236" s="43"/>
      <c r="IP236" s="43"/>
      <c r="IQ236" s="43"/>
      <c r="IR236" s="43"/>
      <c r="IS236" s="43"/>
      <c r="IT236" s="43"/>
      <c r="IU236" s="43"/>
      <c r="IV236" s="43"/>
      <c r="IW236" s="43"/>
      <c r="IX236" s="43"/>
      <c r="IY236" s="43"/>
      <c r="IZ236" s="43"/>
      <c r="JA236" s="43"/>
      <c r="JB236" s="43"/>
      <c r="JC236" s="43"/>
      <c r="JD236" s="43"/>
      <c r="JE236" s="43"/>
      <c r="JF236" s="43"/>
      <c r="JG236" s="43"/>
      <c r="JH236" s="43"/>
      <c r="JI236" s="43"/>
      <c r="JJ236" s="43"/>
      <c r="JK236" s="43"/>
      <c r="JL236" s="43"/>
      <c r="JM236" s="43"/>
      <c r="JN236" s="43"/>
      <c r="JO236" s="43"/>
      <c r="JP236" s="43"/>
      <c r="JQ236" s="43"/>
      <c r="JR236" s="43"/>
      <c r="JS236" s="43"/>
      <c r="JT236" s="43"/>
      <c r="JU236" s="43"/>
      <c r="JV236" s="43"/>
      <c r="JW236" s="43"/>
      <c r="JX236" s="43"/>
      <c r="JY236" s="43"/>
      <c r="JZ236" s="43"/>
      <c r="KA236" s="43"/>
      <c r="KB236" s="43"/>
    </row>
    <row r="237" spans="2:288" ht="32.25" customHeight="1" outlineLevel="2" x14ac:dyDescent="0.3">
      <c r="B237" s="66" t="s">
        <v>382</v>
      </c>
      <c r="C237" s="98">
        <f>IF('Estimación Content'!$B$13='Estimaciones variables'!$Y$40,C234+D227,C234+5)</f>
        <v>78.337499999999991</v>
      </c>
      <c r="D237" s="53">
        <f>VLOOKUP(B237,'Estimaciones variables'!A:B,2,FALSE)</f>
        <v>0</v>
      </c>
      <c r="E237" s="44"/>
      <c r="F237" s="44"/>
      <c r="G237" s="58" t="s">
        <v>322</v>
      </c>
      <c r="H237" s="58" t="s">
        <v>321</v>
      </c>
      <c r="I237" s="58" t="s">
        <v>51</v>
      </c>
      <c r="J237" s="58"/>
      <c r="K237" s="45">
        <v>0</v>
      </c>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c r="AP237" s="43"/>
      <c r="AQ237" s="43"/>
      <c r="AR237" s="43"/>
      <c r="AS237" s="43"/>
      <c r="AT237" s="43"/>
      <c r="AU237" s="43"/>
      <c r="AV237" s="43"/>
      <c r="AW237" s="43"/>
      <c r="AX237" s="43"/>
      <c r="AY237" s="43"/>
      <c r="AZ237" s="43"/>
      <c r="BA237" s="43"/>
      <c r="BB237" s="43"/>
      <c r="BC237" s="43"/>
      <c r="BD237" s="43"/>
      <c r="BE237" s="43"/>
      <c r="BF237" s="43"/>
      <c r="BG237" s="43"/>
      <c r="BH237" s="43"/>
      <c r="BI237" s="43"/>
      <c r="BJ237" s="43"/>
      <c r="BK237" s="43"/>
      <c r="BL237" s="43"/>
      <c r="BM237" s="43"/>
      <c r="BN237" s="43"/>
      <c r="BO237" s="43"/>
      <c r="BP237" s="43"/>
      <c r="BQ237" s="43"/>
      <c r="BR237" s="43"/>
      <c r="BS237" s="43"/>
      <c r="BT237" s="43"/>
      <c r="BU237" s="43"/>
      <c r="BV237" s="43"/>
      <c r="BW237" s="43"/>
      <c r="BX237" s="43"/>
      <c r="BY237" s="43"/>
      <c r="BZ237" s="43"/>
      <c r="CA237" s="43"/>
      <c r="CB237" s="43"/>
      <c r="CC237" s="43"/>
      <c r="CD237" s="43"/>
      <c r="CE237" s="43"/>
      <c r="CF237" s="43"/>
      <c r="CG237" s="43"/>
      <c r="CH237" s="43"/>
      <c r="CI237" s="43"/>
      <c r="CJ237" s="43"/>
      <c r="CK237" s="43"/>
      <c r="CL237" s="43"/>
      <c r="CM237" s="43"/>
      <c r="CN237" s="43"/>
      <c r="CO237" s="43"/>
      <c r="CP237" s="43"/>
      <c r="CQ237" s="43"/>
      <c r="CR237" s="43"/>
      <c r="CS237" s="43"/>
      <c r="CT237" s="43"/>
      <c r="CU237" s="43"/>
      <c r="CV237" s="43"/>
      <c r="CW237" s="43"/>
      <c r="CX237" s="43"/>
      <c r="CY237" s="43"/>
      <c r="CZ237" s="43"/>
      <c r="DA237" s="43"/>
      <c r="DB237" s="43"/>
      <c r="DC237" s="43"/>
      <c r="DD237" s="43"/>
      <c r="DE237" s="43"/>
      <c r="DF237" s="43"/>
      <c r="DG237" s="43"/>
      <c r="DH237" s="43"/>
      <c r="DI237" s="43"/>
      <c r="DJ237" s="43"/>
      <c r="DK237" s="43"/>
      <c r="DL237" s="43"/>
      <c r="DM237" s="43"/>
      <c r="DN237" s="43"/>
      <c r="DO237" s="43"/>
      <c r="DP237" s="43"/>
      <c r="DQ237" s="43"/>
      <c r="DR237" s="43"/>
      <c r="DS237" s="43"/>
      <c r="DT237" s="43"/>
      <c r="DU237" s="43"/>
      <c r="DV237" s="43"/>
      <c r="DW237" s="43"/>
      <c r="DX237" s="43"/>
      <c r="DY237" s="43"/>
      <c r="DZ237" s="43"/>
      <c r="EA237" s="43"/>
      <c r="EB237" s="43"/>
      <c r="EC237" s="43"/>
      <c r="ED237" s="43"/>
      <c r="EE237" s="43"/>
      <c r="EF237" s="43"/>
      <c r="EG237" s="43"/>
      <c r="EH237" s="43"/>
      <c r="EI237" s="43"/>
      <c r="EJ237" s="43"/>
      <c r="EK237" s="43"/>
      <c r="EL237" s="43"/>
      <c r="EM237" s="43"/>
      <c r="EN237" s="43"/>
      <c r="EO237" s="43"/>
      <c r="EP237" s="43"/>
      <c r="EQ237" s="43"/>
      <c r="ER237" s="43"/>
      <c r="ES237" s="43"/>
      <c r="ET237" s="43"/>
      <c r="EU237" s="43"/>
      <c r="EV237" s="43"/>
      <c r="EW237" s="43"/>
      <c r="EX237" s="43"/>
      <c r="EY237" s="43"/>
      <c r="EZ237" s="43"/>
      <c r="FA237" s="43"/>
      <c r="FB237" s="43"/>
      <c r="FC237" s="43"/>
      <c r="FD237" s="43"/>
      <c r="FE237" s="43"/>
      <c r="FF237" s="43"/>
      <c r="FG237" s="43"/>
      <c r="FH237" s="43"/>
      <c r="FI237" s="43"/>
      <c r="FJ237" s="43"/>
      <c r="FK237" s="43"/>
      <c r="FL237" s="43"/>
      <c r="FM237" s="43"/>
      <c r="FN237" s="43"/>
      <c r="FO237" s="43"/>
      <c r="FP237" s="43"/>
      <c r="FQ237" s="43"/>
      <c r="FR237" s="43"/>
      <c r="FS237" s="43"/>
      <c r="FT237" s="43"/>
      <c r="FU237" s="43"/>
      <c r="FV237" s="43"/>
      <c r="FW237" s="43"/>
      <c r="FX237" s="43"/>
      <c r="FY237" s="43"/>
      <c r="FZ237" s="43"/>
      <c r="GA237" s="43"/>
      <c r="GB237" s="43"/>
      <c r="GC237" s="43"/>
      <c r="GD237" s="43"/>
      <c r="GE237" s="43"/>
      <c r="GF237" s="43"/>
      <c r="GG237" s="43"/>
      <c r="GH237" s="43"/>
      <c r="GI237" s="43"/>
      <c r="GJ237" s="43"/>
      <c r="GK237" s="43"/>
      <c r="GL237" s="43"/>
      <c r="GM237" s="43"/>
      <c r="GN237" s="43"/>
      <c r="GO237" s="43"/>
      <c r="GP237" s="43"/>
      <c r="GQ237" s="43"/>
      <c r="GR237" s="43"/>
      <c r="GS237" s="43"/>
      <c r="GT237" s="43"/>
      <c r="GU237" s="43"/>
      <c r="GV237" s="43"/>
      <c r="GW237" s="43"/>
      <c r="GX237" s="43"/>
      <c r="GY237" s="43"/>
      <c r="GZ237" s="43"/>
      <c r="HA237" s="43"/>
      <c r="HB237" s="43"/>
      <c r="HC237" s="43"/>
      <c r="HD237" s="43"/>
      <c r="HE237" s="43"/>
      <c r="HF237" s="43"/>
      <c r="HG237" s="43"/>
      <c r="HH237" s="43"/>
      <c r="HI237" s="43"/>
      <c r="HJ237" s="43"/>
      <c r="HK237" s="43"/>
      <c r="HL237" s="43"/>
      <c r="HM237" s="43"/>
      <c r="HN237" s="43"/>
      <c r="HO237" s="43"/>
      <c r="HP237" s="43"/>
      <c r="HQ237" s="43"/>
      <c r="HR237" s="43"/>
      <c r="HS237" s="43"/>
      <c r="HT237" s="43"/>
      <c r="HU237" s="43"/>
      <c r="HV237" s="43"/>
      <c r="HW237" s="43"/>
      <c r="HX237" s="43"/>
      <c r="HY237" s="43"/>
      <c r="HZ237" s="43"/>
      <c r="IA237" s="43"/>
      <c r="IB237" s="43"/>
      <c r="IC237" s="43"/>
      <c r="ID237" s="43"/>
      <c r="IE237" s="43"/>
      <c r="IF237" s="43"/>
      <c r="IG237" s="43"/>
      <c r="IH237" s="43"/>
      <c r="II237" s="43"/>
      <c r="IJ237" s="43"/>
      <c r="IK237" s="43"/>
      <c r="IL237" s="43"/>
      <c r="IM237" s="43"/>
      <c r="IN237" s="43"/>
      <c r="IO237" s="43"/>
      <c r="IP237" s="43"/>
      <c r="IQ237" s="43"/>
      <c r="IR237" s="43"/>
      <c r="IS237" s="43"/>
      <c r="IT237" s="43"/>
      <c r="IU237" s="43"/>
      <c r="IV237" s="43"/>
      <c r="IW237" s="43"/>
      <c r="IX237" s="43"/>
      <c r="IY237" s="43"/>
      <c r="IZ237" s="43"/>
      <c r="JA237" s="43"/>
      <c r="JB237" s="43"/>
      <c r="JC237" s="43"/>
      <c r="JD237" s="43"/>
      <c r="JE237" s="43"/>
      <c r="JF237" s="43"/>
      <c r="JG237" s="43"/>
      <c r="JH237" s="43"/>
      <c r="JI237" s="43"/>
      <c r="JJ237" s="43"/>
      <c r="JK237" s="43"/>
      <c r="JL237" s="43"/>
      <c r="JM237" s="43"/>
      <c r="JN237" s="43"/>
      <c r="JO237" s="43"/>
      <c r="JP237" s="43"/>
      <c r="JQ237" s="43"/>
      <c r="JR237" s="43"/>
      <c r="JS237" s="43"/>
      <c r="JT237" s="43"/>
      <c r="JU237" s="43"/>
      <c r="JV237" s="43"/>
      <c r="JW237" s="43"/>
      <c r="JX237" s="43"/>
      <c r="JY237" s="43"/>
      <c r="JZ237" s="43"/>
      <c r="KA237" s="43"/>
      <c r="KB237" s="43"/>
    </row>
    <row r="238" spans="2:288" ht="26.25" customHeight="1" outlineLevel="1" x14ac:dyDescent="0.3">
      <c r="B238" s="67" t="s">
        <v>296</v>
      </c>
      <c r="C238" s="56">
        <f>C239</f>
        <v>78.337499999999991</v>
      </c>
      <c r="D238" s="107">
        <f>MAX(D239:D242)</f>
        <v>0</v>
      </c>
      <c r="E238" s="46"/>
      <c r="F238" s="46"/>
      <c r="G238" s="75"/>
      <c r="H238" s="75"/>
      <c r="I238" s="75"/>
      <c r="J238" s="75"/>
      <c r="K238" s="47">
        <v>0</v>
      </c>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c r="AJ238" s="43"/>
      <c r="AK238" s="43"/>
      <c r="AL238" s="43"/>
      <c r="AM238" s="43"/>
      <c r="AN238" s="43"/>
      <c r="AO238" s="43"/>
      <c r="AP238" s="43"/>
      <c r="AQ238" s="43"/>
      <c r="AR238" s="43"/>
      <c r="AS238" s="43"/>
      <c r="AT238" s="43"/>
      <c r="AU238" s="43"/>
      <c r="AV238" s="43"/>
      <c r="AW238" s="43"/>
      <c r="AX238" s="43"/>
      <c r="AY238" s="43"/>
      <c r="AZ238" s="43"/>
      <c r="BA238" s="43"/>
      <c r="BB238" s="43"/>
      <c r="BC238" s="43"/>
      <c r="BD238" s="43"/>
      <c r="BE238" s="43"/>
      <c r="BF238" s="43"/>
      <c r="BG238" s="43"/>
      <c r="BH238" s="43"/>
      <c r="BI238" s="43"/>
      <c r="BJ238" s="43"/>
      <c r="BK238" s="43"/>
      <c r="BL238" s="43"/>
      <c r="BM238" s="43"/>
      <c r="BN238" s="43"/>
      <c r="BO238" s="43"/>
      <c r="BP238" s="43"/>
      <c r="BQ238" s="43"/>
      <c r="BR238" s="43"/>
      <c r="BS238" s="43"/>
      <c r="BT238" s="43"/>
      <c r="BU238" s="43"/>
      <c r="BV238" s="43"/>
      <c r="BW238" s="43"/>
      <c r="BX238" s="43"/>
      <c r="BY238" s="43"/>
      <c r="BZ238" s="43"/>
      <c r="CA238" s="43"/>
      <c r="CB238" s="43"/>
      <c r="CC238" s="43"/>
      <c r="CD238" s="43"/>
      <c r="CE238" s="43"/>
      <c r="CF238" s="43"/>
      <c r="CG238" s="43"/>
      <c r="CH238" s="43"/>
      <c r="CI238" s="43"/>
      <c r="CJ238" s="43"/>
      <c r="CK238" s="43"/>
      <c r="CL238" s="43"/>
      <c r="CM238" s="43"/>
      <c r="CN238" s="43"/>
      <c r="CO238" s="43"/>
      <c r="CP238" s="43"/>
      <c r="CQ238" s="43"/>
      <c r="CR238" s="43"/>
      <c r="CS238" s="43"/>
      <c r="CT238" s="43"/>
      <c r="CU238" s="43"/>
      <c r="CV238" s="43"/>
      <c r="CW238" s="43"/>
      <c r="CX238" s="43"/>
      <c r="CY238" s="43"/>
      <c r="CZ238" s="43"/>
      <c r="DA238" s="43"/>
      <c r="DB238" s="43"/>
      <c r="DC238" s="43"/>
      <c r="DD238" s="43"/>
      <c r="DE238" s="43"/>
      <c r="DF238" s="43"/>
      <c r="DG238" s="43"/>
      <c r="DH238" s="43"/>
      <c r="DI238" s="43"/>
      <c r="DJ238" s="43"/>
      <c r="DK238" s="43"/>
      <c r="DL238" s="43"/>
      <c r="DM238" s="43"/>
      <c r="DN238" s="43"/>
      <c r="DO238" s="43"/>
      <c r="DP238" s="43"/>
      <c r="DQ238" s="43"/>
      <c r="DR238" s="43"/>
      <c r="DS238" s="43"/>
      <c r="DT238" s="43"/>
      <c r="DU238" s="43"/>
      <c r="DV238" s="43"/>
      <c r="DW238" s="43"/>
      <c r="DX238" s="43"/>
      <c r="DY238" s="43"/>
      <c r="DZ238" s="43"/>
      <c r="EA238" s="43"/>
      <c r="EB238" s="43"/>
      <c r="EC238" s="43"/>
      <c r="ED238" s="43"/>
      <c r="EE238" s="43"/>
      <c r="EF238" s="43"/>
      <c r="EG238" s="43"/>
      <c r="EH238" s="43"/>
      <c r="EI238" s="43"/>
      <c r="EJ238" s="43"/>
      <c r="EK238" s="43"/>
      <c r="EL238" s="43"/>
      <c r="EM238" s="43"/>
      <c r="EN238" s="43"/>
      <c r="EO238" s="43"/>
      <c r="EP238" s="43"/>
      <c r="EQ238" s="43"/>
      <c r="ER238" s="43"/>
      <c r="ES238" s="43"/>
      <c r="ET238" s="43"/>
      <c r="EU238" s="43"/>
      <c r="EV238" s="43"/>
      <c r="EW238" s="43"/>
      <c r="EX238" s="43"/>
      <c r="EY238" s="43"/>
      <c r="EZ238" s="43"/>
      <c r="FA238" s="43"/>
      <c r="FB238" s="43"/>
      <c r="FC238" s="43"/>
      <c r="FD238" s="43"/>
      <c r="FE238" s="43"/>
      <c r="FF238" s="43"/>
      <c r="FG238" s="43"/>
      <c r="FH238" s="43"/>
      <c r="FI238" s="43"/>
      <c r="FJ238" s="43"/>
      <c r="FK238" s="43"/>
      <c r="FL238" s="43"/>
      <c r="FM238" s="43"/>
      <c r="FN238" s="43"/>
      <c r="FO238" s="43"/>
      <c r="FP238" s="43"/>
      <c r="FQ238" s="43"/>
      <c r="FR238" s="43"/>
      <c r="FS238" s="43"/>
      <c r="FT238" s="43"/>
      <c r="FU238" s="43"/>
      <c r="FV238" s="43"/>
      <c r="FW238" s="43"/>
      <c r="FX238" s="43"/>
      <c r="FY238" s="43"/>
      <c r="FZ238" s="43"/>
      <c r="GA238" s="43"/>
      <c r="GB238" s="43"/>
      <c r="GC238" s="43"/>
      <c r="GD238" s="43"/>
      <c r="GE238" s="43"/>
      <c r="GF238" s="43"/>
      <c r="GG238" s="43"/>
      <c r="GH238" s="43"/>
      <c r="GI238" s="43"/>
      <c r="GJ238" s="43"/>
      <c r="GK238" s="43"/>
      <c r="GL238" s="43"/>
      <c r="GM238" s="43"/>
      <c r="GN238" s="43"/>
      <c r="GO238" s="43"/>
      <c r="GP238" s="43"/>
      <c r="GQ238" s="43"/>
      <c r="GR238" s="43"/>
      <c r="GS238" s="43"/>
      <c r="GT238" s="43"/>
      <c r="GU238" s="43"/>
      <c r="GV238" s="43"/>
      <c r="GW238" s="43"/>
      <c r="GX238" s="43"/>
      <c r="GY238" s="43"/>
      <c r="GZ238" s="43"/>
      <c r="HA238" s="43"/>
      <c r="HB238" s="43"/>
      <c r="HC238" s="43"/>
      <c r="HD238" s="43"/>
      <c r="HE238" s="43"/>
      <c r="HF238" s="43"/>
      <c r="HG238" s="43"/>
      <c r="HH238" s="43"/>
      <c r="HI238" s="43"/>
      <c r="HJ238" s="43"/>
      <c r="HK238" s="43"/>
      <c r="HL238" s="43"/>
      <c r="HM238" s="43"/>
      <c r="HN238" s="43"/>
      <c r="HO238" s="43"/>
      <c r="HP238" s="43"/>
      <c r="HQ238" s="43"/>
      <c r="HR238" s="43"/>
      <c r="HS238" s="43"/>
      <c r="HT238" s="43"/>
      <c r="HU238" s="43"/>
      <c r="HV238" s="43"/>
      <c r="HW238" s="43"/>
      <c r="HX238" s="43"/>
      <c r="HY238" s="43"/>
      <c r="HZ238" s="43"/>
      <c r="IA238" s="43"/>
      <c r="IB238" s="43"/>
      <c r="IC238" s="43"/>
      <c r="ID238" s="43"/>
      <c r="IE238" s="43"/>
      <c r="IF238" s="43"/>
      <c r="IG238" s="43"/>
      <c r="IH238" s="43"/>
      <c r="II238" s="43"/>
      <c r="IJ238" s="43"/>
      <c r="IK238" s="43"/>
      <c r="IL238" s="43"/>
      <c r="IM238" s="43"/>
      <c r="IN238" s="43"/>
      <c r="IO238" s="43"/>
      <c r="IP238" s="43"/>
      <c r="IQ238" s="43"/>
      <c r="IR238" s="43"/>
      <c r="IS238" s="43"/>
      <c r="IT238" s="43"/>
      <c r="IU238" s="43"/>
      <c r="IV238" s="43"/>
      <c r="IW238" s="43"/>
      <c r="IX238" s="43"/>
      <c r="IY238" s="43"/>
      <c r="IZ238" s="43"/>
      <c r="JA238" s="43"/>
      <c r="JB238" s="43"/>
      <c r="JC238" s="43"/>
      <c r="JD238" s="43"/>
      <c r="JE238" s="43"/>
      <c r="JF238" s="43"/>
      <c r="JG238" s="43"/>
      <c r="JH238" s="43"/>
      <c r="JI238" s="43"/>
      <c r="JJ238" s="43"/>
      <c r="JK238" s="43"/>
      <c r="JL238" s="43"/>
      <c r="JM238" s="43"/>
      <c r="JN238" s="43"/>
      <c r="JO238" s="43"/>
      <c r="JP238" s="43"/>
      <c r="JQ238" s="43"/>
      <c r="JR238" s="43"/>
      <c r="JS238" s="43"/>
      <c r="JT238" s="43"/>
      <c r="JU238" s="43"/>
      <c r="JV238" s="43"/>
      <c r="JW238" s="43"/>
      <c r="JX238" s="43"/>
      <c r="JY238" s="43"/>
      <c r="JZ238" s="43"/>
      <c r="KA238" s="43"/>
      <c r="KB238" s="43"/>
    </row>
    <row r="239" spans="2:288" ht="33.75" customHeight="1" outlineLevel="1" collapsed="1" x14ac:dyDescent="0.3">
      <c r="B239" s="66" t="s">
        <v>230</v>
      </c>
      <c r="C239" s="53">
        <f>C237</f>
        <v>78.337499999999991</v>
      </c>
      <c r="D239" s="53">
        <f>VLOOKUP(B239,'Estimaciones variables'!A:B,2,FALSE)</f>
        <v>0</v>
      </c>
      <c r="E239" s="44"/>
      <c r="F239" s="44"/>
      <c r="G239" s="58" t="s">
        <v>385</v>
      </c>
      <c r="H239" s="58" t="s">
        <v>304</v>
      </c>
      <c r="I239" s="58" t="s">
        <v>305</v>
      </c>
      <c r="J239" s="58"/>
      <c r="K239" s="45">
        <v>0</v>
      </c>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c r="AR239" s="43"/>
      <c r="AS239" s="43"/>
      <c r="AT239" s="43"/>
      <c r="AU239" s="43"/>
      <c r="AV239" s="43"/>
      <c r="AW239" s="43"/>
      <c r="AX239" s="43"/>
      <c r="AY239" s="43"/>
      <c r="AZ239" s="43"/>
      <c r="BA239" s="43"/>
      <c r="BB239" s="43"/>
      <c r="BC239" s="43"/>
      <c r="BD239" s="43"/>
      <c r="BE239" s="43"/>
      <c r="BF239" s="43"/>
      <c r="BG239" s="43"/>
      <c r="BH239" s="43"/>
      <c r="BI239" s="43"/>
      <c r="BJ239" s="43"/>
      <c r="BK239" s="43"/>
      <c r="BL239" s="43"/>
      <c r="BM239" s="43"/>
      <c r="BN239" s="43"/>
      <c r="BO239" s="43"/>
      <c r="BP239" s="43"/>
      <c r="BQ239" s="43"/>
      <c r="BR239" s="43"/>
      <c r="BS239" s="43"/>
      <c r="BT239" s="43"/>
      <c r="BU239" s="43"/>
      <c r="BV239" s="43"/>
      <c r="BW239" s="43"/>
      <c r="BX239" s="43"/>
      <c r="BY239" s="43"/>
      <c r="BZ239" s="43"/>
      <c r="CA239" s="43"/>
      <c r="CB239" s="43"/>
      <c r="CC239" s="43"/>
      <c r="CD239" s="43"/>
      <c r="CE239" s="43"/>
      <c r="CF239" s="43"/>
      <c r="CG239" s="43"/>
      <c r="CH239" s="43"/>
      <c r="CI239" s="43"/>
      <c r="CJ239" s="43"/>
      <c r="CK239" s="43"/>
      <c r="CL239" s="43"/>
      <c r="CM239" s="43"/>
      <c r="CN239" s="43"/>
      <c r="CO239" s="43"/>
      <c r="CP239" s="43"/>
      <c r="CQ239" s="43"/>
      <c r="CR239" s="43"/>
      <c r="CS239" s="43"/>
      <c r="CT239" s="43"/>
      <c r="CU239" s="43"/>
      <c r="CV239" s="43"/>
      <c r="CW239" s="43"/>
      <c r="CX239" s="43"/>
      <c r="CY239" s="43"/>
      <c r="CZ239" s="43"/>
      <c r="DA239" s="43"/>
      <c r="DB239" s="43"/>
      <c r="DC239" s="43"/>
      <c r="DD239" s="43"/>
      <c r="DE239" s="43"/>
      <c r="DF239" s="43"/>
      <c r="DG239" s="43"/>
      <c r="DH239" s="43"/>
      <c r="DI239" s="43"/>
      <c r="DJ239" s="43"/>
      <c r="DK239" s="43"/>
      <c r="DL239" s="43"/>
      <c r="DM239" s="43"/>
      <c r="DN239" s="43"/>
      <c r="DO239" s="43"/>
      <c r="DP239" s="43"/>
      <c r="DQ239" s="43"/>
      <c r="DR239" s="43"/>
      <c r="DS239" s="43"/>
      <c r="DT239" s="43"/>
      <c r="DU239" s="43"/>
      <c r="DV239" s="43"/>
      <c r="DW239" s="43"/>
      <c r="DX239" s="43"/>
      <c r="DY239" s="43"/>
      <c r="DZ239" s="43"/>
      <c r="EA239" s="43"/>
      <c r="EB239" s="43"/>
      <c r="EC239" s="43"/>
      <c r="ED239" s="43"/>
      <c r="EE239" s="43"/>
      <c r="EF239" s="43"/>
      <c r="EG239" s="43"/>
      <c r="EH239" s="43"/>
      <c r="EI239" s="43"/>
      <c r="EJ239" s="43"/>
      <c r="EK239" s="43"/>
      <c r="EL239" s="43"/>
      <c r="EM239" s="43"/>
      <c r="EN239" s="43"/>
      <c r="EO239" s="43"/>
      <c r="EP239" s="43"/>
      <c r="EQ239" s="43"/>
      <c r="ER239" s="43"/>
      <c r="ES239" s="43"/>
      <c r="ET239" s="43"/>
      <c r="EU239" s="43"/>
      <c r="EV239" s="43"/>
      <c r="EW239" s="43"/>
      <c r="EX239" s="43"/>
      <c r="EY239" s="43"/>
      <c r="EZ239" s="43"/>
      <c r="FA239" s="43"/>
      <c r="FB239" s="43"/>
      <c r="FC239" s="43"/>
      <c r="FD239" s="43"/>
      <c r="FE239" s="43"/>
      <c r="FF239" s="43"/>
      <c r="FG239" s="43"/>
      <c r="FH239" s="43"/>
      <c r="FI239" s="43"/>
      <c r="FJ239" s="43"/>
      <c r="FK239" s="43"/>
      <c r="FL239" s="43"/>
      <c r="FM239" s="43"/>
      <c r="FN239" s="43"/>
      <c r="FO239" s="43"/>
      <c r="FP239" s="43"/>
      <c r="FQ239" s="43"/>
      <c r="FR239" s="43"/>
      <c r="FS239" s="43"/>
      <c r="FT239" s="43"/>
      <c r="FU239" s="43"/>
      <c r="FV239" s="43"/>
      <c r="FW239" s="43"/>
      <c r="FX239" s="43"/>
      <c r="FY239" s="43"/>
      <c r="FZ239" s="43"/>
      <c r="GA239" s="43"/>
      <c r="GB239" s="43"/>
      <c r="GC239" s="43"/>
      <c r="GD239" s="43"/>
      <c r="GE239" s="43"/>
      <c r="GF239" s="43"/>
      <c r="GG239" s="43"/>
      <c r="GH239" s="43"/>
      <c r="GI239" s="43"/>
      <c r="GJ239" s="43"/>
      <c r="GK239" s="43"/>
      <c r="GL239" s="43"/>
      <c r="GM239" s="43"/>
      <c r="GN239" s="43"/>
      <c r="GO239" s="43"/>
      <c r="GP239" s="43"/>
      <c r="GQ239" s="43"/>
      <c r="GR239" s="43"/>
      <c r="GS239" s="43"/>
      <c r="GT239" s="43"/>
      <c r="GU239" s="43"/>
      <c r="GV239" s="43"/>
      <c r="GW239" s="43"/>
      <c r="GX239" s="43"/>
      <c r="GY239" s="43"/>
      <c r="GZ239" s="43"/>
      <c r="HA239" s="43"/>
      <c r="HB239" s="43"/>
      <c r="HC239" s="43"/>
      <c r="HD239" s="43"/>
      <c r="HE239" s="43"/>
      <c r="HF239" s="43"/>
      <c r="HG239" s="43"/>
      <c r="HH239" s="43"/>
      <c r="HI239" s="43"/>
      <c r="HJ239" s="43"/>
      <c r="HK239" s="43"/>
      <c r="HL239" s="43"/>
      <c r="HM239" s="43"/>
      <c r="HN239" s="43"/>
      <c r="HO239" s="43"/>
      <c r="HP239" s="43"/>
      <c r="HQ239" s="43"/>
      <c r="HR239" s="43"/>
      <c r="HS239" s="43"/>
      <c r="HT239" s="43"/>
      <c r="HU239" s="43"/>
      <c r="HV239" s="43"/>
      <c r="HW239" s="43"/>
      <c r="HX239" s="43"/>
      <c r="HY239" s="43"/>
      <c r="HZ239" s="43"/>
      <c r="IA239" s="43"/>
      <c r="IB239" s="43"/>
      <c r="IC239" s="43"/>
      <c r="ID239" s="43"/>
      <c r="IE239" s="43"/>
      <c r="IF239" s="43"/>
      <c r="IG239" s="43"/>
      <c r="IH239" s="43"/>
      <c r="II239" s="43"/>
      <c r="IJ239" s="43"/>
      <c r="IK239" s="43"/>
      <c r="IL239" s="43"/>
      <c r="IM239" s="43"/>
      <c r="IN239" s="43"/>
      <c r="IO239" s="43"/>
      <c r="IP239" s="43"/>
      <c r="IQ239" s="43"/>
      <c r="IR239" s="43"/>
      <c r="IS239" s="43"/>
      <c r="IT239" s="43"/>
      <c r="IU239" s="43"/>
      <c r="IV239" s="43"/>
      <c r="IW239" s="43"/>
      <c r="IX239" s="43"/>
      <c r="IY239" s="43"/>
      <c r="IZ239" s="43"/>
      <c r="JA239" s="43"/>
      <c r="JB239" s="43"/>
      <c r="JC239" s="43"/>
      <c r="JD239" s="43"/>
      <c r="JE239" s="43"/>
      <c r="JF239" s="43"/>
      <c r="JG239" s="43"/>
      <c r="JH239" s="43"/>
      <c r="JI239" s="43"/>
      <c r="JJ239" s="43"/>
      <c r="JK239" s="43"/>
      <c r="JL239" s="43"/>
      <c r="JM239" s="43"/>
      <c r="JN239" s="43"/>
      <c r="JO239" s="43"/>
      <c r="JP239" s="43"/>
      <c r="JQ239" s="43"/>
      <c r="JR239" s="43"/>
      <c r="JS239" s="43"/>
      <c r="JT239" s="43"/>
      <c r="JU239" s="43"/>
      <c r="JV239" s="43"/>
      <c r="JW239" s="43"/>
      <c r="JX239" s="43"/>
      <c r="JY239" s="43"/>
      <c r="JZ239" s="43"/>
      <c r="KA239" s="43"/>
      <c r="KB239" s="43"/>
    </row>
    <row r="240" spans="2:288" ht="33.75" customHeight="1" outlineLevel="1" x14ac:dyDescent="0.3">
      <c r="B240" s="66" t="s">
        <v>226</v>
      </c>
      <c r="C240" s="53">
        <f>C238</f>
        <v>78.337499999999991</v>
      </c>
      <c r="D240" s="53">
        <f>VLOOKUP(B240,'Estimaciones variables'!A:B,2,FALSE)</f>
        <v>0</v>
      </c>
      <c r="E240" s="44"/>
      <c r="F240" s="44"/>
      <c r="G240" s="58" t="s">
        <v>311</v>
      </c>
      <c r="H240" s="58" t="s">
        <v>304</v>
      </c>
      <c r="I240" s="58" t="s">
        <v>312</v>
      </c>
      <c r="J240" s="58" t="s">
        <v>307</v>
      </c>
      <c r="K240" s="45">
        <v>0</v>
      </c>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c r="AJ240" s="43"/>
      <c r="AK240" s="43"/>
      <c r="AL240" s="43"/>
      <c r="AM240" s="43"/>
      <c r="AN240" s="43"/>
      <c r="AO240" s="43"/>
      <c r="AP240" s="43"/>
      <c r="AQ240" s="43"/>
      <c r="AR240" s="43"/>
      <c r="AS240" s="43"/>
      <c r="AT240" s="43"/>
      <c r="AU240" s="43"/>
      <c r="AV240" s="43"/>
      <c r="AW240" s="43"/>
      <c r="AX240" s="43"/>
      <c r="AY240" s="43"/>
      <c r="AZ240" s="43"/>
      <c r="BA240" s="43"/>
      <c r="BB240" s="43"/>
      <c r="BC240" s="43"/>
      <c r="BD240" s="43"/>
      <c r="BE240" s="43"/>
      <c r="BF240" s="43"/>
      <c r="BG240" s="43"/>
      <c r="BH240" s="43"/>
      <c r="BI240" s="43"/>
      <c r="BJ240" s="43"/>
      <c r="BK240" s="43"/>
      <c r="BL240" s="43"/>
      <c r="BM240" s="43"/>
      <c r="BN240" s="43"/>
      <c r="BO240" s="43"/>
      <c r="BP240" s="43"/>
      <c r="BQ240" s="43"/>
      <c r="BR240" s="43"/>
      <c r="BS240" s="43"/>
      <c r="BT240" s="43"/>
      <c r="BU240" s="43"/>
      <c r="BV240" s="43"/>
      <c r="BW240" s="43"/>
      <c r="BX240" s="43"/>
      <c r="BY240" s="43"/>
      <c r="BZ240" s="43"/>
      <c r="CA240" s="43"/>
      <c r="CB240" s="43"/>
      <c r="CC240" s="43"/>
      <c r="CD240" s="43"/>
      <c r="CE240" s="43"/>
      <c r="CF240" s="43"/>
      <c r="CG240" s="43"/>
      <c r="CH240" s="43"/>
      <c r="CI240" s="43"/>
      <c r="CJ240" s="43"/>
      <c r="CK240" s="43"/>
      <c r="CL240" s="43"/>
      <c r="CM240" s="43"/>
      <c r="CN240" s="43"/>
      <c r="CO240" s="43"/>
      <c r="CP240" s="43"/>
      <c r="CQ240" s="43"/>
      <c r="CR240" s="43"/>
      <c r="CS240" s="43"/>
      <c r="CT240" s="43"/>
      <c r="CU240" s="43"/>
      <c r="CV240" s="43"/>
      <c r="CW240" s="43"/>
      <c r="CX240" s="43"/>
      <c r="CY240" s="43"/>
      <c r="CZ240" s="43"/>
      <c r="DA240" s="43"/>
      <c r="DB240" s="43"/>
      <c r="DC240" s="43"/>
      <c r="DD240" s="43"/>
      <c r="DE240" s="43"/>
      <c r="DF240" s="43"/>
      <c r="DG240" s="43"/>
      <c r="DH240" s="43"/>
      <c r="DI240" s="43"/>
      <c r="DJ240" s="43"/>
      <c r="DK240" s="43"/>
      <c r="DL240" s="43"/>
      <c r="DM240" s="43"/>
      <c r="DN240" s="43"/>
      <c r="DO240" s="43"/>
      <c r="DP240" s="43"/>
      <c r="DQ240" s="43"/>
      <c r="DR240" s="43"/>
      <c r="DS240" s="43"/>
      <c r="DT240" s="43"/>
      <c r="DU240" s="43"/>
      <c r="DV240" s="43"/>
      <c r="DW240" s="43"/>
      <c r="DX240" s="43"/>
      <c r="DY240" s="43"/>
      <c r="DZ240" s="43"/>
      <c r="EA240" s="43"/>
      <c r="EB240" s="43"/>
      <c r="EC240" s="43"/>
      <c r="ED240" s="43"/>
      <c r="EE240" s="43"/>
      <c r="EF240" s="43"/>
      <c r="EG240" s="43"/>
      <c r="EH240" s="43"/>
      <c r="EI240" s="43"/>
      <c r="EJ240" s="43"/>
      <c r="EK240" s="43"/>
      <c r="EL240" s="43"/>
      <c r="EM240" s="43"/>
      <c r="EN240" s="43"/>
      <c r="EO240" s="43"/>
      <c r="EP240" s="43"/>
      <c r="EQ240" s="43"/>
      <c r="ER240" s="43"/>
      <c r="ES240" s="43"/>
      <c r="ET240" s="43"/>
      <c r="EU240" s="43"/>
      <c r="EV240" s="43"/>
      <c r="EW240" s="43"/>
      <c r="EX240" s="43"/>
      <c r="EY240" s="43"/>
      <c r="EZ240" s="43"/>
      <c r="FA240" s="43"/>
      <c r="FB240" s="43"/>
      <c r="FC240" s="43"/>
      <c r="FD240" s="43"/>
      <c r="FE240" s="43"/>
      <c r="FF240" s="43"/>
      <c r="FG240" s="43"/>
      <c r="FH240" s="43"/>
      <c r="FI240" s="43"/>
      <c r="FJ240" s="43"/>
      <c r="FK240" s="43"/>
      <c r="FL240" s="43"/>
      <c r="FM240" s="43"/>
      <c r="FN240" s="43"/>
      <c r="FO240" s="43"/>
      <c r="FP240" s="43"/>
      <c r="FQ240" s="43"/>
      <c r="FR240" s="43"/>
      <c r="FS240" s="43"/>
      <c r="FT240" s="43"/>
      <c r="FU240" s="43"/>
      <c r="FV240" s="43"/>
      <c r="FW240" s="43"/>
      <c r="FX240" s="43"/>
      <c r="FY240" s="43"/>
      <c r="FZ240" s="43"/>
      <c r="GA240" s="43"/>
      <c r="GB240" s="43"/>
      <c r="GC240" s="43"/>
      <c r="GD240" s="43"/>
      <c r="GE240" s="43"/>
      <c r="GF240" s="43"/>
      <c r="GG240" s="43"/>
      <c r="GH240" s="43"/>
      <c r="GI240" s="43"/>
      <c r="GJ240" s="43"/>
      <c r="GK240" s="43"/>
      <c r="GL240" s="43"/>
      <c r="GM240" s="43"/>
      <c r="GN240" s="43"/>
      <c r="GO240" s="43"/>
      <c r="GP240" s="43"/>
      <c r="GQ240" s="43"/>
      <c r="GR240" s="43"/>
      <c r="GS240" s="43"/>
      <c r="GT240" s="43"/>
      <c r="GU240" s="43"/>
      <c r="GV240" s="43"/>
      <c r="GW240" s="43"/>
      <c r="GX240" s="43"/>
      <c r="GY240" s="43"/>
      <c r="GZ240" s="43"/>
      <c r="HA240" s="43"/>
      <c r="HB240" s="43"/>
      <c r="HC240" s="43"/>
      <c r="HD240" s="43"/>
      <c r="HE240" s="43"/>
      <c r="HF240" s="43"/>
      <c r="HG240" s="43"/>
      <c r="HH240" s="43"/>
      <c r="HI240" s="43"/>
      <c r="HJ240" s="43"/>
      <c r="HK240" s="43"/>
      <c r="HL240" s="43"/>
      <c r="HM240" s="43"/>
      <c r="HN240" s="43"/>
      <c r="HO240" s="43"/>
      <c r="HP240" s="43"/>
      <c r="HQ240" s="43"/>
      <c r="HR240" s="43"/>
      <c r="HS240" s="43"/>
      <c r="HT240" s="43"/>
      <c r="HU240" s="43"/>
      <c r="HV240" s="43"/>
      <c r="HW240" s="43"/>
      <c r="HX240" s="43"/>
      <c r="HY240" s="43"/>
      <c r="HZ240" s="43"/>
      <c r="IA240" s="43"/>
      <c r="IB240" s="43"/>
      <c r="IC240" s="43"/>
      <c r="ID240" s="43"/>
      <c r="IE240" s="43"/>
      <c r="IF240" s="43"/>
      <c r="IG240" s="43"/>
      <c r="IH240" s="43"/>
      <c r="II240" s="43"/>
      <c r="IJ240" s="43"/>
      <c r="IK240" s="43"/>
      <c r="IL240" s="43"/>
      <c r="IM240" s="43"/>
      <c r="IN240" s="43"/>
      <c r="IO240" s="43"/>
      <c r="IP240" s="43"/>
      <c r="IQ240" s="43"/>
      <c r="IR240" s="43"/>
      <c r="IS240" s="43"/>
      <c r="IT240" s="43"/>
      <c r="IU240" s="43"/>
      <c r="IV240" s="43"/>
      <c r="IW240" s="43"/>
      <c r="IX240" s="43"/>
      <c r="IY240" s="43"/>
      <c r="IZ240" s="43"/>
      <c r="JA240" s="43"/>
      <c r="JB240" s="43"/>
      <c r="JC240" s="43"/>
      <c r="JD240" s="43"/>
      <c r="JE240" s="43"/>
      <c r="JF240" s="43"/>
      <c r="JG240" s="43"/>
      <c r="JH240" s="43"/>
      <c r="JI240" s="43"/>
      <c r="JJ240" s="43"/>
      <c r="JK240" s="43"/>
      <c r="JL240" s="43"/>
      <c r="JM240" s="43"/>
      <c r="JN240" s="43"/>
      <c r="JO240" s="43"/>
      <c r="JP240" s="43"/>
      <c r="JQ240" s="43"/>
      <c r="JR240" s="43"/>
      <c r="JS240" s="43"/>
      <c r="JT240" s="43"/>
      <c r="JU240" s="43"/>
      <c r="JV240" s="43"/>
      <c r="JW240" s="43"/>
      <c r="JX240" s="43"/>
      <c r="JY240" s="43"/>
      <c r="JZ240" s="43"/>
      <c r="KA240" s="43"/>
      <c r="KB240" s="43"/>
    </row>
    <row r="241" spans="2:288" ht="30.75" customHeight="1" outlineLevel="1" x14ac:dyDescent="0.3">
      <c r="B241" s="66" t="s">
        <v>222</v>
      </c>
      <c r="C241" s="53">
        <f>C240</f>
        <v>78.337499999999991</v>
      </c>
      <c r="D241" s="53">
        <f>VLOOKUP(B241,'Estimaciones variables'!A:B,2,FALSE)</f>
        <v>0</v>
      </c>
      <c r="E241" s="44"/>
      <c r="F241" s="44"/>
      <c r="G241" s="58" t="s">
        <v>310</v>
      </c>
      <c r="H241" s="58" t="s">
        <v>304</v>
      </c>
      <c r="I241" s="58" t="s">
        <v>308</v>
      </c>
      <c r="J241" s="58"/>
      <c r="K241" s="45">
        <v>0</v>
      </c>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c r="BB241" s="43"/>
      <c r="BC241" s="43"/>
      <c r="BD241" s="43"/>
      <c r="BE241" s="43"/>
      <c r="BF241" s="43"/>
      <c r="BG241" s="43"/>
      <c r="BH241" s="43"/>
      <c r="BI241" s="43"/>
      <c r="BJ241" s="43"/>
      <c r="BK241" s="43"/>
      <c r="BL241" s="43"/>
      <c r="BM241" s="43"/>
      <c r="BN241" s="43"/>
      <c r="BO241" s="43"/>
      <c r="BP241" s="43"/>
      <c r="BQ241" s="43"/>
      <c r="BR241" s="43"/>
      <c r="BS241" s="43"/>
      <c r="BT241" s="43"/>
      <c r="BU241" s="43"/>
      <c r="BV241" s="43"/>
      <c r="BW241" s="43"/>
      <c r="BX241" s="43"/>
      <c r="BY241" s="43"/>
      <c r="BZ241" s="43"/>
      <c r="CA241" s="43"/>
      <c r="CB241" s="43"/>
      <c r="CC241" s="43"/>
      <c r="CD241" s="43"/>
      <c r="CE241" s="43"/>
      <c r="CF241" s="43"/>
      <c r="CG241" s="43"/>
      <c r="CH241" s="43"/>
      <c r="CI241" s="43"/>
      <c r="CJ241" s="43"/>
      <c r="CK241" s="43"/>
      <c r="CL241" s="43"/>
      <c r="CM241" s="43"/>
      <c r="CN241" s="43"/>
      <c r="CO241" s="43"/>
      <c r="CP241" s="43"/>
      <c r="CQ241" s="43"/>
      <c r="CR241" s="43"/>
      <c r="CS241" s="43"/>
      <c r="CT241" s="43"/>
      <c r="CU241" s="43"/>
      <c r="CV241" s="43"/>
      <c r="CW241" s="43"/>
      <c r="CX241" s="43"/>
      <c r="CY241" s="43"/>
      <c r="CZ241" s="43"/>
      <c r="DA241" s="43"/>
      <c r="DB241" s="43"/>
      <c r="DC241" s="43"/>
      <c r="DD241" s="43"/>
      <c r="DE241" s="43"/>
      <c r="DF241" s="43"/>
      <c r="DG241" s="43"/>
      <c r="DH241" s="43"/>
      <c r="DI241" s="43"/>
      <c r="DJ241" s="43"/>
      <c r="DK241" s="43"/>
      <c r="DL241" s="43"/>
      <c r="DM241" s="43"/>
      <c r="DN241" s="43"/>
      <c r="DO241" s="43"/>
      <c r="DP241" s="43"/>
      <c r="DQ241" s="43"/>
      <c r="DR241" s="43"/>
      <c r="DS241" s="43"/>
      <c r="DT241" s="43"/>
      <c r="DU241" s="43"/>
      <c r="DV241" s="43"/>
      <c r="DW241" s="43"/>
      <c r="DX241" s="43"/>
      <c r="DY241" s="43"/>
      <c r="DZ241" s="43"/>
      <c r="EA241" s="43"/>
      <c r="EB241" s="43"/>
      <c r="EC241" s="43"/>
      <c r="ED241" s="43"/>
      <c r="EE241" s="43"/>
      <c r="EF241" s="43"/>
      <c r="EG241" s="43"/>
      <c r="EH241" s="43"/>
      <c r="EI241" s="43"/>
      <c r="EJ241" s="43"/>
      <c r="EK241" s="43"/>
      <c r="EL241" s="43"/>
      <c r="EM241" s="43"/>
      <c r="EN241" s="43"/>
      <c r="EO241" s="43"/>
      <c r="EP241" s="43"/>
      <c r="EQ241" s="43"/>
      <c r="ER241" s="43"/>
      <c r="ES241" s="43"/>
      <c r="ET241" s="43"/>
      <c r="EU241" s="43"/>
      <c r="EV241" s="43"/>
      <c r="EW241" s="43"/>
      <c r="EX241" s="43"/>
      <c r="EY241" s="43"/>
      <c r="EZ241" s="43"/>
      <c r="FA241" s="43"/>
      <c r="FB241" s="43"/>
      <c r="FC241" s="43"/>
      <c r="FD241" s="43"/>
      <c r="FE241" s="43"/>
      <c r="FF241" s="43"/>
      <c r="FG241" s="43"/>
      <c r="FH241" s="43"/>
      <c r="FI241" s="43"/>
      <c r="FJ241" s="43"/>
      <c r="FK241" s="43"/>
      <c r="FL241" s="43"/>
      <c r="FM241" s="43"/>
      <c r="FN241" s="43"/>
      <c r="FO241" s="43"/>
      <c r="FP241" s="43"/>
      <c r="FQ241" s="43"/>
      <c r="FR241" s="43"/>
      <c r="FS241" s="43"/>
      <c r="FT241" s="43"/>
      <c r="FU241" s="43"/>
      <c r="FV241" s="43"/>
      <c r="FW241" s="43"/>
      <c r="FX241" s="43"/>
      <c r="FY241" s="43"/>
      <c r="FZ241" s="43"/>
      <c r="GA241" s="43"/>
      <c r="GB241" s="43"/>
      <c r="GC241" s="43"/>
      <c r="GD241" s="43"/>
      <c r="GE241" s="43"/>
      <c r="GF241" s="43"/>
      <c r="GG241" s="43"/>
      <c r="GH241" s="43"/>
      <c r="GI241" s="43"/>
      <c r="GJ241" s="43"/>
      <c r="GK241" s="43"/>
      <c r="GL241" s="43"/>
      <c r="GM241" s="43"/>
      <c r="GN241" s="43"/>
      <c r="GO241" s="43"/>
      <c r="GP241" s="43"/>
      <c r="GQ241" s="43"/>
      <c r="GR241" s="43"/>
      <c r="GS241" s="43"/>
      <c r="GT241" s="43"/>
      <c r="GU241" s="43"/>
      <c r="GV241" s="43"/>
      <c r="GW241" s="43"/>
      <c r="GX241" s="43"/>
      <c r="GY241" s="43"/>
      <c r="GZ241" s="43"/>
      <c r="HA241" s="43"/>
      <c r="HB241" s="43"/>
      <c r="HC241" s="43"/>
      <c r="HD241" s="43"/>
      <c r="HE241" s="43"/>
      <c r="HF241" s="43"/>
      <c r="HG241" s="43"/>
      <c r="HH241" s="43"/>
      <c r="HI241" s="43"/>
      <c r="HJ241" s="43"/>
      <c r="HK241" s="43"/>
      <c r="HL241" s="43"/>
      <c r="HM241" s="43"/>
      <c r="HN241" s="43"/>
      <c r="HO241" s="43"/>
      <c r="HP241" s="43"/>
      <c r="HQ241" s="43"/>
      <c r="HR241" s="43"/>
      <c r="HS241" s="43"/>
      <c r="HT241" s="43"/>
      <c r="HU241" s="43"/>
      <c r="HV241" s="43"/>
      <c r="HW241" s="43"/>
      <c r="HX241" s="43"/>
      <c r="HY241" s="43"/>
      <c r="HZ241" s="43"/>
      <c r="IA241" s="43"/>
      <c r="IB241" s="43"/>
      <c r="IC241" s="43"/>
      <c r="ID241" s="43"/>
      <c r="IE241" s="43"/>
      <c r="IF241" s="43"/>
      <c r="IG241" s="43"/>
      <c r="IH241" s="43"/>
      <c r="II241" s="43"/>
      <c r="IJ241" s="43"/>
      <c r="IK241" s="43"/>
      <c r="IL241" s="43"/>
      <c r="IM241" s="43"/>
      <c r="IN241" s="43"/>
      <c r="IO241" s="43"/>
      <c r="IP241" s="43"/>
      <c r="IQ241" s="43"/>
      <c r="IR241" s="43"/>
      <c r="IS241" s="43"/>
      <c r="IT241" s="43"/>
      <c r="IU241" s="43"/>
      <c r="IV241" s="43"/>
      <c r="IW241" s="43"/>
      <c r="IX241" s="43"/>
      <c r="IY241" s="43"/>
      <c r="IZ241" s="43"/>
      <c r="JA241" s="43"/>
      <c r="JB241" s="43"/>
      <c r="JC241" s="43"/>
      <c r="JD241" s="43"/>
      <c r="JE241" s="43"/>
      <c r="JF241" s="43"/>
      <c r="JG241" s="43"/>
      <c r="JH241" s="43"/>
      <c r="JI241" s="43"/>
      <c r="JJ241" s="43"/>
      <c r="JK241" s="43"/>
      <c r="JL241" s="43"/>
      <c r="JM241" s="43"/>
      <c r="JN241" s="43"/>
      <c r="JO241" s="43"/>
      <c r="JP241" s="43"/>
      <c r="JQ241" s="43"/>
      <c r="JR241" s="43"/>
      <c r="JS241" s="43"/>
      <c r="JT241" s="43"/>
      <c r="JU241" s="43"/>
      <c r="JV241" s="43"/>
      <c r="JW241" s="43"/>
      <c r="JX241" s="43"/>
      <c r="JY241" s="43"/>
      <c r="JZ241" s="43"/>
      <c r="KA241" s="43"/>
      <c r="KB241" s="43"/>
    </row>
    <row r="242" spans="2:288" ht="33.75" customHeight="1" outlineLevel="1" x14ac:dyDescent="0.3">
      <c r="B242" s="66" t="s">
        <v>218</v>
      </c>
      <c r="C242" s="53">
        <f>C241</f>
        <v>78.337499999999991</v>
      </c>
      <c r="D242" s="53">
        <f>VLOOKUP(B242,'Estimaciones variables'!A:B,2,FALSE)</f>
        <v>0</v>
      </c>
      <c r="E242" s="44"/>
      <c r="F242" s="44"/>
      <c r="G242" s="58" t="s">
        <v>308</v>
      </c>
      <c r="H242" s="58" t="s">
        <v>304</v>
      </c>
      <c r="I242" s="58" t="s">
        <v>309</v>
      </c>
      <c r="J242" s="58"/>
      <c r="K242" s="45">
        <v>0</v>
      </c>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c r="BC242" s="43"/>
      <c r="BD242" s="43"/>
      <c r="BE242" s="43"/>
      <c r="BF242" s="43"/>
      <c r="BG242" s="43"/>
      <c r="BH242" s="43"/>
      <c r="BI242" s="43"/>
      <c r="BJ242" s="43"/>
      <c r="BK242" s="43"/>
      <c r="BL242" s="43"/>
      <c r="BM242" s="43"/>
      <c r="BN242" s="43"/>
      <c r="BO242" s="43"/>
      <c r="BP242" s="43"/>
      <c r="BQ242" s="43"/>
      <c r="BR242" s="43"/>
      <c r="BS242" s="43"/>
      <c r="BT242" s="43"/>
      <c r="BU242" s="43"/>
      <c r="BV242" s="43"/>
      <c r="BW242" s="43"/>
      <c r="BX242" s="43"/>
      <c r="BY242" s="43"/>
      <c r="BZ242" s="43"/>
      <c r="CA242" s="43"/>
      <c r="CB242" s="43"/>
      <c r="CC242" s="43"/>
      <c r="CD242" s="43"/>
      <c r="CE242" s="43"/>
      <c r="CF242" s="43"/>
      <c r="CG242" s="43"/>
      <c r="CH242" s="43"/>
      <c r="CI242" s="43"/>
      <c r="CJ242" s="43"/>
      <c r="CK242" s="43"/>
      <c r="CL242" s="43"/>
      <c r="CM242" s="43"/>
      <c r="CN242" s="43"/>
      <c r="CO242" s="43"/>
      <c r="CP242" s="43"/>
      <c r="CQ242" s="43"/>
      <c r="CR242" s="43"/>
      <c r="CS242" s="43"/>
      <c r="CT242" s="43"/>
      <c r="CU242" s="43"/>
      <c r="CV242" s="43"/>
      <c r="CW242" s="43"/>
      <c r="CX242" s="43"/>
      <c r="CY242" s="43"/>
      <c r="CZ242" s="43"/>
      <c r="DA242" s="43"/>
      <c r="DB242" s="43"/>
      <c r="DC242" s="43"/>
      <c r="DD242" s="43"/>
      <c r="DE242" s="43"/>
      <c r="DF242" s="43"/>
      <c r="DG242" s="43"/>
      <c r="DH242" s="43"/>
      <c r="DI242" s="43"/>
      <c r="DJ242" s="43"/>
      <c r="DK242" s="43"/>
      <c r="DL242" s="43"/>
      <c r="DM242" s="43"/>
      <c r="DN242" s="43"/>
      <c r="DO242" s="43"/>
      <c r="DP242" s="43"/>
      <c r="DQ242" s="43"/>
      <c r="DR242" s="43"/>
      <c r="DS242" s="43"/>
      <c r="DT242" s="43"/>
      <c r="DU242" s="43"/>
      <c r="DV242" s="43"/>
      <c r="DW242" s="43"/>
      <c r="DX242" s="43"/>
      <c r="DY242" s="43"/>
      <c r="DZ242" s="43"/>
      <c r="EA242" s="43"/>
      <c r="EB242" s="43"/>
      <c r="EC242" s="43"/>
      <c r="ED242" s="43"/>
      <c r="EE242" s="43"/>
      <c r="EF242" s="43"/>
      <c r="EG242" s="43"/>
      <c r="EH242" s="43"/>
      <c r="EI242" s="43"/>
      <c r="EJ242" s="43"/>
      <c r="EK242" s="43"/>
      <c r="EL242" s="43"/>
      <c r="EM242" s="43"/>
      <c r="EN242" s="43"/>
      <c r="EO242" s="43"/>
      <c r="EP242" s="43"/>
      <c r="EQ242" s="43"/>
      <c r="ER242" s="43"/>
      <c r="ES242" s="43"/>
      <c r="ET242" s="43"/>
      <c r="EU242" s="43"/>
      <c r="EV242" s="43"/>
      <c r="EW242" s="43"/>
      <c r="EX242" s="43"/>
      <c r="EY242" s="43"/>
      <c r="EZ242" s="43"/>
      <c r="FA242" s="43"/>
      <c r="FB242" s="43"/>
      <c r="FC242" s="43"/>
      <c r="FD242" s="43"/>
      <c r="FE242" s="43"/>
      <c r="FF242" s="43"/>
      <c r="FG242" s="43"/>
      <c r="FH242" s="43"/>
      <c r="FI242" s="43"/>
      <c r="FJ242" s="43"/>
      <c r="FK242" s="43"/>
      <c r="FL242" s="43"/>
      <c r="FM242" s="43"/>
      <c r="FN242" s="43"/>
      <c r="FO242" s="43"/>
      <c r="FP242" s="43"/>
      <c r="FQ242" s="43"/>
      <c r="FR242" s="43"/>
      <c r="FS242" s="43"/>
      <c r="FT242" s="43"/>
      <c r="FU242" s="43"/>
      <c r="FV242" s="43"/>
      <c r="FW242" s="43"/>
      <c r="FX242" s="43"/>
      <c r="FY242" s="43"/>
      <c r="FZ242" s="43"/>
      <c r="GA242" s="43"/>
      <c r="GB242" s="43"/>
      <c r="GC242" s="43"/>
      <c r="GD242" s="43"/>
      <c r="GE242" s="43"/>
      <c r="GF242" s="43"/>
      <c r="GG242" s="43"/>
      <c r="GH242" s="43"/>
      <c r="GI242" s="43"/>
      <c r="GJ242" s="43"/>
      <c r="GK242" s="43"/>
      <c r="GL242" s="43"/>
      <c r="GM242" s="43"/>
      <c r="GN242" s="43"/>
      <c r="GO242" s="43"/>
      <c r="GP242" s="43"/>
      <c r="GQ242" s="43"/>
      <c r="GR242" s="43"/>
      <c r="GS242" s="43"/>
      <c r="GT242" s="43"/>
      <c r="GU242" s="43"/>
      <c r="GV242" s="43"/>
      <c r="GW242" s="43"/>
      <c r="GX242" s="43"/>
      <c r="GY242" s="43"/>
      <c r="GZ242" s="43"/>
      <c r="HA242" s="43"/>
      <c r="HB242" s="43"/>
      <c r="HC242" s="43"/>
      <c r="HD242" s="43"/>
      <c r="HE242" s="43"/>
      <c r="HF242" s="43"/>
      <c r="HG242" s="43"/>
      <c r="HH242" s="43"/>
      <c r="HI242" s="43"/>
      <c r="HJ242" s="43"/>
      <c r="HK242" s="43"/>
      <c r="HL242" s="43"/>
      <c r="HM242" s="43"/>
      <c r="HN242" s="43"/>
      <c r="HO242" s="43"/>
      <c r="HP242" s="43"/>
      <c r="HQ242" s="43"/>
      <c r="HR242" s="43"/>
      <c r="HS242" s="43"/>
      <c r="HT242" s="43"/>
      <c r="HU242" s="43"/>
      <c r="HV242" s="43"/>
      <c r="HW242" s="43"/>
      <c r="HX242" s="43"/>
      <c r="HY242" s="43"/>
      <c r="HZ242" s="43"/>
      <c r="IA242" s="43"/>
      <c r="IB242" s="43"/>
      <c r="IC242" s="43"/>
      <c r="ID242" s="43"/>
      <c r="IE242" s="43"/>
      <c r="IF242" s="43"/>
      <c r="IG242" s="43"/>
      <c r="IH242" s="43"/>
      <c r="II242" s="43"/>
      <c r="IJ242" s="43"/>
      <c r="IK242" s="43"/>
      <c r="IL242" s="43"/>
      <c r="IM242" s="43"/>
      <c r="IN242" s="43"/>
      <c r="IO242" s="43"/>
      <c r="IP242" s="43"/>
      <c r="IQ242" s="43"/>
      <c r="IR242" s="43"/>
      <c r="IS242" s="43"/>
      <c r="IT242" s="43"/>
      <c r="IU242" s="43"/>
      <c r="IV242" s="43"/>
      <c r="IW242" s="43"/>
      <c r="IX242" s="43"/>
      <c r="IY242" s="43"/>
      <c r="IZ242" s="43"/>
      <c r="JA242" s="43"/>
      <c r="JB242" s="43"/>
      <c r="JC242" s="43"/>
      <c r="JD242" s="43"/>
      <c r="JE242" s="43"/>
      <c r="JF242" s="43"/>
      <c r="JG242" s="43"/>
      <c r="JH242" s="43"/>
      <c r="JI242" s="43"/>
      <c r="JJ242" s="43"/>
      <c r="JK242" s="43"/>
      <c r="JL242" s="43"/>
      <c r="JM242" s="43"/>
      <c r="JN242" s="43"/>
      <c r="JO242" s="43"/>
      <c r="JP242" s="43"/>
      <c r="JQ242" s="43"/>
      <c r="JR242" s="43"/>
      <c r="JS242" s="43"/>
      <c r="JT242" s="43"/>
      <c r="JU242" s="43"/>
      <c r="JV242" s="43"/>
      <c r="JW242" s="43"/>
      <c r="JX242" s="43"/>
      <c r="JY242" s="43"/>
      <c r="JZ242" s="43"/>
      <c r="KA242" s="43"/>
      <c r="KB242" s="43"/>
    </row>
    <row r="243" spans="2:288" ht="26.25" customHeight="1" x14ac:dyDescent="0.3">
      <c r="B243" s="65" t="s">
        <v>285</v>
      </c>
      <c r="C243" s="57">
        <f>C244</f>
        <v>78.337499999999991</v>
      </c>
      <c r="D243" s="114">
        <f>MAX(D244:D250)</f>
        <v>0</v>
      </c>
      <c r="E243" s="41"/>
      <c r="F243" s="41"/>
      <c r="G243" s="73"/>
      <c r="H243" s="73"/>
      <c r="I243" s="73"/>
      <c r="J243" s="73"/>
      <c r="K243" s="42">
        <v>0</v>
      </c>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c r="AR243" s="43"/>
      <c r="AS243" s="43"/>
      <c r="AT243" s="43"/>
      <c r="AU243" s="43"/>
      <c r="AV243" s="43"/>
      <c r="AW243" s="43"/>
      <c r="AX243" s="43"/>
      <c r="AY243" s="43"/>
      <c r="AZ243" s="43"/>
      <c r="BA243" s="43"/>
      <c r="BB243" s="43"/>
      <c r="BC243" s="43"/>
      <c r="BD243" s="43"/>
      <c r="BE243" s="43"/>
      <c r="BF243" s="43"/>
      <c r="BG243" s="43"/>
      <c r="BH243" s="43"/>
      <c r="BI243" s="43"/>
      <c r="BJ243" s="43"/>
      <c r="BK243" s="43"/>
      <c r="BL243" s="43"/>
      <c r="BM243" s="43"/>
      <c r="BN243" s="43"/>
      <c r="BO243" s="43"/>
      <c r="BP243" s="43"/>
      <c r="BQ243" s="43"/>
      <c r="BR243" s="43"/>
      <c r="BS243" s="43"/>
      <c r="BT243" s="43"/>
      <c r="BU243" s="43"/>
      <c r="BV243" s="43"/>
      <c r="BW243" s="43"/>
      <c r="BX243" s="43"/>
      <c r="BY243" s="43"/>
      <c r="BZ243" s="43"/>
      <c r="CA243" s="43"/>
      <c r="CB243" s="43"/>
      <c r="CC243" s="43"/>
      <c r="CD243" s="43"/>
      <c r="CE243" s="43"/>
      <c r="CF243" s="43"/>
      <c r="CG243" s="43"/>
      <c r="CH243" s="43"/>
      <c r="CI243" s="43"/>
      <c r="CJ243" s="43"/>
      <c r="CK243" s="43"/>
      <c r="CL243" s="43"/>
      <c r="CM243" s="43"/>
      <c r="CN243" s="43"/>
      <c r="CO243" s="43"/>
      <c r="CP243" s="43"/>
      <c r="CQ243" s="43"/>
      <c r="CR243" s="43"/>
      <c r="CS243" s="43"/>
      <c r="CT243" s="43"/>
      <c r="CU243" s="43"/>
      <c r="CV243" s="43"/>
      <c r="CW243" s="43"/>
      <c r="CX243" s="43"/>
      <c r="CY243" s="43"/>
      <c r="CZ243" s="43"/>
      <c r="DA243" s="43"/>
      <c r="DB243" s="43"/>
      <c r="DC243" s="43"/>
      <c r="DD243" s="43"/>
      <c r="DE243" s="43"/>
      <c r="DF243" s="43"/>
      <c r="DG243" s="43"/>
      <c r="DH243" s="43"/>
      <c r="DI243" s="43"/>
      <c r="DJ243" s="43"/>
      <c r="DK243" s="43"/>
      <c r="DL243" s="43"/>
      <c r="DM243" s="43"/>
      <c r="DN243" s="43"/>
      <c r="DO243" s="43"/>
      <c r="DP243" s="43"/>
      <c r="DQ243" s="43"/>
      <c r="DR243" s="43"/>
      <c r="DS243" s="43"/>
      <c r="DT243" s="43"/>
      <c r="DU243" s="43"/>
      <c r="DV243" s="43"/>
      <c r="DW243" s="43"/>
      <c r="DX243" s="43"/>
      <c r="DY243" s="43"/>
      <c r="DZ243" s="43"/>
      <c r="EA243" s="43"/>
      <c r="EB243" s="43"/>
      <c r="EC243" s="43"/>
      <c r="ED243" s="43"/>
      <c r="EE243" s="43"/>
      <c r="EF243" s="43"/>
      <c r="EG243" s="43"/>
      <c r="EH243" s="43"/>
      <c r="EI243" s="43"/>
      <c r="EJ243" s="43"/>
      <c r="EK243" s="43"/>
      <c r="EL243" s="43"/>
      <c r="EM243" s="43"/>
      <c r="EN243" s="43"/>
      <c r="EO243" s="43"/>
      <c r="EP243" s="43"/>
      <c r="EQ243" s="43"/>
      <c r="ER243" s="43"/>
      <c r="ES243" s="43"/>
      <c r="ET243" s="43"/>
      <c r="EU243" s="43"/>
      <c r="EV243" s="43"/>
      <c r="EW243" s="43"/>
      <c r="EX243" s="43"/>
      <c r="EY243" s="43"/>
      <c r="EZ243" s="43"/>
      <c r="FA243" s="43"/>
      <c r="FB243" s="43"/>
      <c r="FC243" s="43"/>
      <c r="FD243" s="43"/>
      <c r="FE243" s="43"/>
      <c r="FF243" s="43"/>
      <c r="FG243" s="43"/>
      <c r="FH243" s="43"/>
      <c r="FI243" s="43"/>
      <c r="FJ243" s="43"/>
      <c r="FK243" s="43"/>
      <c r="FL243" s="43"/>
      <c r="FM243" s="43"/>
      <c r="FN243" s="43"/>
      <c r="FO243" s="43"/>
      <c r="FP243" s="43"/>
      <c r="FQ243" s="43"/>
      <c r="FR243" s="43"/>
      <c r="FS243" s="43"/>
      <c r="FT243" s="43"/>
      <c r="FU243" s="43"/>
      <c r="FV243" s="43"/>
      <c r="FW243" s="43"/>
      <c r="FX243" s="43"/>
      <c r="FY243" s="43"/>
      <c r="FZ243" s="43"/>
      <c r="GA243" s="43"/>
      <c r="GB243" s="43"/>
      <c r="GC243" s="43"/>
      <c r="GD243" s="43"/>
      <c r="GE243" s="43"/>
      <c r="GF243" s="43"/>
      <c r="GG243" s="43"/>
      <c r="GH243" s="43"/>
      <c r="GI243" s="43"/>
      <c r="GJ243" s="43"/>
      <c r="GK243" s="43"/>
      <c r="GL243" s="43"/>
      <c r="GM243" s="43"/>
      <c r="GN243" s="43"/>
      <c r="GO243" s="43"/>
      <c r="GP243" s="43"/>
      <c r="GQ243" s="43"/>
      <c r="GR243" s="43"/>
      <c r="GS243" s="43"/>
      <c r="GT243" s="43"/>
      <c r="GU243" s="43"/>
      <c r="GV243" s="43"/>
      <c r="GW243" s="43"/>
      <c r="GX243" s="43"/>
      <c r="GY243" s="43"/>
      <c r="GZ243" s="43"/>
      <c r="HA243" s="43"/>
      <c r="HB243" s="43"/>
      <c r="HC243" s="43"/>
      <c r="HD243" s="43"/>
      <c r="HE243" s="43"/>
      <c r="HF243" s="43"/>
      <c r="HG243" s="43"/>
      <c r="HH243" s="43"/>
      <c r="HI243" s="43"/>
      <c r="HJ243" s="43"/>
      <c r="HK243" s="43"/>
      <c r="HL243" s="43"/>
      <c r="HM243" s="43"/>
      <c r="HN243" s="43"/>
      <c r="HO243" s="43"/>
      <c r="HP243" s="43"/>
      <c r="HQ243" s="43"/>
      <c r="HR243" s="43"/>
      <c r="HS243" s="43"/>
      <c r="HT243" s="43"/>
      <c r="HU243" s="43"/>
      <c r="HV243" s="43"/>
      <c r="HW243" s="43"/>
      <c r="HX243" s="43"/>
      <c r="HY243" s="43"/>
      <c r="HZ243" s="43"/>
      <c r="IA243" s="43"/>
      <c r="IB243" s="43"/>
      <c r="IC243" s="43"/>
      <c r="ID243" s="43"/>
      <c r="IE243" s="43"/>
      <c r="IF243" s="43"/>
      <c r="IG243" s="43"/>
      <c r="IH243" s="43"/>
      <c r="II243" s="43"/>
      <c r="IJ243" s="43"/>
      <c r="IK243" s="43"/>
      <c r="IL243" s="43"/>
      <c r="IM243" s="43"/>
      <c r="IN243" s="43"/>
      <c r="IO243" s="43"/>
      <c r="IP243" s="43"/>
      <c r="IQ243" s="43"/>
      <c r="IR243" s="43"/>
      <c r="IS243" s="43"/>
      <c r="IT243" s="43"/>
      <c r="IU243" s="43"/>
      <c r="IV243" s="43"/>
      <c r="IW243" s="43"/>
      <c r="IX243" s="43"/>
      <c r="IY243" s="43"/>
      <c r="IZ243" s="43"/>
      <c r="JA243" s="43"/>
      <c r="JB243" s="43"/>
      <c r="JC243" s="43"/>
      <c r="JD243" s="43"/>
      <c r="JE243" s="43"/>
      <c r="JF243" s="43"/>
      <c r="JG243" s="43"/>
      <c r="JH243" s="43"/>
      <c r="JI243" s="43"/>
      <c r="JJ243" s="43"/>
      <c r="JK243" s="43"/>
      <c r="JL243" s="43"/>
      <c r="JM243" s="43"/>
      <c r="JN243" s="43"/>
      <c r="JO243" s="43"/>
      <c r="JP243" s="43"/>
      <c r="JQ243" s="43"/>
      <c r="JR243" s="43"/>
      <c r="JS243" s="43"/>
      <c r="JT243" s="43"/>
      <c r="JU243" s="43"/>
      <c r="JV243" s="43"/>
      <c r="JW243" s="43"/>
      <c r="JX243" s="43"/>
      <c r="JY243" s="43"/>
      <c r="JZ243" s="43"/>
      <c r="KA243" s="43"/>
      <c r="KB243" s="43"/>
    </row>
    <row r="244" spans="2:288" ht="26.25" customHeight="1" outlineLevel="1" x14ac:dyDescent="0.3">
      <c r="B244" s="67" t="s">
        <v>294</v>
      </c>
      <c r="C244" s="54">
        <f>C245</f>
        <v>78.337499999999991</v>
      </c>
      <c r="D244" s="54">
        <f>D245</f>
        <v>0</v>
      </c>
      <c r="E244" s="46"/>
      <c r="F244" s="46"/>
      <c r="G244" s="75"/>
      <c r="H244" s="75"/>
      <c r="I244" s="75"/>
      <c r="J244" s="75"/>
      <c r="K244" s="47">
        <v>0</v>
      </c>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c r="AJ244" s="43"/>
      <c r="AK244" s="43"/>
      <c r="AL244" s="43"/>
      <c r="AM244" s="43"/>
      <c r="AN244" s="43"/>
      <c r="AO244" s="43"/>
      <c r="AP244" s="43"/>
      <c r="AQ244" s="43"/>
      <c r="AR244" s="43"/>
      <c r="AS244" s="43"/>
      <c r="AT244" s="43"/>
      <c r="AU244" s="43"/>
      <c r="AV244" s="43"/>
      <c r="AW244" s="43"/>
      <c r="AX244" s="43"/>
      <c r="AY244" s="43"/>
      <c r="AZ244" s="43"/>
      <c r="BA244" s="43"/>
      <c r="BB244" s="43"/>
      <c r="BC244" s="43"/>
      <c r="BD244" s="43"/>
      <c r="BE244" s="43"/>
      <c r="BF244" s="43"/>
      <c r="BG244" s="43"/>
      <c r="BH244" s="43"/>
      <c r="BI244" s="43"/>
      <c r="BJ244" s="43"/>
      <c r="BK244" s="43"/>
      <c r="BL244" s="43"/>
      <c r="BM244" s="43"/>
      <c r="BN244" s="43"/>
      <c r="BO244" s="43"/>
      <c r="BP244" s="43"/>
      <c r="BQ244" s="43"/>
      <c r="BR244" s="43"/>
      <c r="BS244" s="43"/>
      <c r="BT244" s="43"/>
      <c r="BU244" s="43"/>
      <c r="BV244" s="43"/>
      <c r="BW244" s="43"/>
      <c r="BX244" s="43"/>
      <c r="BY244" s="43"/>
      <c r="BZ244" s="43"/>
      <c r="CA244" s="43"/>
      <c r="CB244" s="43"/>
      <c r="CC244" s="43"/>
      <c r="CD244" s="43"/>
      <c r="CE244" s="43"/>
      <c r="CF244" s="43"/>
      <c r="CG244" s="43"/>
      <c r="CH244" s="43"/>
      <c r="CI244" s="43"/>
      <c r="CJ244" s="43"/>
      <c r="CK244" s="43"/>
      <c r="CL244" s="43"/>
      <c r="CM244" s="43"/>
      <c r="CN244" s="43"/>
      <c r="CO244" s="43"/>
      <c r="CP244" s="43"/>
      <c r="CQ244" s="43"/>
      <c r="CR244" s="43"/>
      <c r="CS244" s="43"/>
      <c r="CT244" s="43"/>
      <c r="CU244" s="43"/>
      <c r="CV244" s="43"/>
      <c r="CW244" s="43"/>
      <c r="CX244" s="43"/>
      <c r="CY244" s="43"/>
      <c r="CZ244" s="43"/>
      <c r="DA244" s="43"/>
      <c r="DB244" s="43"/>
      <c r="DC244" s="43"/>
      <c r="DD244" s="43"/>
      <c r="DE244" s="43"/>
      <c r="DF244" s="43"/>
      <c r="DG244" s="43"/>
      <c r="DH244" s="43"/>
      <c r="DI244" s="43"/>
      <c r="DJ244" s="43"/>
      <c r="DK244" s="43"/>
      <c r="DL244" s="43"/>
      <c r="DM244" s="43"/>
      <c r="DN244" s="43"/>
      <c r="DO244" s="43"/>
      <c r="DP244" s="43"/>
      <c r="DQ244" s="43"/>
      <c r="DR244" s="43"/>
      <c r="DS244" s="43"/>
      <c r="DT244" s="43"/>
      <c r="DU244" s="43"/>
      <c r="DV244" s="43"/>
      <c r="DW244" s="43"/>
      <c r="DX244" s="43"/>
      <c r="DY244" s="43"/>
      <c r="DZ244" s="43"/>
      <c r="EA244" s="43"/>
      <c r="EB244" s="43"/>
      <c r="EC244" s="43"/>
      <c r="ED244" s="43"/>
      <c r="EE244" s="43"/>
      <c r="EF244" s="43"/>
      <c r="EG244" s="43"/>
      <c r="EH244" s="43"/>
      <c r="EI244" s="43"/>
      <c r="EJ244" s="43"/>
      <c r="EK244" s="43"/>
      <c r="EL244" s="43"/>
      <c r="EM244" s="43"/>
      <c r="EN244" s="43"/>
      <c r="EO244" s="43"/>
      <c r="EP244" s="43"/>
      <c r="EQ244" s="43"/>
      <c r="ER244" s="43"/>
      <c r="ES244" s="43"/>
      <c r="ET244" s="43"/>
      <c r="EU244" s="43"/>
      <c r="EV244" s="43"/>
      <c r="EW244" s="43"/>
      <c r="EX244" s="43"/>
      <c r="EY244" s="43"/>
      <c r="EZ244" s="43"/>
      <c r="FA244" s="43"/>
      <c r="FB244" s="43"/>
      <c r="FC244" s="43"/>
      <c r="FD244" s="43"/>
      <c r="FE244" s="43"/>
      <c r="FF244" s="43"/>
      <c r="FG244" s="43"/>
      <c r="FH244" s="43"/>
      <c r="FI244" s="43"/>
      <c r="FJ244" s="43"/>
      <c r="FK244" s="43"/>
      <c r="FL244" s="43"/>
      <c r="FM244" s="43"/>
      <c r="FN244" s="43"/>
      <c r="FO244" s="43"/>
      <c r="FP244" s="43"/>
      <c r="FQ244" s="43"/>
      <c r="FR244" s="43"/>
      <c r="FS244" s="43"/>
      <c r="FT244" s="43"/>
      <c r="FU244" s="43"/>
      <c r="FV244" s="43"/>
      <c r="FW244" s="43"/>
      <c r="FX244" s="43"/>
      <c r="FY244" s="43"/>
      <c r="FZ244" s="43"/>
      <c r="GA244" s="43"/>
      <c r="GB244" s="43"/>
      <c r="GC244" s="43"/>
      <c r="GD244" s="43"/>
      <c r="GE244" s="43"/>
      <c r="GF244" s="43"/>
      <c r="GG244" s="43"/>
      <c r="GH244" s="43"/>
      <c r="GI244" s="43"/>
      <c r="GJ244" s="43"/>
      <c r="GK244" s="43"/>
      <c r="GL244" s="43"/>
      <c r="GM244" s="43"/>
      <c r="GN244" s="43"/>
      <c r="GO244" s="43"/>
      <c r="GP244" s="43"/>
      <c r="GQ244" s="43"/>
      <c r="GR244" s="43"/>
      <c r="GS244" s="43"/>
      <c r="GT244" s="43"/>
      <c r="GU244" s="43"/>
      <c r="GV244" s="43"/>
      <c r="GW244" s="43"/>
      <c r="GX244" s="43"/>
      <c r="GY244" s="43"/>
      <c r="GZ244" s="43"/>
      <c r="HA244" s="43"/>
      <c r="HB244" s="43"/>
      <c r="HC244" s="43"/>
      <c r="HD244" s="43"/>
      <c r="HE244" s="43"/>
      <c r="HF244" s="43"/>
      <c r="HG244" s="43"/>
      <c r="HH244" s="43"/>
      <c r="HI244" s="43"/>
      <c r="HJ244" s="43"/>
      <c r="HK244" s="43"/>
      <c r="HL244" s="43"/>
      <c r="HM244" s="43"/>
      <c r="HN244" s="43"/>
      <c r="HO244" s="43"/>
      <c r="HP244" s="43"/>
      <c r="HQ244" s="43"/>
      <c r="HR244" s="43"/>
      <c r="HS244" s="43"/>
      <c r="HT244" s="43"/>
      <c r="HU244" s="43"/>
      <c r="HV244" s="43"/>
      <c r="HW244" s="43"/>
      <c r="HX244" s="43"/>
      <c r="HY244" s="43"/>
      <c r="HZ244" s="43"/>
      <c r="IA244" s="43"/>
      <c r="IB244" s="43"/>
      <c r="IC244" s="43"/>
      <c r="ID244" s="43"/>
      <c r="IE244" s="43"/>
      <c r="IF244" s="43"/>
      <c r="IG244" s="43"/>
      <c r="IH244" s="43"/>
      <c r="II244" s="43"/>
      <c r="IJ244" s="43"/>
      <c r="IK244" s="43"/>
      <c r="IL244" s="43"/>
      <c r="IM244" s="43"/>
      <c r="IN244" s="43"/>
      <c r="IO244" s="43"/>
      <c r="IP244" s="43"/>
      <c r="IQ244" s="43"/>
      <c r="IR244" s="43"/>
      <c r="IS244" s="43"/>
      <c r="IT244" s="43"/>
      <c r="IU244" s="43"/>
      <c r="IV244" s="43"/>
      <c r="IW244" s="43"/>
      <c r="IX244" s="43"/>
      <c r="IY244" s="43"/>
      <c r="IZ244" s="43"/>
      <c r="JA244" s="43"/>
      <c r="JB244" s="43"/>
      <c r="JC244" s="43"/>
      <c r="JD244" s="43"/>
      <c r="JE244" s="43"/>
      <c r="JF244" s="43"/>
      <c r="JG244" s="43"/>
      <c r="JH244" s="43"/>
      <c r="JI244" s="43"/>
      <c r="JJ244" s="43"/>
      <c r="JK244" s="43"/>
      <c r="JL244" s="43"/>
      <c r="JM244" s="43"/>
      <c r="JN244" s="43"/>
      <c r="JO244" s="43"/>
      <c r="JP244" s="43"/>
      <c r="JQ244" s="43"/>
      <c r="JR244" s="43"/>
      <c r="JS244" s="43"/>
      <c r="JT244" s="43"/>
      <c r="JU244" s="43"/>
      <c r="JV244" s="43"/>
      <c r="JW244" s="43"/>
      <c r="JX244" s="43"/>
      <c r="JY244" s="43"/>
      <c r="JZ244" s="43"/>
      <c r="KA244" s="43"/>
      <c r="KB244" s="43"/>
    </row>
    <row r="245" spans="2:288" ht="32.25" customHeight="1" outlineLevel="2" x14ac:dyDescent="0.3">
      <c r="B245" s="66" t="s">
        <v>383</v>
      </c>
      <c r="C245" s="98">
        <f>IF('Estimación Content'!$B$13='Estimaciones variables'!$Y$40,C242+D235,C242+5)</f>
        <v>78.337499999999991</v>
      </c>
      <c r="D245" s="53">
        <f>VLOOKUP(B245,'Estimaciones variables'!A:B,2,FALSE)</f>
        <v>0</v>
      </c>
      <c r="E245" s="44"/>
      <c r="F245" s="44"/>
      <c r="G245" s="58" t="s">
        <v>322</v>
      </c>
      <c r="H245" s="58" t="s">
        <v>321</v>
      </c>
      <c r="I245" s="58" t="s">
        <v>51</v>
      </c>
      <c r="J245" s="58"/>
      <c r="K245" s="45">
        <v>0</v>
      </c>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c r="AR245" s="43"/>
      <c r="AS245" s="43"/>
      <c r="AT245" s="43"/>
      <c r="AU245" s="43"/>
      <c r="AV245" s="43"/>
      <c r="AW245" s="43"/>
      <c r="AX245" s="43"/>
      <c r="AY245" s="43"/>
      <c r="AZ245" s="43"/>
      <c r="BA245" s="43"/>
      <c r="BB245" s="43"/>
      <c r="BC245" s="43"/>
      <c r="BD245" s="43"/>
      <c r="BE245" s="43"/>
      <c r="BF245" s="43"/>
      <c r="BG245" s="43"/>
      <c r="BH245" s="43"/>
      <c r="BI245" s="43"/>
      <c r="BJ245" s="43"/>
      <c r="BK245" s="43"/>
      <c r="BL245" s="43"/>
      <c r="BM245" s="43"/>
      <c r="BN245" s="43"/>
      <c r="BO245" s="43"/>
      <c r="BP245" s="43"/>
      <c r="BQ245" s="43"/>
      <c r="BR245" s="43"/>
      <c r="BS245" s="43"/>
      <c r="BT245" s="43"/>
      <c r="BU245" s="43"/>
      <c r="BV245" s="43"/>
      <c r="BW245" s="43"/>
      <c r="BX245" s="43"/>
      <c r="BY245" s="43"/>
      <c r="BZ245" s="43"/>
      <c r="CA245" s="43"/>
      <c r="CB245" s="43"/>
      <c r="CC245" s="43"/>
      <c r="CD245" s="43"/>
      <c r="CE245" s="43"/>
      <c r="CF245" s="43"/>
      <c r="CG245" s="43"/>
      <c r="CH245" s="43"/>
      <c r="CI245" s="43"/>
      <c r="CJ245" s="43"/>
      <c r="CK245" s="43"/>
      <c r="CL245" s="43"/>
      <c r="CM245" s="43"/>
      <c r="CN245" s="43"/>
      <c r="CO245" s="43"/>
      <c r="CP245" s="43"/>
      <c r="CQ245" s="43"/>
      <c r="CR245" s="43"/>
      <c r="CS245" s="43"/>
      <c r="CT245" s="43"/>
      <c r="CU245" s="43"/>
      <c r="CV245" s="43"/>
      <c r="CW245" s="43"/>
      <c r="CX245" s="43"/>
      <c r="CY245" s="43"/>
      <c r="CZ245" s="43"/>
      <c r="DA245" s="43"/>
      <c r="DB245" s="43"/>
      <c r="DC245" s="43"/>
      <c r="DD245" s="43"/>
      <c r="DE245" s="43"/>
      <c r="DF245" s="43"/>
      <c r="DG245" s="43"/>
      <c r="DH245" s="43"/>
      <c r="DI245" s="43"/>
      <c r="DJ245" s="43"/>
      <c r="DK245" s="43"/>
      <c r="DL245" s="43"/>
      <c r="DM245" s="43"/>
      <c r="DN245" s="43"/>
      <c r="DO245" s="43"/>
      <c r="DP245" s="43"/>
      <c r="DQ245" s="43"/>
      <c r="DR245" s="43"/>
      <c r="DS245" s="43"/>
      <c r="DT245" s="43"/>
      <c r="DU245" s="43"/>
      <c r="DV245" s="43"/>
      <c r="DW245" s="43"/>
      <c r="DX245" s="43"/>
      <c r="DY245" s="43"/>
      <c r="DZ245" s="43"/>
      <c r="EA245" s="43"/>
      <c r="EB245" s="43"/>
      <c r="EC245" s="43"/>
      <c r="ED245" s="43"/>
      <c r="EE245" s="43"/>
      <c r="EF245" s="43"/>
      <c r="EG245" s="43"/>
      <c r="EH245" s="43"/>
      <c r="EI245" s="43"/>
      <c r="EJ245" s="43"/>
      <c r="EK245" s="43"/>
      <c r="EL245" s="43"/>
      <c r="EM245" s="43"/>
      <c r="EN245" s="43"/>
      <c r="EO245" s="43"/>
      <c r="EP245" s="43"/>
      <c r="EQ245" s="43"/>
      <c r="ER245" s="43"/>
      <c r="ES245" s="43"/>
      <c r="ET245" s="43"/>
      <c r="EU245" s="43"/>
      <c r="EV245" s="43"/>
      <c r="EW245" s="43"/>
      <c r="EX245" s="43"/>
      <c r="EY245" s="43"/>
      <c r="EZ245" s="43"/>
      <c r="FA245" s="43"/>
      <c r="FB245" s="43"/>
      <c r="FC245" s="43"/>
      <c r="FD245" s="43"/>
      <c r="FE245" s="43"/>
      <c r="FF245" s="43"/>
      <c r="FG245" s="43"/>
      <c r="FH245" s="43"/>
      <c r="FI245" s="43"/>
      <c r="FJ245" s="43"/>
      <c r="FK245" s="43"/>
      <c r="FL245" s="43"/>
      <c r="FM245" s="43"/>
      <c r="FN245" s="43"/>
      <c r="FO245" s="43"/>
      <c r="FP245" s="43"/>
      <c r="FQ245" s="43"/>
      <c r="FR245" s="43"/>
      <c r="FS245" s="43"/>
      <c r="FT245" s="43"/>
      <c r="FU245" s="43"/>
      <c r="FV245" s="43"/>
      <c r="FW245" s="43"/>
      <c r="FX245" s="43"/>
      <c r="FY245" s="43"/>
      <c r="FZ245" s="43"/>
      <c r="GA245" s="43"/>
      <c r="GB245" s="43"/>
      <c r="GC245" s="43"/>
      <c r="GD245" s="43"/>
      <c r="GE245" s="43"/>
      <c r="GF245" s="43"/>
      <c r="GG245" s="43"/>
      <c r="GH245" s="43"/>
      <c r="GI245" s="43"/>
      <c r="GJ245" s="43"/>
      <c r="GK245" s="43"/>
      <c r="GL245" s="43"/>
      <c r="GM245" s="43"/>
      <c r="GN245" s="43"/>
      <c r="GO245" s="43"/>
      <c r="GP245" s="43"/>
      <c r="GQ245" s="43"/>
      <c r="GR245" s="43"/>
      <c r="GS245" s="43"/>
      <c r="GT245" s="43"/>
      <c r="GU245" s="43"/>
      <c r="GV245" s="43"/>
      <c r="GW245" s="43"/>
      <c r="GX245" s="43"/>
      <c r="GY245" s="43"/>
      <c r="GZ245" s="43"/>
      <c r="HA245" s="43"/>
      <c r="HB245" s="43"/>
      <c r="HC245" s="43"/>
      <c r="HD245" s="43"/>
      <c r="HE245" s="43"/>
      <c r="HF245" s="43"/>
      <c r="HG245" s="43"/>
      <c r="HH245" s="43"/>
      <c r="HI245" s="43"/>
      <c r="HJ245" s="43"/>
      <c r="HK245" s="43"/>
      <c r="HL245" s="43"/>
      <c r="HM245" s="43"/>
      <c r="HN245" s="43"/>
      <c r="HO245" s="43"/>
      <c r="HP245" s="43"/>
      <c r="HQ245" s="43"/>
      <c r="HR245" s="43"/>
      <c r="HS245" s="43"/>
      <c r="HT245" s="43"/>
      <c r="HU245" s="43"/>
      <c r="HV245" s="43"/>
      <c r="HW245" s="43"/>
      <c r="HX245" s="43"/>
      <c r="HY245" s="43"/>
      <c r="HZ245" s="43"/>
      <c r="IA245" s="43"/>
      <c r="IB245" s="43"/>
      <c r="IC245" s="43"/>
      <c r="ID245" s="43"/>
      <c r="IE245" s="43"/>
      <c r="IF245" s="43"/>
      <c r="IG245" s="43"/>
      <c r="IH245" s="43"/>
      <c r="II245" s="43"/>
      <c r="IJ245" s="43"/>
      <c r="IK245" s="43"/>
      <c r="IL245" s="43"/>
      <c r="IM245" s="43"/>
      <c r="IN245" s="43"/>
      <c r="IO245" s="43"/>
      <c r="IP245" s="43"/>
      <c r="IQ245" s="43"/>
      <c r="IR245" s="43"/>
      <c r="IS245" s="43"/>
      <c r="IT245" s="43"/>
      <c r="IU245" s="43"/>
      <c r="IV245" s="43"/>
      <c r="IW245" s="43"/>
      <c r="IX245" s="43"/>
      <c r="IY245" s="43"/>
      <c r="IZ245" s="43"/>
      <c r="JA245" s="43"/>
      <c r="JB245" s="43"/>
      <c r="JC245" s="43"/>
      <c r="JD245" s="43"/>
      <c r="JE245" s="43"/>
      <c r="JF245" s="43"/>
      <c r="JG245" s="43"/>
      <c r="JH245" s="43"/>
      <c r="JI245" s="43"/>
      <c r="JJ245" s="43"/>
      <c r="JK245" s="43"/>
      <c r="JL245" s="43"/>
      <c r="JM245" s="43"/>
      <c r="JN245" s="43"/>
      <c r="JO245" s="43"/>
      <c r="JP245" s="43"/>
      <c r="JQ245" s="43"/>
      <c r="JR245" s="43"/>
      <c r="JS245" s="43"/>
      <c r="JT245" s="43"/>
      <c r="JU245" s="43"/>
      <c r="JV245" s="43"/>
      <c r="JW245" s="43"/>
      <c r="JX245" s="43"/>
      <c r="JY245" s="43"/>
      <c r="JZ245" s="43"/>
      <c r="KA245" s="43"/>
      <c r="KB245" s="43"/>
    </row>
    <row r="246" spans="2:288" ht="26.25" customHeight="1" outlineLevel="1" x14ac:dyDescent="0.3">
      <c r="B246" s="67" t="s">
        <v>293</v>
      </c>
      <c r="C246" s="56">
        <f>C247</f>
        <v>78.337499999999991</v>
      </c>
      <c r="D246" s="107">
        <f>MAX(D247:D250)</f>
        <v>0</v>
      </c>
      <c r="E246" s="46"/>
      <c r="F246" s="46"/>
      <c r="G246" s="75"/>
      <c r="H246" s="75"/>
      <c r="I246" s="75"/>
      <c r="J246" s="75"/>
      <c r="K246" s="47">
        <v>0</v>
      </c>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c r="BC246" s="43"/>
      <c r="BD246" s="43"/>
      <c r="BE246" s="43"/>
      <c r="BF246" s="43"/>
      <c r="BG246" s="43"/>
      <c r="BH246" s="43"/>
      <c r="BI246" s="43"/>
      <c r="BJ246" s="43"/>
      <c r="BK246" s="43"/>
      <c r="BL246" s="43"/>
      <c r="BM246" s="43"/>
      <c r="BN246" s="43"/>
      <c r="BO246" s="43"/>
      <c r="BP246" s="43"/>
      <c r="BQ246" s="43"/>
      <c r="BR246" s="43"/>
      <c r="BS246" s="43"/>
      <c r="BT246" s="43"/>
      <c r="BU246" s="43"/>
      <c r="BV246" s="43"/>
      <c r="BW246" s="43"/>
      <c r="BX246" s="43"/>
      <c r="BY246" s="43"/>
      <c r="BZ246" s="43"/>
      <c r="CA246" s="43"/>
      <c r="CB246" s="43"/>
      <c r="CC246" s="43"/>
      <c r="CD246" s="43"/>
      <c r="CE246" s="43"/>
      <c r="CF246" s="43"/>
      <c r="CG246" s="43"/>
      <c r="CH246" s="43"/>
      <c r="CI246" s="43"/>
      <c r="CJ246" s="43"/>
      <c r="CK246" s="43"/>
      <c r="CL246" s="43"/>
      <c r="CM246" s="43"/>
      <c r="CN246" s="43"/>
      <c r="CO246" s="43"/>
      <c r="CP246" s="43"/>
      <c r="CQ246" s="43"/>
      <c r="CR246" s="43"/>
      <c r="CS246" s="43"/>
      <c r="CT246" s="43"/>
      <c r="CU246" s="43"/>
      <c r="CV246" s="43"/>
      <c r="CW246" s="43"/>
      <c r="CX246" s="43"/>
      <c r="CY246" s="43"/>
      <c r="CZ246" s="43"/>
      <c r="DA246" s="43"/>
      <c r="DB246" s="43"/>
      <c r="DC246" s="43"/>
      <c r="DD246" s="43"/>
      <c r="DE246" s="43"/>
      <c r="DF246" s="43"/>
      <c r="DG246" s="43"/>
      <c r="DH246" s="43"/>
      <c r="DI246" s="43"/>
      <c r="DJ246" s="43"/>
      <c r="DK246" s="43"/>
      <c r="DL246" s="43"/>
      <c r="DM246" s="43"/>
      <c r="DN246" s="43"/>
      <c r="DO246" s="43"/>
      <c r="DP246" s="43"/>
      <c r="DQ246" s="43"/>
      <c r="DR246" s="43"/>
      <c r="DS246" s="43"/>
      <c r="DT246" s="43"/>
      <c r="DU246" s="43"/>
      <c r="DV246" s="43"/>
      <c r="DW246" s="43"/>
      <c r="DX246" s="43"/>
      <c r="DY246" s="43"/>
      <c r="DZ246" s="43"/>
      <c r="EA246" s="43"/>
      <c r="EB246" s="43"/>
      <c r="EC246" s="43"/>
      <c r="ED246" s="43"/>
      <c r="EE246" s="43"/>
      <c r="EF246" s="43"/>
      <c r="EG246" s="43"/>
      <c r="EH246" s="43"/>
      <c r="EI246" s="43"/>
      <c r="EJ246" s="43"/>
      <c r="EK246" s="43"/>
      <c r="EL246" s="43"/>
      <c r="EM246" s="43"/>
      <c r="EN246" s="43"/>
      <c r="EO246" s="43"/>
      <c r="EP246" s="43"/>
      <c r="EQ246" s="43"/>
      <c r="ER246" s="43"/>
      <c r="ES246" s="43"/>
      <c r="ET246" s="43"/>
      <c r="EU246" s="43"/>
      <c r="EV246" s="43"/>
      <c r="EW246" s="43"/>
      <c r="EX246" s="43"/>
      <c r="EY246" s="43"/>
      <c r="EZ246" s="43"/>
      <c r="FA246" s="43"/>
      <c r="FB246" s="43"/>
      <c r="FC246" s="43"/>
      <c r="FD246" s="43"/>
      <c r="FE246" s="43"/>
      <c r="FF246" s="43"/>
      <c r="FG246" s="43"/>
      <c r="FH246" s="43"/>
      <c r="FI246" s="43"/>
      <c r="FJ246" s="43"/>
      <c r="FK246" s="43"/>
      <c r="FL246" s="43"/>
      <c r="FM246" s="43"/>
      <c r="FN246" s="43"/>
      <c r="FO246" s="43"/>
      <c r="FP246" s="43"/>
      <c r="FQ246" s="43"/>
      <c r="FR246" s="43"/>
      <c r="FS246" s="43"/>
      <c r="FT246" s="43"/>
      <c r="FU246" s="43"/>
      <c r="FV246" s="43"/>
      <c r="FW246" s="43"/>
      <c r="FX246" s="43"/>
      <c r="FY246" s="43"/>
      <c r="FZ246" s="43"/>
      <c r="GA246" s="43"/>
      <c r="GB246" s="43"/>
      <c r="GC246" s="43"/>
      <c r="GD246" s="43"/>
      <c r="GE246" s="43"/>
      <c r="GF246" s="43"/>
      <c r="GG246" s="43"/>
      <c r="GH246" s="43"/>
      <c r="GI246" s="43"/>
      <c r="GJ246" s="43"/>
      <c r="GK246" s="43"/>
      <c r="GL246" s="43"/>
      <c r="GM246" s="43"/>
      <c r="GN246" s="43"/>
      <c r="GO246" s="43"/>
      <c r="GP246" s="43"/>
      <c r="GQ246" s="43"/>
      <c r="GR246" s="43"/>
      <c r="GS246" s="43"/>
      <c r="GT246" s="43"/>
      <c r="GU246" s="43"/>
      <c r="GV246" s="43"/>
      <c r="GW246" s="43"/>
      <c r="GX246" s="43"/>
      <c r="GY246" s="43"/>
      <c r="GZ246" s="43"/>
      <c r="HA246" s="43"/>
      <c r="HB246" s="43"/>
      <c r="HC246" s="43"/>
      <c r="HD246" s="43"/>
      <c r="HE246" s="43"/>
      <c r="HF246" s="43"/>
      <c r="HG246" s="43"/>
      <c r="HH246" s="43"/>
      <c r="HI246" s="43"/>
      <c r="HJ246" s="43"/>
      <c r="HK246" s="43"/>
      <c r="HL246" s="43"/>
      <c r="HM246" s="43"/>
      <c r="HN246" s="43"/>
      <c r="HO246" s="43"/>
      <c r="HP246" s="43"/>
      <c r="HQ246" s="43"/>
      <c r="HR246" s="43"/>
      <c r="HS246" s="43"/>
      <c r="HT246" s="43"/>
      <c r="HU246" s="43"/>
      <c r="HV246" s="43"/>
      <c r="HW246" s="43"/>
      <c r="HX246" s="43"/>
      <c r="HY246" s="43"/>
      <c r="HZ246" s="43"/>
      <c r="IA246" s="43"/>
      <c r="IB246" s="43"/>
      <c r="IC246" s="43"/>
      <c r="ID246" s="43"/>
      <c r="IE246" s="43"/>
      <c r="IF246" s="43"/>
      <c r="IG246" s="43"/>
      <c r="IH246" s="43"/>
      <c r="II246" s="43"/>
      <c r="IJ246" s="43"/>
      <c r="IK246" s="43"/>
      <c r="IL246" s="43"/>
      <c r="IM246" s="43"/>
      <c r="IN246" s="43"/>
      <c r="IO246" s="43"/>
      <c r="IP246" s="43"/>
      <c r="IQ246" s="43"/>
      <c r="IR246" s="43"/>
      <c r="IS246" s="43"/>
      <c r="IT246" s="43"/>
      <c r="IU246" s="43"/>
      <c r="IV246" s="43"/>
      <c r="IW246" s="43"/>
      <c r="IX246" s="43"/>
      <c r="IY246" s="43"/>
      <c r="IZ246" s="43"/>
      <c r="JA246" s="43"/>
      <c r="JB246" s="43"/>
      <c r="JC246" s="43"/>
      <c r="JD246" s="43"/>
      <c r="JE246" s="43"/>
      <c r="JF246" s="43"/>
      <c r="JG246" s="43"/>
      <c r="JH246" s="43"/>
      <c r="JI246" s="43"/>
      <c r="JJ246" s="43"/>
      <c r="JK246" s="43"/>
      <c r="JL246" s="43"/>
      <c r="JM246" s="43"/>
      <c r="JN246" s="43"/>
      <c r="JO246" s="43"/>
      <c r="JP246" s="43"/>
      <c r="JQ246" s="43"/>
      <c r="JR246" s="43"/>
      <c r="JS246" s="43"/>
      <c r="JT246" s="43"/>
      <c r="JU246" s="43"/>
      <c r="JV246" s="43"/>
      <c r="JW246" s="43"/>
      <c r="JX246" s="43"/>
      <c r="JY246" s="43"/>
      <c r="JZ246" s="43"/>
      <c r="KA246" s="43"/>
      <c r="KB246" s="43"/>
    </row>
    <row r="247" spans="2:288" ht="33.75" customHeight="1" outlineLevel="2" x14ac:dyDescent="0.3">
      <c r="B247" s="66" t="s">
        <v>286</v>
      </c>
      <c r="C247" s="53">
        <f>C245</f>
        <v>78.337499999999991</v>
      </c>
      <c r="D247" s="53">
        <f>VLOOKUP(B247,'Estimaciones variables'!A:B,2,FALSE)</f>
        <v>0</v>
      </c>
      <c r="E247" s="44"/>
      <c r="F247" s="44"/>
      <c r="G247" s="58" t="s">
        <v>385</v>
      </c>
      <c r="H247" s="58" t="s">
        <v>304</v>
      </c>
      <c r="I247" s="58" t="s">
        <v>305</v>
      </c>
      <c r="J247" s="58"/>
      <c r="K247" s="45">
        <v>0</v>
      </c>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c r="BC247" s="43"/>
      <c r="BD247" s="43"/>
      <c r="BE247" s="43"/>
      <c r="BF247" s="43"/>
      <c r="BG247" s="43"/>
      <c r="BH247" s="43"/>
      <c r="BI247" s="43"/>
      <c r="BJ247" s="43"/>
      <c r="BK247" s="43"/>
      <c r="BL247" s="43"/>
      <c r="BM247" s="43"/>
      <c r="BN247" s="43"/>
      <c r="BO247" s="43"/>
      <c r="BP247" s="43"/>
      <c r="BQ247" s="43"/>
      <c r="BR247" s="43"/>
      <c r="BS247" s="43"/>
      <c r="BT247" s="43"/>
      <c r="BU247" s="43"/>
      <c r="BV247" s="43"/>
      <c r="BW247" s="43"/>
      <c r="BX247" s="43"/>
      <c r="BY247" s="43"/>
      <c r="BZ247" s="43"/>
      <c r="CA247" s="43"/>
      <c r="CB247" s="43"/>
      <c r="CC247" s="43"/>
      <c r="CD247" s="43"/>
      <c r="CE247" s="43"/>
      <c r="CF247" s="43"/>
      <c r="CG247" s="43"/>
      <c r="CH247" s="43"/>
      <c r="CI247" s="43"/>
      <c r="CJ247" s="43"/>
      <c r="CK247" s="43"/>
      <c r="CL247" s="43"/>
      <c r="CM247" s="43"/>
      <c r="CN247" s="43"/>
      <c r="CO247" s="43"/>
      <c r="CP247" s="43"/>
      <c r="CQ247" s="43"/>
      <c r="CR247" s="43"/>
      <c r="CS247" s="43"/>
      <c r="CT247" s="43"/>
      <c r="CU247" s="43"/>
      <c r="CV247" s="43"/>
      <c r="CW247" s="43"/>
      <c r="CX247" s="43"/>
      <c r="CY247" s="43"/>
      <c r="CZ247" s="43"/>
      <c r="DA247" s="43"/>
      <c r="DB247" s="43"/>
      <c r="DC247" s="43"/>
      <c r="DD247" s="43"/>
      <c r="DE247" s="43"/>
      <c r="DF247" s="43"/>
      <c r="DG247" s="43"/>
      <c r="DH247" s="43"/>
      <c r="DI247" s="43"/>
      <c r="DJ247" s="43"/>
      <c r="DK247" s="43"/>
      <c r="DL247" s="43"/>
      <c r="DM247" s="43"/>
      <c r="DN247" s="43"/>
      <c r="DO247" s="43"/>
      <c r="DP247" s="43"/>
      <c r="DQ247" s="43"/>
      <c r="DR247" s="43"/>
      <c r="DS247" s="43"/>
      <c r="DT247" s="43"/>
      <c r="DU247" s="43"/>
      <c r="DV247" s="43"/>
      <c r="DW247" s="43"/>
      <c r="DX247" s="43"/>
      <c r="DY247" s="43"/>
      <c r="DZ247" s="43"/>
      <c r="EA247" s="43"/>
      <c r="EB247" s="43"/>
      <c r="EC247" s="43"/>
      <c r="ED247" s="43"/>
      <c r="EE247" s="43"/>
      <c r="EF247" s="43"/>
      <c r="EG247" s="43"/>
      <c r="EH247" s="43"/>
      <c r="EI247" s="43"/>
      <c r="EJ247" s="43"/>
      <c r="EK247" s="43"/>
      <c r="EL247" s="43"/>
      <c r="EM247" s="43"/>
      <c r="EN247" s="43"/>
      <c r="EO247" s="43"/>
      <c r="EP247" s="43"/>
      <c r="EQ247" s="43"/>
      <c r="ER247" s="43"/>
      <c r="ES247" s="43"/>
      <c r="ET247" s="43"/>
      <c r="EU247" s="43"/>
      <c r="EV247" s="43"/>
      <c r="EW247" s="43"/>
      <c r="EX247" s="43"/>
      <c r="EY247" s="43"/>
      <c r="EZ247" s="43"/>
      <c r="FA247" s="43"/>
      <c r="FB247" s="43"/>
      <c r="FC247" s="43"/>
      <c r="FD247" s="43"/>
      <c r="FE247" s="43"/>
      <c r="FF247" s="43"/>
      <c r="FG247" s="43"/>
      <c r="FH247" s="43"/>
      <c r="FI247" s="43"/>
      <c r="FJ247" s="43"/>
      <c r="FK247" s="43"/>
      <c r="FL247" s="43"/>
      <c r="FM247" s="43"/>
      <c r="FN247" s="43"/>
      <c r="FO247" s="43"/>
      <c r="FP247" s="43"/>
      <c r="FQ247" s="43"/>
      <c r="FR247" s="43"/>
      <c r="FS247" s="43"/>
      <c r="FT247" s="43"/>
      <c r="FU247" s="43"/>
      <c r="FV247" s="43"/>
      <c r="FW247" s="43"/>
      <c r="FX247" s="43"/>
      <c r="FY247" s="43"/>
      <c r="FZ247" s="43"/>
      <c r="GA247" s="43"/>
      <c r="GB247" s="43"/>
      <c r="GC247" s="43"/>
      <c r="GD247" s="43"/>
      <c r="GE247" s="43"/>
      <c r="GF247" s="43"/>
      <c r="GG247" s="43"/>
      <c r="GH247" s="43"/>
      <c r="GI247" s="43"/>
      <c r="GJ247" s="43"/>
      <c r="GK247" s="43"/>
      <c r="GL247" s="43"/>
      <c r="GM247" s="43"/>
      <c r="GN247" s="43"/>
      <c r="GO247" s="43"/>
      <c r="GP247" s="43"/>
      <c r="GQ247" s="43"/>
      <c r="GR247" s="43"/>
      <c r="GS247" s="43"/>
      <c r="GT247" s="43"/>
      <c r="GU247" s="43"/>
      <c r="GV247" s="43"/>
      <c r="GW247" s="43"/>
      <c r="GX247" s="43"/>
      <c r="GY247" s="43"/>
      <c r="GZ247" s="43"/>
      <c r="HA247" s="43"/>
      <c r="HB247" s="43"/>
      <c r="HC247" s="43"/>
      <c r="HD247" s="43"/>
      <c r="HE247" s="43"/>
      <c r="HF247" s="43"/>
      <c r="HG247" s="43"/>
      <c r="HH247" s="43"/>
      <c r="HI247" s="43"/>
      <c r="HJ247" s="43"/>
      <c r="HK247" s="43"/>
      <c r="HL247" s="43"/>
      <c r="HM247" s="43"/>
      <c r="HN247" s="43"/>
      <c r="HO247" s="43"/>
      <c r="HP247" s="43"/>
      <c r="HQ247" s="43"/>
      <c r="HR247" s="43"/>
      <c r="HS247" s="43"/>
      <c r="HT247" s="43"/>
      <c r="HU247" s="43"/>
      <c r="HV247" s="43"/>
      <c r="HW247" s="43"/>
      <c r="HX247" s="43"/>
      <c r="HY247" s="43"/>
      <c r="HZ247" s="43"/>
      <c r="IA247" s="43"/>
      <c r="IB247" s="43"/>
      <c r="IC247" s="43"/>
      <c r="ID247" s="43"/>
      <c r="IE247" s="43"/>
      <c r="IF247" s="43"/>
      <c r="IG247" s="43"/>
      <c r="IH247" s="43"/>
      <c r="II247" s="43"/>
      <c r="IJ247" s="43"/>
      <c r="IK247" s="43"/>
      <c r="IL247" s="43"/>
      <c r="IM247" s="43"/>
      <c r="IN247" s="43"/>
      <c r="IO247" s="43"/>
      <c r="IP247" s="43"/>
      <c r="IQ247" s="43"/>
      <c r="IR247" s="43"/>
      <c r="IS247" s="43"/>
      <c r="IT247" s="43"/>
      <c r="IU247" s="43"/>
      <c r="IV247" s="43"/>
      <c r="IW247" s="43"/>
      <c r="IX247" s="43"/>
      <c r="IY247" s="43"/>
      <c r="IZ247" s="43"/>
      <c r="JA247" s="43"/>
      <c r="JB247" s="43"/>
      <c r="JC247" s="43"/>
      <c r="JD247" s="43"/>
      <c r="JE247" s="43"/>
      <c r="JF247" s="43"/>
      <c r="JG247" s="43"/>
      <c r="JH247" s="43"/>
      <c r="JI247" s="43"/>
      <c r="JJ247" s="43"/>
      <c r="JK247" s="43"/>
      <c r="JL247" s="43"/>
      <c r="JM247" s="43"/>
      <c r="JN247" s="43"/>
      <c r="JO247" s="43"/>
      <c r="JP247" s="43"/>
      <c r="JQ247" s="43"/>
      <c r="JR247" s="43"/>
      <c r="JS247" s="43"/>
      <c r="JT247" s="43"/>
      <c r="JU247" s="43"/>
      <c r="JV247" s="43"/>
      <c r="JW247" s="43"/>
      <c r="JX247" s="43"/>
      <c r="JY247" s="43"/>
      <c r="JZ247" s="43"/>
      <c r="KA247" s="43"/>
      <c r="KB247" s="43"/>
    </row>
    <row r="248" spans="2:288" ht="33.75" customHeight="1" outlineLevel="2" x14ac:dyDescent="0.3">
      <c r="B248" s="66" t="s">
        <v>227</v>
      </c>
      <c r="C248" s="53">
        <f>C246</f>
        <v>78.337499999999991</v>
      </c>
      <c r="D248" s="53">
        <f>VLOOKUP(B248,'Estimaciones variables'!A:B,2,FALSE)</f>
        <v>0</v>
      </c>
      <c r="E248" s="44"/>
      <c r="F248" s="44"/>
      <c r="G248" s="58" t="s">
        <v>311</v>
      </c>
      <c r="H248" s="58" t="s">
        <v>304</v>
      </c>
      <c r="I248" s="58" t="s">
        <v>312</v>
      </c>
      <c r="J248" s="58" t="s">
        <v>307</v>
      </c>
      <c r="K248" s="45">
        <v>0</v>
      </c>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43"/>
      <c r="BF248" s="43"/>
      <c r="BG248" s="43"/>
      <c r="BH248" s="43"/>
      <c r="BI248" s="43"/>
      <c r="BJ248" s="43"/>
      <c r="BK248" s="43"/>
      <c r="BL248" s="43"/>
      <c r="BM248" s="43"/>
      <c r="BN248" s="43"/>
      <c r="BO248" s="43"/>
      <c r="BP248" s="43"/>
      <c r="BQ248" s="43"/>
      <c r="BR248" s="43"/>
      <c r="BS248" s="43"/>
      <c r="BT248" s="43"/>
      <c r="BU248" s="43"/>
      <c r="BV248" s="43"/>
      <c r="BW248" s="43"/>
      <c r="BX248" s="43"/>
      <c r="BY248" s="43"/>
      <c r="BZ248" s="43"/>
      <c r="CA248" s="43"/>
      <c r="CB248" s="43"/>
      <c r="CC248" s="43"/>
      <c r="CD248" s="43"/>
      <c r="CE248" s="43"/>
      <c r="CF248" s="43"/>
      <c r="CG248" s="43"/>
      <c r="CH248" s="43"/>
      <c r="CI248" s="43"/>
      <c r="CJ248" s="43"/>
      <c r="CK248" s="43"/>
      <c r="CL248" s="43"/>
      <c r="CM248" s="43"/>
      <c r="CN248" s="43"/>
      <c r="CO248" s="43"/>
      <c r="CP248" s="43"/>
      <c r="CQ248" s="43"/>
      <c r="CR248" s="43"/>
      <c r="CS248" s="43"/>
      <c r="CT248" s="43"/>
      <c r="CU248" s="43"/>
      <c r="CV248" s="43"/>
      <c r="CW248" s="43"/>
      <c r="CX248" s="43"/>
      <c r="CY248" s="43"/>
      <c r="CZ248" s="43"/>
      <c r="DA248" s="43"/>
      <c r="DB248" s="43"/>
      <c r="DC248" s="43"/>
      <c r="DD248" s="43"/>
      <c r="DE248" s="43"/>
      <c r="DF248" s="43"/>
      <c r="DG248" s="43"/>
      <c r="DH248" s="43"/>
      <c r="DI248" s="43"/>
      <c r="DJ248" s="43"/>
      <c r="DK248" s="43"/>
      <c r="DL248" s="43"/>
      <c r="DM248" s="43"/>
      <c r="DN248" s="43"/>
      <c r="DO248" s="43"/>
      <c r="DP248" s="43"/>
      <c r="DQ248" s="43"/>
      <c r="DR248" s="43"/>
      <c r="DS248" s="43"/>
      <c r="DT248" s="43"/>
      <c r="DU248" s="43"/>
      <c r="DV248" s="43"/>
      <c r="DW248" s="43"/>
      <c r="DX248" s="43"/>
      <c r="DY248" s="43"/>
      <c r="DZ248" s="43"/>
      <c r="EA248" s="43"/>
      <c r="EB248" s="43"/>
      <c r="EC248" s="43"/>
      <c r="ED248" s="43"/>
      <c r="EE248" s="43"/>
      <c r="EF248" s="43"/>
      <c r="EG248" s="43"/>
      <c r="EH248" s="43"/>
      <c r="EI248" s="43"/>
      <c r="EJ248" s="43"/>
      <c r="EK248" s="43"/>
      <c r="EL248" s="43"/>
      <c r="EM248" s="43"/>
      <c r="EN248" s="43"/>
      <c r="EO248" s="43"/>
      <c r="EP248" s="43"/>
      <c r="EQ248" s="43"/>
      <c r="ER248" s="43"/>
      <c r="ES248" s="43"/>
      <c r="ET248" s="43"/>
      <c r="EU248" s="43"/>
      <c r="EV248" s="43"/>
      <c r="EW248" s="43"/>
      <c r="EX248" s="43"/>
      <c r="EY248" s="43"/>
      <c r="EZ248" s="43"/>
      <c r="FA248" s="43"/>
      <c r="FB248" s="43"/>
      <c r="FC248" s="43"/>
      <c r="FD248" s="43"/>
      <c r="FE248" s="43"/>
      <c r="FF248" s="43"/>
      <c r="FG248" s="43"/>
      <c r="FH248" s="43"/>
      <c r="FI248" s="43"/>
      <c r="FJ248" s="43"/>
      <c r="FK248" s="43"/>
      <c r="FL248" s="43"/>
      <c r="FM248" s="43"/>
      <c r="FN248" s="43"/>
      <c r="FO248" s="43"/>
      <c r="FP248" s="43"/>
      <c r="FQ248" s="43"/>
      <c r="FR248" s="43"/>
      <c r="FS248" s="43"/>
      <c r="FT248" s="43"/>
      <c r="FU248" s="43"/>
      <c r="FV248" s="43"/>
      <c r="FW248" s="43"/>
      <c r="FX248" s="43"/>
      <c r="FY248" s="43"/>
      <c r="FZ248" s="43"/>
      <c r="GA248" s="43"/>
      <c r="GB248" s="43"/>
      <c r="GC248" s="43"/>
      <c r="GD248" s="43"/>
      <c r="GE248" s="43"/>
      <c r="GF248" s="43"/>
      <c r="GG248" s="43"/>
      <c r="GH248" s="43"/>
      <c r="GI248" s="43"/>
      <c r="GJ248" s="43"/>
      <c r="GK248" s="43"/>
      <c r="GL248" s="43"/>
      <c r="GM248" s="43"/>
      <c r="GN248" s="43"/>
      <c r="GO248" s="43"/>
      <c r="GP248" s="43"/>
      <c r="GQ248" s="43"/>
      <c r="GR248" s="43"/>
      <c r="GS248" s="43"/>
      <c r="GT248" s="43"/>
      <c r="GU248" s="43"/>
      <c r="GV248" s="43"/>
      <c r="GW248" s="43"/>
      <c r="GX248" s="43"/>
      <c r="GY248" s="43"/>
      <c r="GZ248" s="43"/>
      <c r="HA248" s="43"/>
      <c r="HB248" s="43"/>
      <c r="HC248" s="43"/>
      <c r="HD248" s="43"/>
      <c r="HE248" s="43"/>
      <c r="HF248" s="43"/>
      <c r="HG248" s="43"/>
      <c r="HH248" s="43"/>
      <c r="HI248" s="43"/>
      <c r="HJ248" s="43"/>
      <c r="HK248" s="43"/>
      <c r="HL248" s="43"/>
      <c r="HM248" s="43"/>
      <c r="HN248" s="43"/>
      <c r="HO248" s="43"/>
      <c r="HP248" s="43"/>
      <c r="HQ248" s="43"/>
      <c r="HR248" s="43"/>
      <c r="HS248" s="43"/>
      <c r="HT248" s="43"/>
      <c r="HU248" s="43"/>
      <c r="HV248" s="43"/>
      <c r="HW248" s="43"/>
      <c r="HX248" s="43"/>
      <c r="HY248" s="43"/>
      <c r="HZ248" s="43"/>
      <c r="IA248" s="43"/>
      <c r="IB248" s="43"/>
      <c r="IC248" s="43"/>
      <c r="ID248" s="43"/>
      <c r="IE248" s="43"/>
      <c r="IF248" s="43"/>
      <c r="IG248" s="43"/>
      <c r="IH248" s="43"/>
      <c r="II248" s="43"/>
      <c r="IJ248" s="43"/>
      <c r="IK248" s="43"/>
      <c r="IL248" s="43"/>
      <c r="IM248" s="43"/>
      <c r="IN248" s="43"/>
      <c r="IO248" s="43"/>
      <c r="IP248" s="43"/>
      <c r="IQ248" s="43"/>
      <c r="IR248" s="43"/>
      <c r="IS248" s="43"/>
      <c r="IT248" s="43"/>
      <c r="IU248" s="43"/>
      <c r="IV248" s="43"/>
      <c r="IW248" s="43"/>
      <c r="IX248" s="43"/>
      <c r="IY248" s="43"/>
      <c r="IZ248" s="43"/>
      <c r="JA248" s="43"/>
      <c r="JB248" s="43"/>
      <c r="JC248" s="43"/>
      <c r="JD248" s="43"/>
      <c r="JE248" s="43"/>
      <c r="JF248" s="43"/>
      <c r="JG248" s="43"/>
      <c r="JH248" s="43"/>
      <c r="JI248" s="43"/>
      <c r="JJ248" s="43"/>
      <c r="JK248" s="43"/>
      <c r="JL248" s="43"/>
      <c r="JM248" s="43"/>
      <c r="JN248" s="43"/>
      <c r="JO248" s="43"/>
      <c r="JP248" s="43"/>
      <c r="JQ248" s="43"/>
      <c r="JR248" s="43"/>
      <c r="JS248" s="43"/>
      <c r="JT248" s="43"/>
      <c r="JU248" s="43"/>
      <c r="JV248" s="43"/>
      <c r="JW248" s="43"/>
      <c r="JX248" s="43"/>
      <c r="JY248" s="43"/>
      <c r="JZ248" s="43"/>
      <c r="KA248" s="43"/>
      <c r="KB248" s="43"/>
    </row>
    <row r="249" spans="2:288" ht="32.25" customHeight="1" outlineLevel="2" x14ac:dyDescent="0.3">
      <c r="B249" s="66" t="s">
        <v>223</v>
      </c>
      <c r="C249" s="53">
        <f>C248</f>
        <v>78.337499999999991</v>
      </c>
      <c r="D249" s="53">
        <f>VLOOKUP(B249,'Estimaciones variables'!A:B,2,FALSE)</f>
        <v>0</v>
      </c>
      <c r="E249" s="44"/>
      <c r="F249" s="44"/>
      <c r="G249" s="58" t="s">
        <v>310</v>
      </c>
      <c r="H249" s="58" t="s">
        <v>304</v>
      </c>
      <c r="I249" s="58" t="s">
        <v>308</v>
      </c>
      <c r="J249" s="58"/>
      <c r="K249" s="45">
        <v>0</v>
      </c>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c r="BC249" s="43"/>
      <c r="BD249" s="43"/>
      <c r="BE249" s="43"/>
      <c r="BF249" s="43"/>
      <c r="BG249" s="43"/>
      <c r="BH249" s="43"/>
      <c r="BI249" s="43"/>
      <c r="BJ249" s="43"/>
      <c r="BK249" s="43"/>
      <c r="BL249" s="43"/>
      <c r="BM249" s="43"/>
      <c r="BN249" s="43"/>
      <c r="BO249" s="43"/>
      <c r="BP249" s="43"/>
      <c r="BQ249" s="43"/>
      <c r="BR249" s="43"/>
      <c r="BS249" s="43"/>
      <c r="BT249" s="43"/>
      <c r="BU249" s="43"/>
      <c r="BV249" s="43"/>
      <c r="BW249" s="43"/>
      <c r="BX249" s="43"/>
      <c r="BY249" s="43"/>
      <c r="BZ249" s="43"/>
      <c r="CA249" s="43"/>
      <c r="CB249" s="43"/>
      <c r="CC249" s="43"/>
      <c r="CD249" s="43"/>
      <c r="CE249" s="43"/>
      <c r="CF249" s="43"/>
      <c r="CG249" s="43"/>
      <c r="CH249" s="43"/>
      <c r="CI249" s="43"/>
      <c r="CJ249" s="43"/>
      <c r="CK249" s="43"/>
      <c r="CL249" s="43"/>
      <c r="CM249" s="43"/>
      <c r="CN249" s="43"/>
      <c r="CO249" s="43"/>
      <c r="CP249" s="43"/>
      <c r="CQ249" s="43"/>
      <c r="CR249" s="43"/>
      <c r="CS249" s="43"/>
      <c r="CT249" s="43"/>
      <c r="CU249" s="43"/>
      <c r="CV249" s="43"/>
      <c r="CW249" s="43"/>
      <c r="CX249" s="43"/>
      <c r="CY249" s="43"/>
      <c r="CZ249" s="43"/>
      <c r="DA249" s="43"/>
      <c r="DB249" s="43"/>
      <c r="DC249" s="43"/>
      <c r="DD249" s="43"/>
      <c r="DE249" s="43"/>
      <c r="DF249" s="43"/>
      <c r="DG249" s="43"/>
      <c r="DH249" s="43"/>
      <c r="DI249" s="43"/>
      <c r="DJ249" s="43"/>
      <c r="DK249" s="43"/>
      <c r="DL249" s="43"/>
      <c r="DM249" s="43"/>
      <c r="DN249" s="43"/>
      <c r="DO249" s="43"/>
      <c r="DP249" s="43"/>
      <c r="DQ249" s="43"/>
      <c r="DR249" s="43"/>
      <c r="DS249" s="43"/>
      <c r="DT249" s="43"/>
      <c r="DU249" s="43"/>
      <c r="DV249" s="43"/>
      <c r="DW249" s="43"/>
      <c r="DX249" s="43"/>
      <c r="DY249" s="43"/>
      <c r="DZ249" s="43"/>
      <c r="EA249" s="43"/>
      <c r="EB249" s="43"/>
      <c r="EC249" s="43"/>
      <c r="ED249" s="43"/>
      <c r="EE249" s="43"/>
      <c r="EF249" s="43"/>
      <c r="EG249" s="43"/>
      <c r="EH249" s="43"/>
      <c r="EI249" s="43"/>
      <c r="EJ249" s="43"/>
      <c r="EK249" s="43"/>
      <c r="EL249" s="43"/>
      <c r="EM249" s="43"/>
      <c r="EN249" s="43"/>
      <c r="EO249" s="43"/>
      <c r="EP249" s="43"/>
      <c r="EQ249" s="43"/>
      <c r="ER249" s="43"/>
      <c r="ES249" s="43"/>
      <c r="ET249" s="43"/>
      <c r="EU249" s="43"/>
      <c r="EV249" s="43"/>
      <c r="EW249" s="43"/>
      <c r="EX249" s="43"/>
      <c r="EY249" s="43"/>
      <c r="EZ249" s="43"/>
      <c r="FA249" s="43"/>
      <c r="FB249" s="43"/>
      <c r="FC249" s="43"/>
      <c r="FD249" s="43"/>
      <c r="FE249" s="43"/>
      <c r="FF249" s="43"/>
      <c r="FG249" s="43"/>
      <c r="FH249" s="43"/>
      <c r="FI249" s="43"/>
      <c r="FJ249" s="43"/>
      <c r="FK249" s="43"/>
      <c r="FL249" s="43"/>
      <c r="FM249" s="43"/>
      <c r="FN249" s="43"/>
      <c r="FO249" s="43"/>
      <c r="FP249" s="43"/>
      <c r="FQ249" s="43"/>
      <c r="FR249" s="43"/>
      <c r="FS249" s="43"/>
      <c r="FT249" s="43"/>
      <c r="FU249" s="43"/>
      <c r="FV249" s="43"/>
      <c r="FW249" s="43"/>
      <c r="FX249" s="43"/>
      <c r="FY249" s="43"/>
      <c r="FZ249" s="43"/>
      <c r="GA249" s="43"/>
      <c r="GB249" s="43"/>
      <c r="GC249" s="43"/>
      <c r="GD249" s="43"/>
      <c r="GE249" s="43"/>
      <c r="GF249" s="43"/>
      <c r="GG249" s="43"/>
      <c r="GH249" s="43"/>
      <c r="GI249" s="43"/>
      <c r="GJ249" s="43"/>
      <c r="GK249" s="43"/>
      <c r="GL249" s="43"/>
      <c r="GM249" s="43"/>
      <c r="GN249" s="43"/>
      <c r="GO249" s="43"/>
      <c r="GP249" s="43"/>
      <c r="GQ249" s="43"/>
      <c r="GR249" s="43"/>
      <c r="GS249" s="43"/>
      <c r="GT249" s="43"/>
      <c r="GU249" s="43"/>
      <c r="GV249" s="43"/>
      <c r="GW249" s="43"/>
      <c r="GX249" s="43"/>
      <c r="GY249" s="43"/>
      <c r="GZ249" s="43"/>
      <c r="HA249" s="43"/>
      <c r="HB249" s="43"/>
      <c r="HC249" s="43"/>
      <c r="HD249" s="43"/>
      <c r="HE249" s="43"/>
      <c r="HF249" s="43"/>
      <c r="HG249" s="43"/>
      <c r="HH249" s="43"/>
      <c r="HI249" s="43"/>
      <c r="HJ249" s="43"/>
      <c r="HK249" s="43"/>
      <c r="HL249" s="43"/>
      <c r="HM249" s="43"/>
      <c r="HN249" s="43"/>
      <c r="HO249" s="43"/>
      <c r="HP249" s="43"/>
      <c r="HQ249" s="43"/>
      <c r="HR249" s="43"/>
      <c r="HS249" s="43"/>
      <c r="HT249" s="43"/>
      <c r="HU249" s="43"/>
      <c r="HV249" s="43"/>
      <c r="HW249" s="43"/>
      <c r="HX249" s="43"/>
      <c r="HY249" s="43"/>
      <c r="HZ249" s="43"/>
      <c r="IA249" s="43"/>
      <c r="IB249" s="43"/>
      <c r="IC249" s="43"/>
      <c r="ID249" s="43"/>
      <c r="IE249" s="43"/>
      <c r="IF249" s="43"/>
      <c r="IG249" s="43"/>
      <c r="IH249" s="43"/>
      <c r="II249" s="43"/>
      <c r="IJ249" s="43"/>
      <c r="IK249" s="43"/>
      <c r="IL249" s="43"/>
      <c r="IM249" s="43"/>
      <c r="IN249" s="43"/>
      <c r="IO249" s="43"/>
      <c r="IP249" s="43"/>
      <c r="IQ249" s="43"/>
      <c r="IR249" s="43"/>
      <c r="IS249" s="43"/>
      <c r="IT249" s="43"/>
      <c r="IU249" s="43"/>
      <c r="IV249" s="43"/>
      <c r="IW249" s="43"/>
      <c r="IX249" s="43"/>
      <c r="IY249" s="43"/>
      <c r="IZ249" s="43"/>
      <c r="JA249" s="43"/>
      <c r="JB249" s="43"/>
      <c r="JC249" s="43"/>
      <c r="JD249" s="43"/>
      <c r="JE249" s="43"/>
      <c r="JF249" s="43"/>
      <c r="JG249" s="43"/>
      <c r="JH249" s="43"/>
      <c r="JI249" s="43"/>
      <c r="JJ249" s="43"/>
      <c r="JK249" s="43"/>
      <c r="JL249" s="43"/>
      <c r="JM249" s="43"/>
      <c r="JN249" s="43"/>
      <c r="JO249" s="43"/>
      <c r="JP249" s="43"/>
      <c r="JQ249" s="43"/>
      <c r="JR249" s="43"/>
      <c r="JS249" s="43"/>
      <c r="JT249" s="43"/>
      <c r="JU249" s="43"/>
      <c r="JV249" s="43"/>
      <c r="JW249" s="43"/>
      <c r="JX249" s="43"/>
      <c r="JY249" s="43"/>
      <c r="JZ249" s="43"/>
      <c r="KA249" s="43"/>
      <c r="KB249" s="43"/>
    </row>
    <row r="250" spans="2:288" ht="33.75" customHeight="1" outlineLevel="2" x14ac:dyDescent="0.3">
      <c r="B250" s="66" t="s">
        <v>219</v>
      </c>
      <c r="C250" s="53">
        <f>C249</f>
        <v>78.337499999999991</v>
      </c>
      <c r="D250" s="53">
        <f>VLOOKUP(B250,'Estimaciones variables'!A:B,2,FALSE)</f>
        <v>0</v>
      </c>
      <c r="E250" s="44"/>
      <c r="F250" s="44"/>
      <c r="G250" s="58" t="s">
        <v>308</v>
      </c>
      <c r="H250" s="58" t="s">
        <v>304</v>
      </c>
      <c r="I250" s="58" t="s">
        <v>309</v>
      </c>
      <c r="J250" s="58"/>
      <c r="K250" s="45">
        <v>0</v>
      </c>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c r="BC250" s="43"/>
      <c r="BD250" s="43"/>
      <c r="BE250" s="43"/>
      <c r="BF250" s="43"/>
      <c r="BG250" s="43"/>
      <c r="BH250" s="43"/>
      <c r="BI250" s="43"/>
      <c r="BJ250" s="43"/>
      <c r="BK250" s="43"/>
      <c r="BL250" s="43"/>
      <c r="BM250" s="43"/>
      <c r="BN250" s="43"/>
      <c r="BO250" s="43"/>
      <c r="BP250" s="43"/>
      <c r="BQ250" s="43"/>
      <c r="BR250" s="43"/>
      <c r="BS250" s="43"/>
      <c r="BT250" s="43"/>
      <c r="BU250" s="43"/>
      <c r="BV250" s="43"/>
      <c r="BW250" s="43"/>
      <c r="BX250" s="43"/>
      <c r="BY250" s="43"/>
      <c r="BZ250" s="43"/>
      <c r="CA250" s="43"/>
      <c r="CB250" s="43"/>
      <c r="CC250" s="43"/>
      <c r="CD250" s="43"/>
      <c r="CE250" s="43"/>
      <c r="CF250" s="43"/>
      <c r="CG250" s="43"/>
      <c r="CH250" s="43"/>
      <c r="CI250" s="43"/>
      <c r="CJ250" s="43"/>
      <c r="CK250" s="43"/>
      <c r="CL250" s="43"/>
      <c r="CM250" s="43"/>
      <c r="CN250" s="43"/>
      <c r="CO250" s="43"/>
      <c r="CP250" s="43"/>
      <c r="CQ250" s="43"/>
      <c r="CR250" s="43"/>
      <c r="CS250" s="43"/>
      <c r="CT250" s="43"/>
      <c r="CU250" s="43"/>
      <c r="CV250" s="43"/>
      <c r="CW250" s="43"/>
      <c r="CX250" s="43"/>
      <c r="CY250" s="43"/>
      <c r="CZ250" s="43"/>
      <c r="DA250" s="43"/>
      <c r="DB250" s="43"/>
      <c r="DC250" s="43"/>
      <c r="DD250" s="43"/>
      <c r="DE250" s="43"/>
      <c r="DF250" s="43"/>
      <c r="DG250" s="43"/>
      <c r="DH250" s="43"/>
      <c r="DI250" s="43"/>
      <c r="DJ250" s="43"/>
      <c r="DK250" s="43"/>
      <c r="DL250" s="43"/>
      <c r="DM250" s="43"/>
      <c r="DN250" s="43"/>
      <c r="DO250" s="43"/>
      <c r="DP250" s="43"/>
      <c r="DQ250" s="43"/>
      <c r="DR250" s="43"/>
      <c r="DS250" s="43"/>
      <c r="DT250" s="43"/>
      <c r="DU250" s="43"/>
      <c r="DV250" s="43"/>
      <c r="DW250" s="43"/>
      <c r="DX250" s="43"/>
      <c r="DY250" s="43"/>
      <c r="DZ250" s="43"/>
      <c r="EA250" s="43"/>
      <c r="EB250" s="43"/>
      <c r="EC250" s="43"/>
      <c r="ED250" s="43"/>
      <c r="EE250" s="43"/>
      <c r="EF250" s="43"/>
      <c r="EG250" s="43"/>
      <c r="EH250" s="43"/>
      <c r="EI250" s="43"/>
      <c r="EJ250" s="43"/>
      <c r="EK250" s="43"/>
      <c r="EL250" s="43"/>
      <c r="EM250" s="43"/>
      <c r="EN250" s="43"/>
      <c r="EO250" s="43"/>
      <c r="EP250" s="43"/>
      <c r="EQ250" s="43"/>
      <c r="ER250" s="43"/>
      <c r="ES250" s="43"/>
      <c r="ET250" s="43"/>
      <c r="EU250" s="43"/>
      <c r="EV250" s="43"/>
      <c r="EW250" s="43"/>
      <c r="EX250" s="43"/>
      <c r="EY250" s="43"/>
      <c r="EZ250" s="43"/>
      <c r="FA250" s="43"/>
      <c r="FB250" s="43"/>
      <c r="FC250" s="43"/>
      <c r="FD250" s="43"/>
      <c r="FE250" s="43"/>
      <c r="FF250" s="43"/>
      <c r="FG250" s="43"/>
      <c r="FH250" s="43"/>
      <c r="FI250" s="43"/>
      <c r="FJ250" s="43"/>
      <c r="FK250" s="43"/>
      <c r="FL250" s="43"/>
      <c r="FM250" s="43"/>
      <c r="FN250" s="43"/>
      <c r="FO250" s="43"/>
      <c r="FP250" s="43"/>
      <c r="FQ250" s="43"/>
      <c r="FR250" s="43"/>
      <c r="FS250" s="43"/>
      <c r="FT250" s="43"/>
      <c r="FU250" s="43"/>
      <c r="FV250" s="43"/>
      <c r="FW250" s="43"/>
      <c r="FX250" s="43"/>
      <c r="FY250" s="43"/>
      <c r="FZ250" s="43"/>
      <c r="GA250" s="43"/>
      <c r="GB250" s="43"/>
      <c r="GC250" s="43"/>
      <c r="GD250" s="43"/>
      <c r="GE250" s="43"/>
      <c r="GF250" s="43"/>
      <c r="GG250" s="43"/>
      <c r="GH250" s="43"/>
      <c r="GI250" s="43"/>
      <c r="GJ250" s="43"/>
      <c r="GK250" s="43"/>
      <c r="GL250" s="43"/>
      <c r="GM250" s="43"/>
      <c r="GN250" s="43"/>
      <c r="GO250" s="43"/>
      <c r="GP250" s="43"/>
      <c r="GQ250" s="43"/>
      <c r="GR250" s="43"/>
      <c r="GS250" s="43"/>
      <c r="GT250" s="43"/>
      <c r="GU250" s="43"/>
      <c r="GV250" s="43"/>
      <c r="GW250" s="43"/>
      <c r="GX250" s="43"/>
      <c r="GY250" s="43"/>
      <c r="GZ250" s="43"/>
      <c r="HA250" s="43"/>
      <c r="HB250" s="43"/>
      <c r="HC250" s="43"/>
      <c r="HD250" s="43"/>
      <c r="HE250" s="43"/>
      <c r="HF250" s="43"/>
      <c r="HG250" s="43"/>
      <c r="HH250" s="43"/>
      <c r="HI250" s="43"/>
      <c r="HJ250" s="43"/>
      <c r="HK250" s="43"/>
      <c r="HL250" s="43"/>
      <c r="HM250" s="43"/>
      <c r="HN250" s="43"/>
      <c r="HO250" s="43"/>
      <c r="HP250" s="43"/>
      <c r="HQ250" s="43"/>
      <c r="HR250" s="43"/>
      <c r="HS250" s="43"/>
      <c r="HT250" s="43"/>
      <c r="HU250" s="43"/>
      <c r="HV250" s="43"/>
      <c r="HW250" s="43"/>
      <c r="HX250" s="43"/>
      <c r="HY250" s="43"/>
      <c r="HZ250" s="43"/>
      <c r="IA250" s="43"/>
      <c r="IB250" s="43"/>
      <c r="IC250" s="43"/>
      <c r="ID250" s="43"/>
      <c r="IE250" s="43"/>
      <c r="IF250" s="43"/>
      <c r="IG250" s="43"/>
      <c r="IH250" s="43"/>
      <c r="II250" s="43"/>
      <c r="IJ250" s="43"/>
      <c r="IK250" s="43"/>
      <c r="IL250" s="43"/>
      <c r="IM250" s="43"/>
      <c r="IN250" s="43"/>
      <c r="IO250" s="43"/>
      <c r="IP250" s="43"/>
      <c r="IQ250" s="43"/>
      <c r="IR250" s="43"/>
      <c r="IS250" s="43"/>
      <c r="IT250" s="43"/>
      <c r="IU250" s="43"/>
      <c r="IV250" s="43"/>
      <c r="IW250" s="43"/>
      <c r="IX250" s="43"/>
      <c r="IY250" s="43"/>
      <c r="IZ250" s="43"/>
      <c r="JA250" s="43"/>
      <c r="JB250" s="43"/>
      <c r="JC250" s="43"/>
      <c r="JD250" s="43"/>
      <c r="JE250" s="43"/>
      <c r="JF250" s="43"/>
      <c r="JG250" s="43"/>
      <c r="JH250" s="43"/>
      <c r="JI250" s="43"/>
      <c r="JJ250" s="43"/>
      <c r="JK250" s="43"/>
      <c r="JL250" s="43"/>
      <c r="JM250" s="43"/>
      <c r="JN250" s="43"/>
      <c r="JO250" s="43"/>
      <c r="JP250" s="43"/>
      <c r="JQ250" s="43"/>
      <c r="JR250" s="43"/>
      <c r="JS250" s="43"/>
      <c r="JT250" s="43"/>
      <c r="JU250" s="43"/>
      <c r="JV250" s="43"/>
      <c r="JW250" s="43"/>
      <c r="JX250" s="43"/>
      <c r="JY250" s="43"/>
      <c r="JZ250" s="43"/>
      <c r="KA250" s="43"/>
      <c r="KB250" s="43"/>
    </row>
    <row r="251" spans="2:288" ht="26.25" customHeight="1" x14ac:dyDescent="0.3">
      <c r="B251" s="65" t="s">
        <v>287</v>
      </c>
      <c r="C251" s="57">
        <f>C252</f>
        <v>78.337499999999991</v>
      </c>
      <c r="D251" s="114">
        <f>MAX(D252:D255)</f>
        <v>3</v>
      </c>
      <c r="E251" s="41"/>
      <c r="F251" s="41"/>
      <c r="G251" s="73"/>
      <c r="H251" s="73"/>
      <c r="I251" s="73"/>
      <c r="J251" s="73"/>
      <c r="K251" s="42">
        <v>0</v>
      </c>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c r="BC251" s="43"/>
      <c r="BD251" s="43"/>
      <c r="BE251" s="43"/>
      <c r="BF251" s="43"/>
      <c r="BG251" s="43"/>
      <c r="BH251" s="43"/>
      <c r="BI251" s="43"/>
      <c r="BJ251" s="43"/>
      <c r="BK251" s="43"/>
      <c r="BL251" s="43"/>
      <c r="BM251" s="43"/>
      <c r="BN251" s="43"/>
      <c r="BO251" s="43"/>
      <c r="BP251" s="43"/>
      <c r="BQ251" s="43"/>
      <c r="BR251" s="43"/>
      <c r="BS251" s="43"/>
      <c r="BT251" s="43"/>
      <c r="BU251" s="43"/>
      <c r="BV251" s="43"/>
      <c r="BW251" s="43"/>
      <c r="BX251" s="43"/>
      <c r="BY251" s="43"/>
      <c r="BZ251" s="43"/>
      <c r="CA251" s="43"/>
      <c r="CB251" s="43"/>
      <c r="CC251" s="43"/>
      <c r="CD251" s="43"/>
      <c r="CE251" s="43"/>
      <c r="CF251" s="43"/>
      <c r="CG251" s="43"/>
      <c r="CH251" s="43"/>
      <c r="CI251" s="43"/>
      <c r="CJ251" s="43"/>
      <c r="CK251" s="43"/>
      <c r="CL251" s="43"/>
      <c r="CM251" s="43"/>
      <c r="CN251" s="43"/>
      <c r="CO251" s="43"/>
      <c r="CP251" s="43"/>
      <c r="CQ251" s="43"/>
      <c r="CR251" s="43"/>
      <c r="CS251" s="43"/>
      <c r="CT251" s="43"/>
      <c r="CU251" s="43"/>
      <c r="CV251" s="43"/>
      <c r="CW251" s="43"/>
      <c r="CX251" s="43"/>
      <c r="CY251" s="43"/>
      <c r="CZ251" s="43"/>
      <c r="DA251" s="43"/>
      <c r="DB251" s="43"/>
      <c r="DC251" s="43"/>
      <c r="DD251" s="43"/>
      <c r="DE251" s="43"/>
      <c r="DF251" s="43"/>
      <c r="DG251" s="43"/>
      <c r="DH251" s="43"/>
      <c r="DI251" s="43"/>
      <c r="DJ251" s="43"/>
      <c r="DK251" s="43"/>
      <c r="DL251" s="43"/>
      <c r="DM251" s="43"/>
      <c r="DN251" s="43"/>
      <c r="DO251" s="43"/>
      <c r="DP251" s="43"/>
      <c r="DQ251" s="43"/>
      <c r="DR251" s="43"/>
      <c r="DS251" s="43"/>
      <c r="DT251" s="43"/>
      <c r="DU251" s="43"/>
      <c r="DV251" s="43"/>
      <c r="DW251" s="43"/>
      <c r="DX251" s="43"/>
      <c r="DY251" s="43"/>
      <c r="DZ251" s="43"/>
      <c r="EA251" s="43"/>
      <c r="EB251" s="43"/>
      <c r="EC251" s="43"/>
      <c r="ED251" s="43"/>
      <c r="EE251" s="43"/>
      <c r="EF251" s="43"/>
      <c r="EG251" s="43"/>
      <c r="EH251" s="43"/>
      <c r="EI251" s="43"/>
      <c r="EJ251" s="43"/>
      <c r="EK251" s="43"/>
      <c r="EL251" s="43"/>
      <c r="EM251" s="43"/>
      <c r="EN251" s="43"/>
      <c r="EO251" s="43"/>
      <c r="EP251" s="43"/>
      <c r="EQ251" s="43"/>
      <c r="ER251" s="43"/>
      <c r="ES251" s="43"/>
      <c r="ET251" s="43"/>
      <c r="EU251" s="43"/>
      <c r="EV251" s="43"/>
      <c r="EW251" s="43"/>
      <c r="EX251" s="43"/>
      <c r="EY251" s="43"/>
      <c r="EZ251" s="43"/>
      <c r="FA251" s="43"/>
      <c r="FB251" s="43"/>
      <c r="FC251" s="43"/>
      <c r="FD251" s="43"/>
      <c r="FE251" s="43"/>
      <c r="FF251" s="43"/>
      <c r="FG251" s="43"/>
      <c r="FH251" s="43"/>
      <c r="FI251" s="43"/>
      <c r="FJ251" s="43"/>
      <c r="FK251" s="43"/>
      <c r="FL251" s="43"/>
      <c r="FM251" s="43"/>
      <c r="FN251" s="43"/>
      <c r="FO251" s="43"/>
      <c r="FP251" s="43"/>
      <c r="FQ251" s="43"/>
      <c r="FR251" s="43"/>
      <c r="FS251" s="43"/>
      <c r="FT251" s="43"/>
      <c r="FU251" s="43"/>
      <c r="FV251" s="43"/>
      <c r="FW251" s="43"/>
      <c r="FX251" s="43"/>
      <c r="FY251" s="43"/>
      <c r="FZ251" s="43"/>
      <c r="GA251" s="43"/>
      <c r="GB251" s="43"/>
      <c r="GC251" s="43"/>
      <c r="GD251" s="43"/>
      <c r="GE251" s="43"/>
      <c r="GF251" s="43"/>
      <c r="GG251" s="43"/>
      <c r="GH251" s="43"/>
      <c r="GI251" s="43"/>
      <c r="GJ251" s="43"/>
      <c r="GK251" s="43"/>
      <c r="GL251" s="43"/>
      <c r="GM251" s="43"/>
      <c r="GN251" s="43"/>
      <c r="GO251" s="43"/>
      <c r="GP251" s="43"/>
      <c r="GQ251" s="43"/>
      <c r="GR251" s="43"/>
      <c r="GS251" s="43"/>
      <c r="GT251" s="43"/>
      <c r="GU251" s="43"/>
      <c r="GV251" s="43"/>
      <c r="GW251" s="43"/>
      <c r="GX251" s="43"/>
      <c r="GY251" s="43"/>
      <c r="GZ251" s="43"/>
      <c r="HA251" s="43"/>
      <c r="HB251" s="43"/>
      <c r="HC251" s="43"/>
      <c r="HD251" s="43"/>
      <c r="HE251" s="43"/>
      <c r="HF251" s="43"/>
      <c r="HG251" s="43"/>
      <c r="HH251" s="43"/>
      <c r="HI251" s="43"/>
      <c r="HJ251" s="43"/>
      <c r="HK251" s="43"/>
      <c r="HL251" s="43"/>
      <c r="HM251" s="43"/>
      <c r="HN251" s="43"/>
      <c r="HO251" s="43"/>
      <c r="HP251" s="43"/>
      <c r="HQ251" s="43"/>
      <c r="HR251" s="43"/>
      <c r="HS251" s="43"/>
      <c r="HT251" s="43"/>
      <c r="HU251" s="43"/>
      <c r="HV251" s="43"/>
      <c r="HW251" s="43"/>
      <c r="HX251" s="43"/>
      <c r="HY251" s="43"/>
      <c r="HZ251" s="43"/>
      <c r="IA251" s="43"/>
      <c r="IB251" s="43"/>
      <c r="IC251" s="43"/>
      <c r="ID251" s="43"/>
      <c r="IE251" s="43"/>
      <c r="IF251" s="43"/>
      <c r="IG251" s="43"/>
      <c r="IH251" s="43"/>
      <c r="II251" s="43"/>
      <c r="IJ251" s="43"/>
      <c r="IK251" s="43"/>
      <c r="IL251" s="43"/>
      <c r="IM251" s="43"/>
      <c r="IN251" s="43"/>
      <c r="IO251" s="43"/>
      <c r="IP251" s="43"/>
      <c r="IQ251" s="43"/>
      <c r="IR251" s="43"/>
      <c r="IS251" s="43"/>
      <c r="IT251" s="43"/>
      <c r="IU251" s="43"/>
      <c r="IV251" s="43"/>
      <c r="IW251" s="43"/>
      <c r="IX251" s="43"/>
      <c r="IY251" s="43"/>
      <c r="IZ251" s="43"/>
      <c r="JA251" s="43"/>
      <c r="JB251" s="43"/>
      <c r="JC251" s="43"/>
      <c r="JD251" s="43"/>
      <c r="JE251" s="43"/>
      <c r="JF251" s="43"/>
      <c r="JG251" s="43"/>
      <c r="JH251" s="43"/>
      <c r="JI251" s="43"/>
      <c r="JJ251" s="43"/>
      <c r="JK251" s="43"/>
      <c r="JL251" s="43"/>
      <c r="JM251" s="43"/>
      <c r="JN251" s="43"/>
      <c r="JO251" s="43"/>
      <c r="JP251" s="43"/>
      <c r="JQ251" s="43"/>
      <c r="JR251" s="43"/>
      <c r="JS251" s="43"/>
      <c r="JT251" s="43"/>
      <c r="JU251" s="43"/>
      <c r="JV251" s="43"/>
      <c r="JW251" s="43"/>
      <c r="JX251" s="43"/>
      <c r="JY251" s="43"/>
      <c r="JZ251" s="43"/>
      <c r="KA251" s="43"/>
      <c r="KB251" s="43"/>
    </row>
    <row r="252" spans="2:288" ht="33.75" customHeight="1" outlineLevel="1" x14ac:dyDescent="0.3">
      <c r="B252" s="66" t="s">
        <v>231</v>
      </c>
      <c r="C252" s="98">
        <f>IF('Estimación Content'!$B$13='Estimaciones variables'!$Y$40,C250+D243,C250+5)</f>
        <v>78.337499999999991</v>
      </c>
      <c r="D252" s="53">
        <f>VLOOKUP(B252,'Estimaciones variables'!A:B,2,FALSE)</f>
        <v>0</v>
      </c>
      <c r="E252" s="44"/>
      <c r="F252" s="44"/>
      <c r="G252" s="58" t="s">
        <v>385</v>
      </c>
      <c r="H252" s="58" t="s">
        <v>304</v>
      </c>
      <c r="I252" s="58" t="s">
        <v>305</v>
      </c>
      <c r="J252" s="58"/>
      <c r="K252" s="45">
        <v>0</v>
      </c>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c r="BC252" s="43"/>
      <c r="BD252" s="43"/>
      <c r="BE252" s="43"/>
      <c r="BF252" s="43"/>
      <c r="BG252" s="43"/>
      <c r="BH252" s="43"/>
      <c r="BI252" s="43"/>
      <c r="BJ252" s="43"/>
      <c r="BK252" s="43"/>
      <c r="BL252" s="43"/>
      <c r="BM252" s="43"/>
      <c r="BN252" s="43"/>
      <c r="BO252" s="43"/>
      <c r="BP252" s="43"/>
      <c r="BQ252" s="43"/>
      <c r="BR252" s="43"/>
      <c r="BS252" s="43"/>
      <c r="BT252" s="43"/>
      <c r="BU252" s="43"/>
      <c r="BV252" s="43"/>
      <c r="BW252" s="43"/>
      <c r="BX252" s="43"/>
      <c r="BY252" s="43"/>
      <c r="BZ252" s="43"/>
      <c r="CA252" s="43"/>
      <c r="CB252" s="43"/>
      <c r="CC252" s="43"/>
      <c r="CD252" s="43"/>
      <c r="CE252" s="43"/>
      <c r="CF252" s="43"/>
      <c r="CG252" s="43"/>
      <c r="CH252" s="43"/>
      <c r="CI252" s="43"/>
      <c r="CJ252" s="43"/>
      <c r="CK252" s="43"/>
      <c r="CL252" s="43"/>
      <c r="CM252" s="43"/>
      <c r="CN252" s="43"/>
      <c r="CO252" s="43"/>
      <c r="CP252" s="43"/>
      <c r="CQ252" s="43"/>
      <c r="CR252" s="43"/>
      <c r="CS252" s="43"/>
      <c r="CT252" s="43"/>
      <c r="CU252" s="43"/>
      <c r="CV252" s="43"/>
      <c r="CW252" s="43"/>
      <c r="CX252" s="43"/>
      <c r="CY252" s="43"/>
      <c r="CZ252" s="43"/>
      <c r="DA252" s="43"/>
      <c r="DB252" s="43"/>
      <c r="DC252" s="43"/>
      <c r="DD252" s="43"/>
      <c r="DE252" s="43"/>
      <c r="DF252" s="43"/>
      <c r="DG252" s="43"/>
      <c r="DH252" s="43"/>
      <c r="DI252" s="43"/>
      <c r="DJ252" s="43"/>
      <c r="DK252" s="43"/>
      <c r="DL252" s="43"/>
      <c r="DM252" s="43"/>
      <c r="DN252" s="43"/>
      <c r="DO252" s="43"/>
      <c r="DP252" s="43"/>
      <c r="DQ252" s="43"/>
      <c r="DR252" s="43"/>
      <c r="DS252" s="43"/>
      <c r="DT252" s="43"/>
      <c r="DU252" s="43"/>
      <c r="DV252" s="43"/>
      <c r="DW252" s="43"/>
      <c r="DX252" s="43"/>
      <c r="DY252" s="43"/>
      <c r="DZ252" s="43"/>
      <c r="EA252" s="43"/>
      <c r="EB252" s="43"/>
      <c r="EC252" s="43"/>
      <c r="ED252" s="43"/>
      <c r="EE252" s="43"/>
      <c r="EF252" s="43"/>
      <c r="EG252" s="43"/>
      <c r="EH252" s="43"/>
      <c r="EI252" s="43"/>
      <c r="EJ252" s="43"/>
      <c r="EK252" s="43"/>
      <c r="EL252" s="43"/>
      <c r="EM252" s="43"/>
      <c r="EN252" s="43"/>
      <c r="EO252" s="43"/>
      <c r="EP252" s="43"/>
      <c r="EQ252" s="43"/>
      <c r="ER252" s="43"/>
      <c r="ES252" s="43"/>
      <c r="ET252" s="43"/>
      <c r="EU252" s="43"/>
      <c r="EV252" s="43"/>
      <c r="EW252" s="43"/>
      <c r="EX252" s="43"/>
      <c r="EY252" s="43"/>
      <c r="EZ252" s="43"/>
      <c r="FA252" s="43"/>
      <c r="FB252" s="43"/>
      <c r="FC252" s="43"/>
      <c r="FD252" s="43"/>
      <c r="FE252" s="43"/>
      <c r="FF252" s="43"/>
      <c r="FG252" s="43"/>
      <c r="FH252" s="43"/>
      <c r="FI252" s="43"/>
      <c r="FJ252" s="43"/>
      <c r="FK252" s="43"/>
      <c r="FL252" s="43"/>
      <c r="FM252" s="43"/>
      <c r="FN252" s="43"/>
      <c r="FO252" s="43"/>
      <c r="FP252" s="43"/>
      <c r="FQ252" s="43"/>
      <c r="FR252" s="43"/>
      <c r="FS252" s="43"/>
      <c r="FT252" s="43"/>
      <c r="FU252" s="43"/>
      <c r="FV252" s="43"/>
      <c r="FW252" s="43"/>
      <c r="FX252" s="43"/>
      <c r="FY252" s="43"/>
      <c r="FZ252" s="43"/>
      <c r="GA252" s="43"/>
      <c r="GB252" s="43"/>
      <c r="GC252" s="43"/>
      <c r="GD252" s="43"/>
      <c r="GE252" s="43"/>
      <c r="GF252" s="43"/>
      <c r="GG252" s="43"/>
      <c r="GH252" s="43"/>
      <c r="GI252" s="43"/>
      <c r="GJ252" s="43"/>
      <c r="GK252" s="43"/>
      <c r="GL252" s="43"/>
      <c r="GM252" s="43"/>
      <c r="GN252" s="43"/>
      <c r="GO252" s="43"/>
      <c r="GP252" s="43"/>
      <c r="GQ252" s="43"/>
      <c r="GR252" s="43"/>
      <c r="GS252" s="43"/>
      <c r="GT252" s="43"/>
      <c r="GU252" s="43"/>
      <c r="GV252" s="43"/>
      <c r="GW252" s="43"/>
      <c r="GX252" s="43"/>
      <c r="GY252" s="43"/>
      <c r="GZ252" s="43"/>
      <c r="HA252" s="43"/>
      <c r="HB252" s="43"/>
      <c r="HC252" s="43"/>
      <c r="HD252" s="43"/>
      <c r="HE252" s="43"/>
      <c r="HF252" s="43"/>
      <c r="HG252" s="43"/>
      <c r="HH252" s="43"/>
      <c r="HI252" s="43"/>
      <c r="HJ252" s="43"/>
      <c r="HK252" s="43"/>
      <c r="HL252" s="43"/>
      <c r="HM252" s="43"/>
      <c r="HN252" s="43"/>
      <c r="HO252" s="43"/>
      <c r="HP252" s="43"/>
      <c r="HQ252" s="43"/>
      <c r="HR252" s="43"/>
      <c r="HS252" s="43"/>
      <c r="HT252" s="43"/>
      <c r="HU252" s="43"/>
      <c r="HV252" s="43"/>
      <c r="HW252" s="43"/>
      <c r="HX252" s="43"/>
      <c r="HY252" s="43"/>
      <c r="HZ252" s="43"/>
      <c r="IA252" s="43"/>
      <c r="IB252" s="43"/>
      <c r="IC252" s="43"/>
      <c r="ID252" s="43"/>
      <c r="IE252" s="43"/>
      <c r="IF252" s="43"/>
      <c r="IG252" s="43"/>
      <c r="IH252" s="43"/>
      <c r="II252" s="43"/>
      <c r="IJ252" s="43"/>
      <c r="IK252" s="43"/>
      <c r="IL252" s="43"/>
      <c r="IM252" s="43"/>
      <c r="IN252" s="43"/>
      <c r="IO252" s="43"/>
      <c r="IP252" s="43"/>
      <c r="IQ252" s="43"/>
      <c r="IR252" s="43"/>
      <c r="IS252" s="43"/>
      <c r="IT252" s="43"/>
      <c r="IU252" s="43"/>
      <c r="IV252" s="43"/>
      <c r="IW252" s="43"/>
      <c r="IX252" s="43"/>
      <c r="IY252" s="43"/>
      <c r="IZ252" s="43"/>
      <c r="JA252" s="43"/>
      <c r="JB252" s="43"/>
      <c r="JC252" s="43"/>
      <c r="JD252" s="43"/>
      <c r="JE252" s="43"/>
      <c r="JF252" s="43"/>
      <c r="JG252" s="43"/>
      <c r="JH252" s="43"/>
      <c r="JI252" s="43"/>
      <c r="JJ252" s="43"/>
      <c r="JK252" s="43"/>
      <c r="JL252" s="43"/>
      <c r="JM252" s="43"/>
      <c r="JN252" s="43"/>
      <c r="JO252" s="43"/>
      <c r="JP252" s="43"/>
      <c r="JQ252" s="43"/>
      <c r="JR252" s="43"/>
      <c r="JS252" s="43"/>
      <c r="JT252" s="43"/>
      <c r="JU252" s="43"/>
      <c r="JV252" s="43"/>
      <c r="JW252" s="43"/>
      <c r="JX252" s="43"/>
      <c r="JY252" s="43"/>
      <c r="JZ252" s="43"/>
      <c r="KA252" s="43"/>
      <c r="KB252" s="43"/>
    </row>
    <row r="253" spans="2:288" ht="33.75" customHeight="1" outlineLevel="1" x14ac:dyDescent="0.3">
      <c r="B253" s="66" t="s">
        <v>228</v>
      </c>
      <c r="C253" s="53">
        <f>C252</f>
        <v>78.337499999999991</v>
      </c>
      <c r="D253" s="53">
        <f>VLOOKUP(B253,'Estimaciones variables'!A:B,2,FALSE)</f>
        <v>0</v>
      </c>
      <c r="E253" s="44"/>
      <c r="F253" s="44"/>
      <c r="G253" s="58" t="s">
        <v>311</v>
      </c>
      <c r="H253" s="58" t="s">
        <v>304</v>
      </c>
      <c r="I253" s="58" t="s">
        <v>312</v>
      </c>
      <c r="J253" s="58" t="s">
        <v>307</v>
      </c>
      <c r="K253" s="45">
        <v>0</v>
      </c>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c r="BC253" s="43"/>
      <c r="BD253" s="43"/>
      <c r="BE253" s="43"/>
      <c r="BF253" s="43"/>
      <c r="BG253" s="43"/>
      <c r="BH253" s="43"/>
      <c r="BI253" s="43"/>
      <c r="BJ253" s="43"/>
      <c r="BK253" s="43"/>
      <c r="BL253" s="43"/>
      <c r="BM253" s="43"/>
      <c r="BN253" s="43"/>
      <c r="BO253" s="43"/>
      <c r="BP253" s="43"/>
      <c r="BQ253" s="43"/>
      <c r="BR253" s="43"/>
      <c r="BS253" s="43"/>
      <c r="BT253" s="43"/>
      <c r="BU253" s="43"/>
      <c r="BV253" s="43"/>
      <c r="BW253" s="43"/>
      <c r="BX253" s="43"/>
      <c r="BY253" s="43"/>
      <c r="BZ253" s="43"/>
      <c r="CA253" s="43"/>
      <c r="CB253" s="43"/>
      <c r="CC253" s="43"/>
      <c r="CD253" s="43"/>
      <c r="CE253" s="43"/>
      <c r="CF253" s="43"/>
      <c r="CG253" s="43"/>
      <c r="CH253" s="43"/>
      <c r="CI253" s="43"/>
      <c r="CJ253" s="43"/>
      <c r="CK253" s="43"/>
      <c r="CL253" s="43"/>
      <c r="CM253" s="43"/>
      <c r="CN253" s="43"/>
      <c r="CO253" s="43"/>
      <c r="CP253" s="43"/>
      <c r="CQ253" s="43"/>
      <c r="CR253" s="43"/>
      <c r="CS253" s="43"/>
      <c r="CT253" s="43"/>
      <c r="CU253" s="43"/>
      <c r="CV253" s="43"/>
      <c r="CW253" s="43"/>
      <c r="CX253" s="43"/>
      <c r="CY253" s="43"/>
      <c r="CZ253" s="43"/>
      <c r="DA253" s="43"/>
      <c r="DB253" s="43"/>
      <c r="DC253" s="43"/>
      <c r="DD253" s="43"/>
      <c r="DE253" s="43"/>
      <c r="DF253" s="43"/>
      <c r="DG253" s="43"/>
      <c r="DH253" s="43"/>
      <c r="DI253" s="43"/>
      <c r="DJ253" s="43"/>
      <c r="DK253" s="43"/>
      <c r="DL253" s="43"/>
      <c r="DM253" s="43"/>
      <c r="DN253" s="43"/>
      <c r="DO253" s="43"/>
      <c r="DP253" s="43"/>
      <c r="DQ253" s="43"/>
      <c r="DR253" s="43"/>
      <c r="DS253" s="43"/>
      <c r="DT253" s="43"/>
      <c r="DU253" s="43"/>
      <c r="DV253" s="43"/>
      <c r="DW253" s="43"/>
      <c r="DX253" s="43"/>
      <c r="DY253" s="43"/>
      <c r="DZ253" s="43"/>
      <c r="EA253" s="43"/>
      <c r="EB253" s="43"/>
      <c r="EC253" s="43"/>
      <c r="ED253" s="43"/>
      <c r="EE253" s="43"/>
      <c r="EF253" s="43"/>
      <c r="EG253" s="43"/>
      <c r="EH253" s="43"/>
      <c r="EI253" s="43"/>
      <c r="EJ253" s="43"/>
      <c r="EK253" s="43"/>
      <c r="EL253" s="43"/>
      <c r="EM253" s="43"/>
      <c r="EN253" s="43"/>
      <c r="EO253" s="43"/>
      <c r="EP253" s="43"/>
      <c r="EQ253" s="43"/>
      <c r="ER253" s="43"/>
      <c r="ES253" s="43"/>
      <c r="ET253" s="43"/>
      <c r="EU253" s="43"/>
      <c r="EV253" s="43"/>
      <c r="EW253" s="43"/>
      <c r="EX253" s="43"/>
      <c r="EY253" s="43"/>
      <c r="EZ253" s="43"/>
      <c r="FA253" s="43"/>
      <c r="FB253" s="43"/>
      <c r="FC253" s="43"/>
      <c r="FD253" s="43"/>
      <c r="FE253" s="43"/>
      <c r="FF253" s="43"/>
      <c r="FG253" s="43"/>
      <c r="FH253" s="43"/>
      <c r="FI253" s="43"/>
      <c r="FJ253" s="43"/>
      <c r="FK253" s="43"/>
      <c r="FL253" s="43"/>
      <c r="FM253" s="43"/>
      <c r="FN253" s="43"/>
      <c r="FO253" s="43"/>
      <c r="FP253" s="43"/>
      <c r="FQ253" s="43"/>
      <c r="FR253" s="43"/>
      <c r="FS253" s="43"/>
      <c r="FT253" s="43"/>
      <c r="FU253" s="43"/>
      <c r="FV253" s="43"/>
      <c r="FW253" s="43"/>
      <c r="FX253" s="43"/>
      <c r="FY253" s="43"/>
      <c r="FZ253" s="43"/>
      <c r="GA253" s="43"/>
      <c r="GB253" s="43"/>
      <c r="GC253" s="43"/>
      <c r="GD253" s="43"/>
      <c r="GE253" s="43"/>
      <c r="GF253" s="43"/>
      <c r="GG253" s="43"/>
      <c r="GH253" s="43"/>
      <c r="GI253" s="43"/>
      <c r="GJ253" s="43"/>
      <c r="GK253" s="43"/>
      <c r="GL253" s="43"/>
      <c r="GM253" s="43"/>
      <c r="GN253" s="43"/>
      <c r="GO253" s="43"/>
      <c r="GP253" s="43"/>
      <c r="GQ253" s="43"/>
      <c r="GR253" s="43"/>
      <c r="GS253" s="43"/>
      <c r="GT253" s="43"/>
      <c r="GU253" s="43"/>
      <c r="GV253" s="43"/>
      <c r="GW253" s="43"/>
      <c r="GX253" s="43"/>
      <c r="GY253" s="43"/>
      <c r="GZ253" s="43"/>
      <c r="HA253" s="43"/>
      <c r="HB253" s="43"/>
      <c r="HC253" s="43"/>
      <c r="HD253" s="43"/>
      <c r="HE253" s="43"/>
      <c r="HF253" s="43"/>
      <c r="HG253" s="43"/>
      <c r="HH253" s="43"/>
      <c r="HI253" s="43"/>
      <c r="HJ253" s="43"/>
      <c r="HK253" s="43"/>
      <c r="HL253" s="43"/>
      <c r="HM253" s="43"/>
      <c r="HN253" s="43"/>
      <c r="HO253" s="43"/>
      <c r="HP253" s="43"/>
      <c r="HQ253" s="43"/>
      <c r="HR253" s="43"/>
      <c r="HS253" s="43"/>
      <c r="HT253" s="43"/>
      <c r="HU253" s="43"/>
      <c r="HV253" s="43"/>
      <c r="HW253" s="43"/>
      <c r="HX253" s="43"/>
      <c r="HY253" s="43"/>
      <c r="HZ253" s="43"/>
      <c r="IA253" s="43"/>
      <c r="IB253" s="43"/>
      <c r="IC253" s="43"/>
      <c r="ID253" s="43"/>
      <c r="IE253" s="43"/>
      <c r="IF253" s="43"/>
      <c r="IG253" s="43"/>
      <c r="IH253" s="43"/>
      <c r="II253" s="43"/>
      <c r="IJ253" s="43"/>
      <c r="IK253" s="43"/>
      <c r="IL253" s="43"/>
      <c r="IM253" s="43"/>
      <c r="IN253" s="43"/>
      <c r="IO253" s="43"/>
      <c r="IP253" s="43"/>
      <c r="IQ253" s="43"/>
      <c r="IR253" s="43"/>
      <c r="IS253" s="43"/>
      <c r="IT253" s="43"/>
      <c r="IU253" s="43"/>
      <c r="IV253" s="43"/>
      <c r="IW253" s="43"/>
      <c r="IX253" s="43"/>
      <c r="IY253" s="43"/>
      <c r="IZ253" s="43"/>
      <c r="JA253" s="43"/>
      <c r="JB253" s="43"/>
      <c r="JC253" s="43"/>
      <c r="JD253" s="43"/>
      <c r="JE253" s="43"/>
      <c r="JF253" s="43"/>
      <c r="JG253" s="43"/>
      <c r="JH253" s="43"/>
      <c r="JI253" s="43"/>
      <c r="JJ253" s="43"/>
      <c r="JK253" s="43"/>
      <c r="JL253" s="43"/>
      <c r="JM253" s="43"/>
      <c r="JN253" s="43"/>
      <c r="JO253" s="43"/>
      <c r="JP253" s="43"/>
      <c r="JQ253" s="43"/>
      <c r="JR253" s="43"/>
      <c r="JS253" s="43"/>
      <c r="JT253" s="43"/>
      <c r="JU253" s="43"/>
      <c r="JV253" s="43"/>
      <c r="JW253" s="43"/>
      <c r="JX253" s="43"/>
      <c r="JY253" s="43"/>
      <c r="JZ253" s="43"/>
      <c r="KA253" s="43"/>
      <c r="KB253" s="43"/>
    </row>
    <row r="254" spans="2:288" ht="31.5" customHeight="1" outlineLevel="1" x14ac:dyDescent="0.3">
      <c r="B254" s="66" t="s">
        <v>224</v>
      </c>
      <c r="C254" s="53">
        <f>C253</f>
        <v>78.337499999999991</v>
      </c>
      <c r="D254" s="53">
        <f>VLOOKUP(B254,'Estimaciones variables'!A:B,2,FALSE)</f>
        <v>0</v>
      </c>
      <c r="E254" s="44"/>
      <c r="F254" s="44"/>
      <c r="G254" s="58" t="s">
        <v>310</v>
      </c>
      <c r="H254" s="58" t="s">
        <v>304</v>
      </c>
      <c r="I254" s="58" t="s">
        <v>308</v>
      </c>
      <c r="J254" s="58"/>
      <c r="K254" s="45">
        <v>0</v>
      </c>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c r="BC254" s="43"/>
      <c r="BD254" s="43"/>
      <c r="BE254" s="43"/>
      <c r="BF254" s="43"/>
      <c r="BG254" s="43"/>
      <c r="BH254" s="43"/>
      <c r="BI254" s="43"/>
      <c r="BJ254" s="43"/>
      <c r="BK254" s="43"/>
      <c r="BL254" s="43"/>
      <c r="BM254" s="43"/>
      <c r="BN254" s="43"/>
      <c r="BO254" s="43"/>
      <c r="BP254" s="43"/>
      <c r="BQ254" s="43"/>
      <c r="BR254" s="43"/>
      <c r="BS254" s="43"/>
      <c r="BT254" s="43"/>
      <c r="BU254" s="43"/>
      <c r="BV254" s="43"/>
      <c r="BW254" s="43"/>
      <c r="BX254" s="43"/>
      <c r="BY254" s="43"/>
      <c r="BZ254" s="43"/>
      <c r="CA254" s="43"/>
      <c r="CB254" s="43"/>
      <c r="CC254" s="43"/>
      <c r="CD254" s="43"/>
      <c r="CE254" s="43"/>
      <c r="CF254" s="43"/>
      <c r="CG254" s="43"/>
      <c r="CH254" s="43"/>
      <c r="CI254" s="43"/>
      <c r="CJ254" s="43"/>
      <c r="CK254" s="43"/>
      <c r="CL254" s="43"/>
      <c r="CM254" s="43"/>
      <c r="CN254" s="43"/>
      <c r="CO254" s="43"/>
      <c r="CP254" s="43"/>
      <c r="CQ254" s="43"/>
      <c r="CR254" s="43"/>
      <c r="CS254" s="43"/>
      <c r="CT254" s="43"/>
      <c r="CU254" s="43"/>
      <c r="CV254" s="43"/>
      <c r="CW254" s="43"/>
      <c r="CX254" s="43"/>
      <c r="CY254" s="43"/>
      <c r="CZ254" s="43"/>
      <c r="DA254" s="43"/>
      <c r="DB254" s="43"/>
      <c r="DC254" s="43"/>
      <c r="DD254" s="43"/>
      <c r="DE254" s="43"/>
      <c r="DF254" s="43"/>
      <c r="DG254" s="43"/>
      <c r="DH254" s="43"/>
      <c r="DI254" s="43"/>
      <c r="DJ254" s="43"/>
      <c r="DK254" s="43"/>
      <c r="DL254" s="43"/>
      <c r="DM254" s="43"/>
      <c r="DN254" s="43"/>
      <c r="DO254" s="43"/>
      <c r="DP254" s="43"/>
      <c r="DQ254" s="43"/>
      <c r="DR254" s="43"/>
      <c r="DS254" s="43"/>
      <c r="DT254" s="43"/>
      <c r="DU254" s="43"/>
      <c r="DV254" s="43"/>
      <c r="DW254" s="43"/>
      <c r="DX254" s="43"/>
      <c r="DY254" s="43"/>
      <c r="DZ254" s="43"/>
      <c r="EA254" s="43"/>
      <c r="EB254" s="43"/>
      <c r="EC254" s="43"/>
      <c r="ED254" s="43"/>
      <c r="EE254" s="43"/>
      <c r="EF254" s="43"/>
      <c r="EG254" s="43"/>
      <c r="EH254" s="43"/>
      <c r="EI254" s="43"/>
      <c r="EJ254" s="43"/>
      <c r="EK254" s="43"/>
      <c r="EL254" s="43"/>
      <c r="EM254" s="43"/>
      <c r="EN254" s="43"/>
      <c r="EO254" s="43"/>
      <c r="EP254" s="43"/>
      <c r="EQ254" s="43"/>
      <c r="ER254" s="43"/>
      <c r="ES254" s="43"/>
      <c r="ET254" s="43"/>
      <c r="EU254" s="43"/>
      <c r="EV254" s="43"/>
      <c r="EW254" s="43"/>
      <c r="EX254" s="43"/>
      <c r="EY254" s="43"/>
      <c r="EZ254" s="43"/>
      <c r="FA254" s="43"/>
      <c r="FB254" s="43"/>
      <c r="FC254" s="43"/>
      <c r="FD254" s="43"/>
      <c r="FE254" s="43"/>
      <c r="FF254" s="43"/>
      <c r="FG254" s="43"/>
      <c r="FH254" s="43"/>
      <c r="FI254" s="43"/>
      <c r="FJ254" s="43"/>
      <c r="FK254" s="43"/>
      <c r="FL254" s="43"/>
      <c r="FM254" s="43"/>
      <c r="FN254" s="43"/>
      <c r="FO254" s="43"/>
      <c r="FP254" s="43"/>
      <c r="FQ254" s="43"/>
      <c r="FR254" s="43"/>
      <c r="FS254" s="43"/>
      <c r="FT254" s="43"/>
      <c r="FU254" s="43"/>
      <c r="FV254" s="43"/>
      <c r="FW254" s="43"/>
      <c r="FX254" s="43"/>
      <c r="FY254" s="43"/>
      <c r="FZ254" s="43"/>
      <c r="GA254" s="43"/>
      <c r="GB254" s="43"/>
      <c r="GC254" s="43"/>
      <c r="GD254" s="43"/>
      <c r="GE254" s="43"/>
      <c r="GF254" s="43"/>
      <c r="GG254" s="43"/>
      <c r="GH254" s="43"/>
      <c r="GI254" s="43"/>
      <c r="GJ254" s="43"/>
      <c r="GK254" s="43"/>
      <c r="GL254" s="43"/>
      <c r="GM254" s="43"/>
      <c r="GN254" s="43"/>
      <c r="GO254" s="43"/>
      <c r="GP254" s="43"/>
      <c r="GQ254" s="43"/>
      <c r="GR254" s="43"/>
      <c r="GS254" s="43"/>
      <c r="GT254" s="43"/>
      <c r="GU254" s="43"/>
      <c r="GV254" s="43"/>
      <c r="GW254" s="43"/>
      <c r="GX254" s="43"/>
      <c r="GY254" s="43"/>
      <c r="GZ254" s="43"/>
      <c r="HA254" s="43"/>
      <c r="HB254" s="43"/>
      <c r="HC254" s="43"/>
      <c r="HD254" s="43"/>
      <c r="HE254" s="43"/>
      <c r="HF254" s="43"/>
      <c r="HG254" s="43"/>
      <c r="HH254" s="43"/>
      <c r="HI254" s="43"/>
      <c r="HJ254" s="43"/>
      <c r="HK254" s="43"/>
      <c r="HL254" s="43"/>
      <c r="HM254" s="43"/>
      <c r="HN254" s="43"/>
      <c r="HO254" s="43"/>
      <c r="HP254" s="43"/>
      <c r="HQ254" s="43"/>
      <c r="HR254" s="43"/>
      <c r="HS254" s="43"/>
      <c r="HT254" s="43"/>
      <c r="HU254" s="43"/>
      <c r="HV254" s="43"/>
      <c r="HW254" s="43"/>
      <c r="HX254" s="43"/>
      <c r="HY254" s="43"/>
      <c r="HZ254" s="43"/>
      <c r="IA254" s="43"/>
      <c r="IB254" s="43"/>
      <c r="IC254" s="43"/>
      <c r="ID254" s="43"/>
      <c r="IE254" s="43"/>
      <c r="IF254" s="43"/>
      <c r="IG254" s="43"/>
      <c r="IH254" s="43"/>
      <c r="II254" s="43"/>
      <c r="IJ254" s="43"/>
      <c r="IK254" s="43"/>
      <c r="IL254" s="43"/>
      <c r="IM254" s="43"/>
      <c r="IN254" s="43"/>
      <c r="IO254" s="43"/>
      <c r="IP254" s="43"/>
      <c r="IQ254" s="43"/>
      <c r="IR254" s="43"/>
      <c r="IS254" s="43"/>
      <c r="IT254" s="43"/>
      <c r="IU254" s="43"/>
      <c r="IV254" s="43"/>
      <c r="IW254" s="43"/>
      <c r="IX254" s="43"/>
      <c r="IY254" s="43"/>
      <c r="IZ254" s="43"/>
      <c r="JA254" s="43"/>
      <c r="JB254" s="43"/>
      <c r="JC254" s="43"/>
      <c r="JD254" s="43"/>
      <c r="JE254" s="43"/>
      <c r="JF254" s="43"/>
      <c r="JG254" s="43"/>
      <c r="JH254" s="43"/>
      <c r="JI254" s="43"/>
      <c r="JJ254" s="43"/>
      <c r="JK254" s="43"/>
      <c r="JL254" s="43"/>
      <c r="JM254" s="43"/>
      <c r="JN254" s="43"/>
      <c r="JO254" s="43"/>
      <c r="JP254" s="43"/>
      <c r="JQ254" s="43"/>
      <c r="JR254" s="43"/>
      <c r="JS254" s="43"/>
      <c r="JT254" s="43"/>
      <c r="JU254" s="43"/>
      <c r="JV254" s="43"/>
      <c r="JW254" s="43"/>
      <c r="JX254" s="43"/>
      <c r="JY254" s="43"/>
      <c r="JZ254" s="43"/>
      <c r="KA254" s="43"/>
      <c r="KB254" s="43"/>
    </row>
    <row r="255" spans="2:288" ht="39" customHeight="1" outlineLevel="1" x14ac:dyDescent="0.3">
      <c r="B255" s="66" t="s">
        <v>163</v>
      </c>
      <c r="C255" s="53">
        <f>C263-14</f>
        <v>68.724999999999994</v>
      </c>
      <c r="D255" s="53">
        <f>VLOOKUP(B255,'Estimaciones variables'!A:B,2,FALSE)</f>
        <v>3</v>
      </c>
      <c r="E255" s="44"/>
      <c r="F255" s="44"/>
      <c r="G255" s="58" t="s">
        <v>2</v>
      </c>
      <c r="H255" s="58" t="s">
        <v>304</v>
      </c>
      <c r="I255" s="58" t="s">
        <v>3</v>
      </c>
      <c r="J255" s="58"/>
      <c r="K255" s="45">
        <v>0</v>
      </c>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c r="AJ255" s="43"/>
      <c r="AK255" s="43"/>
      <c r="AL255" s="43"/>
      <c r="AM255" s="43"/>
      <c r="AN255" s="43"/>
      <c r="AO255" s="43"/>
      <c r="AP255" s="43"/>
      <c r="AQ255" s="43"/>
      <c r="AR255" s="43"/>
      <c r="AS255" s="43"/>
      <c r="AT255" s="43"/>
      <c r="AU255" s="43"/>
      <c r="AV255" s="43"/>
      <c r="AW255" s="43"/>
      <c r="AX255" s="43"/>
      <c r="AY255" s="43"/>
      <c r="AZ255" s="43"/>
      <c r="BA255" s="43"/>
      <c r="BB255" s="43"/>
      <c r="BC255" s="43"/>
      <c r="BD255" s="43"/>
      <c r="BE255" s="43"/>
      <c r="BF255" s="43"/>
      <c r="BG255" s="43"/>
      <c r="BH255" s="43"/>
      <c r="BI255" s="43"/>
      <c r="BJ255" s="43"/>
      <c r="BK255" s="43"/>
      <c r="BL255" s="43"/>
      <c r="BM255" s="43"/>
      <c r="BN255" s="43"/>
      <c r="BO255" s="43"/>
      <c r="BP255" s="43"/>
      <c r="BQ255" s="43"/>
      <c r="BR255" s="43"/>
      <c r="BS255" s="43"/>
      <c r="BT255" s="43"/>
      <c r="BU255" s="43"/>
      <c r="BV255" s="43"/>
      <c r="BW255" s="43"/>
      <c r="BX255" s="43"/>
      <c r="BY255" s="43"/>
      <c r="BZ255" s="43"/>
      <c r="CA255" s="43"/>
      <c r="CB255" s="43"/>
      <c r="CC255" s="43"/>
      <c r="CD255" s="43"/>
      <c r="CE255" s="43"/>
      <c r="CF255" s="43"/>
      <c r="CG255" s="43"/>
      <c r="CH255" s="43"/>
      <c r="CI255" s="43"/>
      <c r="CJ255" s="43"/>
      <c r="CK255" s="43"/>
      <c r="CL255" s="43"/>
      <c r="CM255" s="43"/>
      <c r="CN255" s="43"/>
      <c r="CO255" s="43"/>
      <c r="CP255" s="43"/>
      <c r="CQ255" s="43"/>
      <c r="CR255" s="43"/>
      <c r="CS255" s="43"/>
      <c r="CT255" s="43"/>
      <c r="CU255" s="43"/>
      <c r="CV255" s="43"/>
      <c r="CW255" s="43"/>
      <c r="CX255" s="43"/>
      <c r="CY255" s="43"/>
      <c r="CZ255" s="43"/>
      <c r="DA255" s="43"/>
      <c r="DB255" s="43"/>
      <c r="DC255" s="43"/>
      <c r="DD255" s="43"/>
      <c r="DE255" s="43"/>
      <c r="DF255" s="43"/>
      <c r="DG255" s="43"/>
      <c r="DH255" s="43"/>
      <c r="DI255" s="43"/>
      <c r="DJ255" s="43"/>
      <c r="DK255" s="43"/>
      <c r="DL255" s="43"/>
      <c r="DM255" s="43"/>
      <c r="DN255" s="43"/>
      <c r="DO255" s="43"/>
      <c r="DP255" s="43"/>
      <c r="DQ255" s="43"/>
      <c r="DR255" s="43"/>
      <c r="DS255" s="43"/>
      <c r="DT255" s="43"/>
      <c r="DU255" s="43"/>
      <c r="DV255" s="43"/>
      <c r="DW255" s="43"/>
      <c r="DX255" s="43"/>
      <c r="DY255" s="43"/>
      <c r="DZ255" s="43"/>
      <c r="EA255" s="43"/>
      <c r="EB255" s="43"/>
      <c r="EC255" s="43"/>
      <c r="ED255" s="43"/>
      <c r="EE255" s="43"/>
      <c r="EF255" s="43"/>
      <c r="EG255" s="43"/>
      <c r="EH255" s="43"/>
      <c r="EI255" s="43"/>
      <c r="EJ255" s="43"/>
      <c r="EK255" s="43"/>
      <c r="EL255" s="43"/>
      <c r="EM255" s="43"/>
      <c r="EN255" s="43"/>
      <c r="EO255" s="43"/>
      <c r="EP255" s="43"/>
      <c r="EQ255" s="43"/>
      <c r="ER255" s="43"/>
      <c r="ES255" s="43"/>
      <c r="ET255" s="43"/>
      <c r="EU255" s="43"/>
      <c r="EV255" s="43"/>
      <c r="EW255" s="43"/>
      <c r="EX255" s="43"/>
      <c r="EY255" s="43"/>
      <c r="EZ255" s="43"/>
      <c r="FA255" s="43"/>
      <c r="FB255" s="43"/>
      <c r="FC255" s="43"/>
      <c r="FD255" s="43"/>
      <c r="FE255" s="43"/>
      <c r="FF255" s="43"/>
      <c r="FG255" s="43"/>
      <c r="FH255" s="43"/>
      <c r="FI255" s="43"/>
      <c r="FJ255" s="43"/>
      <c r="FK255" s="43"/>
      <c r="FL255" s="43"/>
      <c r="FM255" s="43"/>
      <c r="FN255" s="43"/>
      <c r="FO255" s="43"/>
      <c r="FP255" s="43"/>
      <c r="FQ255" s="43"/>
      <c r="FR255" s="43"/>
      <c r="FS255" s="43"/>
      <c r="FT255" s="43"/>
      <c r="FU255" s="43"/>
      <c r="FV255" s="43"/>
      <c r="FW255" s="43"/>
      <c r="FX255" s="43"/>
      <c r="FY255" s="43"/>
      <c r="FZ255" s="43"/>
      <c r="GA255" s="43"/>
      <c r="GB255" s="43"/>
      <c r="GC255" s="43"/>
      <c r="GD255" s="43"/>
      <c r="GE255" s="43"/>
      <c r="GF255" s="43"/>
      <c r="GG255" s="43"/>
      <c r="GH255" s="43"/>
      <c r="GI255" s="43"/>
      <c r="GJ255" s="43"/>
      <c r="GK255" s="43"/>
      <c r="GL255" s="43"/>
      <c r="GM255" s="43"/>
      <c r="GN255" s="43"/>
      <c r="GO255" s="43"/>
      <c r="GP255" s="43"/>
      <c r="GQ255" s="43"/>
      <c r="GR255" s="43"/>
      <c r="GS255" s="43"/>
      <c r="GT255" s="43"/>
      <c r="GU255" s="43"/>
      <c r="GV255" s="43"/>
      <c r="GW255" s="43"/>
      <c r="GX255" s="43"/>
      <c r="GY255" s="43"/>
      <c r="GZ255" s="43"/>
      <c r="HA255" s="43"/>
      <c r="HB255" s="43"/>
      <c r="HC255" s="43"/>
      <c r="HD255" s="43"/>
      <c r="HE255" s="43"/>
      <c r="HF255" s="43"/>
      <c r="HG255" s="43"/>
      <c r="HH255" s="43"/>
      <c r="HI255" s="43"/>
      <c r="HJ255" s="43"/>
      <c r="HK255" s="43"/>
      <c r="HL255" s="43"/>
      <c r="HM255" s="43"/>
      <c r="HN255" s="43"/>
      <c r="HO255" s="43"/>
      <c r="HP255" s="43"/>
      <c r="HQ255" s="43"/>
      <c r="HR255" s="43"/>
      <c r="HS255" s="43"/>
      <c r="HT255" s="43"/>
      <c r="HU255" s="43"/>
      <c r="HV255" s="43"/>
      <c r="HW255" s="43"/>
      <c r="HX255" s="43"/>
      <c r="HY255" s="43"/>
      <c r="HZ255" s="43"/>
      <c r="IA255" s="43"/>
      <c r="IB255" s="43"/>
      <c r="IC255" s="43"/>
      <c r="ID255" s="43"/>
      <c r="IE255" s="43"/>
      <c r="IF255" s="43"/>
      <c r="IG255" s="43"/>
      <c r="IH255" s="43"/>
      <c r="II255" s="43"/>
      <c r="IJ255" s="43"/>
      <c r="IK255" s="43"/>
      <c r="IL255" s="43"/>
      <c r="IM255" s="43"/>
      <c r="IN255" s="43"/>
      <c r="IO255" s="43"/>
      <c r="IP255" s="43"/>
      <c r="IQ255" s="43"/>
      <c r="IR255" s="43"/>
      <c r="IS255" s="43"/>
      <c r="IT255" s="43"/>
      <c r="IU255" s="43"/>
      <c r="IV255" s="43"/>
      <c r="IW255" s="43"/>
      <c r="IX255" s="43"/>
      <c r="IY255" s="43"/>
      <c r="IZ255" s="43"/>
      <c r="JA255" s="43"/>
      <c r="JB255" s="43"/>
      <c r="JC255" s="43"/>
      <c r="JD255" s="43"/>
      <c r="JE255" s="43"/>
      <c r="JF255" s="43"/>
      <c r="JG255" s="43"/>
      <c r="JH255" s="43"/>
      <c r="JI255" s="43"/>
      <c r="JJ255" s="43"/>
      <c r="JK255" s="43"/>
      <c r="JL255" s="43"/>
      <c r="JM255" s="43"/>
      <c r="JN255" s="43"/>
      <c r="JO255" s="43"/>
      <c r="JP255" s="43"/>
      <c r="JQ255" s="43"/>
      <c r="JR255" s="43"/>
      <c r="JS255" s="43"/>
      <c r="JT255" s="43"/>
      <c r="JU255" s="43"/>
      <c r="JV255" s="43"/>
      <c r="JW255" s="43"/>
      <c r="JX255" s="43"/>
      <c r="JY255" s="43"/>
      <c r="JZ255" s="43"/>
      <c r="KA255" s="43"/>
      <c r="KB255" s="43"/>
    </row>
    <row r="256" spans="2:288" ht="26.25" customHeight="1" x14ac:dyDescent="0.3">
      <c r="B256" s="65" t="s">
        <v>288</v>
      </c>
      <c r="C256" s="57">
        <f>C257</f>
        <v>82.337499999999991</v>
      </c>
      <c r="D256" s="114">
        <f>MAX(D257:D258)</f>
        <v>0</v>
      </c>
      <c r="E256" s="41"/>
      <c r="F256" s="41"/>
      <c r="G256" s="73"/>
      <c r="H256" s="73"/>
      <c r="I256" s="73"/>
      <c r="J256" s="73"/>
      <c r="K256" s="42">
        <v>0</v>
      </c>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c r="AJ256" s="43"/>
      <c r="AK256" s="43"/>
      <c r="AL256" s="43"/>
      <c r="AM256" s="43"/>
      <c r="AN256" s="43"/>
      <c r="AO256" s="43"/>
      <c r="AP256" s="43"/>
      <c r="AQ256" s="43"/>
      <c r="AR256" s="43"/>
      <c r="AS256" s="43"/>
      <c r="AT256" s="43"/>
      <c r="AU256" s="43"/>
      <c r="AV256" s="43"/>
      <c r="AW256" s="43"/>
      <c r="AX256" s="43"/>
      <c r="AY256" s="43"/>
      <c r="AZ256" s="43"/>
      <c r="BA256" s="43"/>
      <c r="BB256" s="43"/>
      <c r="BC256" s="43"/>
      <c r="BD256" s="43"/>
      <c r="BE256" s="43"/>
      <c r="BF256" s="43"/>
      <c r="BG256" s="43"/>
      <c r="BH256" s="43"/>
      <c r="BI256" s="43"/>
      <c r="BJ256" s="43"/>
      <c r="BK256" s="43"/>
      <c r="BL256" s="43"/>
      <c r="BM256" s="43"/>
      <c r="BN256" s="43"/>
      <c r="BO256" s="43"/>
      <c r="BP256" s="43"/>
      <c r="BQ256" s="43"/>
      <c r="BR256" s="43"/>
      <c r="BS256" s="43"/>
      <c r="BT256" s="43"/>
      <c r="BU256" s="43"/>
      <c r="BV256" s="43"/>
      <c r="BW256" s="43"/>
      <c r="BX256" s="43"/>
      <c r="BY256" s="43"/>
      <c r="BZ256" s="43"/>
      <c r="CA256" s="43"/>
      <c r="CB256" s="43"/>
      <c r="CC256" s="43"/>
      <c r="CD256" s="43"/>
      <c r="CE256" s="43"/>
      <c r="CF256" s="43"/>
      <c r="CG256" s="43"/>
      <c r="CH256" s="43"/>
      <c r="CI256" s="43"/>
      <c r="CJ256" s="43"/>
      <c r="CK256" s="43"/>
      <c r="CL256" s="43"/>
      <c r="CM256" s="43"/>
      <c r="CN256" s="43"/>
      <c r="CO256" s="43"/>
      <c r="CP256" s="43"/>
      <c r="CQ256" s="43"/>
      <c r="CR256" s="43"/>
      <c r="CS256" s="43"/>
      <c r="CT256" s="43"/>
      <c r="CU256" s="43"/>
      <c r="CV256" s="43"/>
      <c r="CW256" s="43"/>
      <c r="CX256" s="43"/>
      <c r="CY256" s="43"/>
      <c r="CZ256" s="43"/>
      <c r="DA256" s="43"/>
      <c r="DB256" s="43"/>
      <c r="DC256" s="43"/>
      <c r="DD256" s="43"/>
      <c r="DE256" s="43"/>
      <c r="DF256" s="43"/>
      <c r="DG256" s="43"/>
      <c r="DH256" s="43"/>
      <c r="DI256" s="43"/>
      <c r="DJ256" s="43"/>
      <c r="DK256" s="43"/>
      <c r="DL256" s="43"/>
      <c r="DM256" s="43"/>
      <c r="DN256" s="43"/>
      <c r="DO256" s="43"/>
      <c r="DP256" s="43"/>
      <c r="DQ256" s="43"/>
      <c r="DR256" s="43"/>
      <c r="DS256" s="43"/>
      <c r="DT256" s="43"/>
      <c r="DU256" s="43"/>
      <c r="DV256" s="43"/>
      <c r="DW256" s="43"/>
      <c r="DX256" s="43"/>
      <c r="DY256" s="43"/>
      <c r="DZ256" s="43"/>
      <c r="EA256" s="43"/>
      <c r="EB256" s="43"/>
      <c r="EC256" s="43"/>
      <c r="ED256" s="43"/>
      <c r="EE256" s="43"/>
      <c r="EF256" s="43"/>
      <c r="EG256" s="43"/>
      <c r="EH256" s="43"/>
      <c r="EI256" s="43"/>
      <c r="EJ256" s="43"/>
      <c r="EK256" s="43"/>
      <c r="EL256" s="43"/>
      <c r="EM256" s="43"/>
      <c r="EN256" s="43"/>
      <c r="EO256" s="43"/>
      <c r="EP256" s="43"/>
      <c r="EQ256" s="43"/>
      <c r="ER256" s="43"/>
      <c r="ES256" s="43"/>
      <c r="ET256" s="43"/>
      <c r="EU256" s="43"/>
      <c r="EV256" s="43"/>
      <c r="EW256" s="43"/>
      <c r="EX256" s="43"/>
      <c r="EY256" s="43"/>
      <c r="EZ256" s="43"/>
      <c r="FA256" s="43"/>
      <c r="FB256" s="43"/>
      <c r="FC256" s="43"/>
      <c r="FD256" s="43"/>
      <c r="FE256" s="43"/>
      <c r="FF256" s="43"/>
      <c r="FG256" s="43"/>
      <c r="FH256" s="43"/>
      <c r="FI256" s="43"/>
      <c r="FJ256" s="43"/>
      <c r="FK256" s="43"/>
      <c r="FL256" s="43"/>
      <c r="FM256" s="43"/>
      <c r="FN256" s="43"/>
      <c r="FO256" s="43"/>
      <c r="FP256" s="43"/>
      <c r="FQ256" s="43"/>
      <c r="FR256" s="43"/>
      <c r="FS256" s="43"/>
      <c r="FT256" s="43"/>
      <c r="FU256" s="43"/>
      <c r="FV256" s="43"/>
      <c r="FW256" s="43"/>
      <c r="FX256" s="43"/>
      <c r="FY256" s="43"/>
      <c r="FZ256" s="43"/>
      <c r="GA256" s="43"/>
      <c r="GB256" s="43"/>
      <c r="GC256" s="43"/>
      <c r="GD256" s="43"/>
      <c r="GE256" s="43"/>
      <c r="GF256" s="43"/>
      <c r="GG256" s="43"/>
      <c r="GH256" s="43"/>
      <c r="GI256" s="43"/>
      <c r="GJ256" s="43"/>
      <c r="GK256" s="43"/>
      <c r="GL256" s="43"/>
      <c r="GM256" s="43"/>
      <c r="GN256" s="43"/>
      <c r="GO256" s="43"/>
      <c r="GP256" s="43"/>
      <c r="GQ256" s="43"/>
      <c r="GR256" s="43"/>
      <c r="GS256" s="43"/>
      <c r="GT256" s="43"/>
      <c r="GU256" s="43"/>
      <c r="GV256" s="43"/>
      <c r="GW256" s="43"/>
      <c r="GX256" s="43"/>
      <c r="GY256" s="43"/>
      <c r="GZ256" s="43"/>
      <c r="HA256" s="43"/>
      <c r="HB256" s="43"/>
      <c r="HC256" s="43"/>
      <c r="HD256" s="43"/>
      <c r="HE256" s="43"/>
      <c r="HF256" s="43"/>
      <c r="HG256" s="43"/>
      <c r="HH256" s="43"/>
      <c r="HI256" s="43"/>
      <c r="HJ256" s="43"/>
      <c r="HK256" s="43"/>
      <c r="HL256" s="43"/>
      <c r="HM256" s="43"/>
      <c r="HN256" s="43"/>
      <c r="HO256" s="43"/>
      <c r="HP256" s="43"/>
      <c r="HQ256" s="43"/>
      <c r="HR256" s="43"/>
      <c r="HS256" s="43"/>
      <c r="HT256" s="43"/>
      <c r="HU256" s="43"/>
      <c r="HV256" s="43"/>
      <c r="HW256" s="43"/>
      <c r="HX256" s="43"/>
      <c r="HY256" s="43"/>
      <c r="HZ256" s="43"/>
      <c r="IA256" s="43"/>
      <c r="IB256" s="43"/>
      <c r="IC256" s="43"/>
      <c r="ID256" s="43"/>
      <c r="IE256" s="43"/>
      <c r="IF256" s="43"/>
      <c r="IG256" s="43"/>
      <c r="IH256" s="43"/>
      <c r="II256" s="43"/>
      <c r="IJ256" s="43"/>
      <c r="IK256" s="43"/>
      <c r="IL256" s="43"/>
      <c r="IM256" s="43"/>
      <c r="IN256" s="43"/>
      <c r="IO256" s="43"/>
      <c r="IP256" s="43"/>
      <c r="IQ256" s="43"/>
      <c r="IR256" s="43"/>
      <c r="IS256" s="43"/>
      <c r="IT256" s="43"/>
      <c r="IU256" s="43"/>
      <c r="IV256" s="43"/>
      <c r="IW256" s="43"/>
      <c r="IX256" s="43"/>
      <c r="IY256" s="43"/>
      <c r="IZ256" s="43"/>
      <c r="JA256" s="43"/>
      <c r="JB256" s="43"/>
      <c r="JC256" s="43"/>
      <c r="JD256" s="43"/>
      <c r="JE256" s="43"/>
      <c r="JF256" s="43"/>
      <c r="JG256" s="43"/>
      <c r="JH256" s="43"/>
      <c r="JI256" s="43"/>
      <c r="JJ256" s="43"/>
      <c r="JK256" s="43"/>
      <c r="JL256" s="43"/>
      <c r="JM256" s="43"/>
      <c r="JN256" s="43"/>
      <c r="JO256" s="43"/>
      <c r="JP256" s="43"/>
      <c r="JQ256" s="43"/>
      <c r="JR256" s="43"/>
      <c r="JS256" s="43"/>
      <c r="JT256" s="43"/>
      <c r="JU256" s="43"/>
      <c r="JV256" s="43"/>
      <c r="JW256" s="43"/>
      <c r="JX256" s="43"/>
      <c r="JY256" s="43"/>
      <c r="JZ256" s="43"/>
      <c r="KA256" s="43"/>
      <c r="KB256" s="43"/>
    </row>
    <row r="257" spans="2:288" ht="33.75" customHeight="1" outlineLevel="1" x14ac:dyDescent="0.3">
      <c r="B257" s="66" t="s">
        <v>232</v>
      </c>
      <c r="C257" s="98">
        <f>IF('Estimación Content'!$B$13='Estimaciones variables'!$Y$40,C254+D251+1,C255+5)</f>
        <v>82.337499999999991</v>
      </c>
      <c r="D257" s="53">
        <f>VLOOKUP(B257,'Estimaciones variables'!A:B,2,FALSE)</f>
        <v>0</v>
      </c>
      <c r="E257" s="44"/>
      <c r="F257" s="44"/>
      <c r="G257" s="58" t="s">
        <v>385</v>
      </c>
      <c r="H257" s="58" t="s">
        <v>304</v>
      </c>
      <c r="I257" s="58" t="s">
        <v>305</v>
      </c>
      <c r="J257" s="58"/>
      <c r="K257" s="45">
        <v>0</v>
      </c>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c r="AJ257" s="43"/>
      <c r="AK257" s="43"/>
      <c r="AL257" s="43"/>
      <c r="AM257" s="43"/>
      <c r="AN257" s="43"/>
      <c r="AO257" s="43"/>
      <c r="AP257" s="43"/>
      <c r="AQ257" s="43"/>
      <c r="AR257" s="43"/>
      <c r="AS257" s="43"/>
      <c r="AT257" s="43"/>
      <c r="AU257" s="43"/>
      <c r="AV257" s="43"/>
      <c r="AW257" s="43"/>
      <c r="AX257" s="43"/>
      <c r="AY257" s="43"/>
      <c r="AZ257" s="43"/>
      <c r="BA257" s="43"/>
      <c r="BB257" s="43"/>
      <c r="BC257" s="43"/>
      <c r="BD257" s="43"/>
      <c r="BE257" s="43"/>
      <c r="BF257" s="43"/>
      <c r="BG257" s="43"/>
      <c r="BH257" s="43"/>
      <c r="BI257" s="43"/>
      <c r="BJ257" s="43"/>
      <c r="BK257" s="43"/>
      <c r="BL257" s="43"/>
      <c r="BM257" s="43"/>
      <c r="BN257" s="43"/>
      <c r="BO257" s="43"/>
      <c r="BP257" s="43"/>
      <c r="BQ257" s="43"/>
      <c r="BR257" s="43"/>
      <c r="BS257" s="43"/>
      <c r="BT257" s="43"/>
      <c r="BU257" s="43"/>
      <c r="BV257" s="43"/>
      <c r="BW257" s="43"/>
      <c r="BX257" s="43"/>
      <c r="BY257" s="43"/>
      <c r="BZ257" s="43"/>
      <c r="CA257" s="43"/>
      <c r="CB257" s="43"/>
      <c r="CC257" s="43"/>
      <c r="CD257" s="43"/>
      <c r="CE257" s="43"/>
      <c r="CF257" s="43"/>
      <c r="CG257" s="43"/>
      <c r="CH257" s="43"/>
      <c r="CI257" s="43"/>
      <c r="CJ257" s="43"/>
      <c r="CK257" s="43"/>
      <c r="CL257" s="43"/>
      <c r="CM257" s="43"/>
      <c r="CN257" s="43"/>
      <c r="CO257" s="43"/>
      <c r="CP257" s="43"/>
      <c r="CQ257" s="43"/>
      <c r="CR257" s="43"/>
      <c r="CS257" s="43"/>
      <c r="CT257" s="43"/>
      <c r="CU257" s="43"/>
      <c r="CV257" s="43"/>
      <c r="CW257" s="43"/>
      <c r="CX257" s="43"/>
      <c r="CY257" s="43"/>
      <c r="CZ257" s="43"/>
      <c r="DA257" s="43"/>
      <c r="DB257" s="43"/>
      <c r="DC257" s="43"/>
      <c r="DD257" s="43"/>
      <c r="DE257" s="43"/>
      <c r="DF257" s="43"/>
      <c r="DG257" s="43"/>
      <c r="DH257" s="43"/>
      <c r="DI257" s="43"/>
      <c r="DJ257" s="43"/>
      <c r="DK257" s="43"/>
      <c r="DL257" s="43"/>
      <c r="DM257" s="43"/>
      <c r="DN257" s="43"/>
      <c r="DO257" s="43"/>
      <c r="DP257" s="43"/>
      <c r="DQ257" s="43"/>
      <c r="DR257" s="43"/>
      <c r="DS257" s="43"/>
      <c r="DT257" s="43"/>
      <c r="DU257" s="43"/>
      <c r="DV257" s="43"/>
      <c r="DW257" s="43"/>
      <c r="DX257" s="43"/>
      <c r="DY257" s="43"/>
      <c r="DZ257" s="43"/>
      <c r="EA257" s="43"/>
      <c r="EB257" s="43"/>
      <c r="EC257" s="43"/>
      <c r="ED257" s="43"/>
      <c r="EE257" s="43"/>
      <c r="EF257" s="43"/>
      <c r="EG257" s="43"/>
      <c r="EH257" s="43"/>
      <c r="EI257" s="43"/>
      <c r="EJ257" s="43"/>
      <c r="EK257" s="43"/>
      <c r="EL257" s="43"/>
      <c r="EM257" s="43"/>
      <c r="EN257" s="43"/>
      <c r="EO257" s="43"/>
      <c r="EP257" s="43"/>
      <c r="EQ257" s="43"/>
      <c r="ER257" s="43"/>
      <c r="ES257" s="43"/>
      <c r="ET257" s="43"/>
      <c r="EU257" s="43"/>
      <c r="EV257" s="43"/>
      <c r="EW257" s="43"/>
      <c r="EX257" s="43"/>
      <c r="EY257" s="43"/>
      <c r="EZ257" s="43"/>
      <c r="FA257" s="43"/>
      <c r="FB257" s="43"/>
      <c r="FC257" s="43"/>
      <c r="FD257" s="43"/>
      <c r="FE257" s="43"/>
      <c r="FF257" s="43"/>
      <c r="FG257" s="43"/>
      <c r="FH257" s="43"/>
      <c r="FI257" s="43"/>
      <c r="FJ257" s="43"/>
      <c r="FK257" s="43"/>
      <c r="FL257" s="43"/>
      <c r="FM257" s="43"/>
      <c r="FN257" s="43"/>
      <c r="FO257" s="43"/>
      <c r="FP257" s="43"/>
      <c r="FQ257" s="43"/>
      <c r="FR257" s="43"/>
      <c r="FS257" s="43"/>
      <c r="FT257" s="43"/>
      <c r="FU257" s="43"/>
      <c r="FV257" s="43"/>
      <c r="FW257" s="43"/>
      <c r="FX257" s="43"/>
      <c r="FY257" s="43"/>
      <c r="FZ257" s="43"/>
      <c r="GA257" s="43"/>
      <c r="GB257" s="43"/>
      <c r="GC257" s="43"/>
      <c r="GD257" s="43"/>
      <c r="GE257" s="43"/>
      <c r="GF257" s="43"/>
      <c r="GG257" s="43"/>
      <c r="GH257" s="43"/>
      <c r="GI257" s="43"/>
      <c r="GJ257" s="43"/>
      <c r="GK257" s="43"/>
      <c r="GL257" s="43"/>
      <c r="GM257" s="43"/>
      <c r="GN257" s="43"/>
      <c r="GO257" s="43"/>
      <c r="GP257" s="43"/>
      <c r="GQ257" s="43"/>
      <c r="GR257" s="43"/>
      <c r="GS257" s="43"/>
      <c r="GT257" s="43"/>
      <c r="GU257" s="43"/>
      <c r="GV257" s="43"/>
      <c r="GW257" s="43"/>
      <c r="GX257" s="43"/>
      <c r="GY257" s="43"/>
      <c r="GZ257" s="43"/>
      <c r="HA257" s="43"/>
      <c r="HB257" s="43"/>
      <c r="HC257" s="43"/>
      <c r="HD257" s="43"/>
      <c r="HE257" s="43"/>
      <c r="HF257" s="43"/>
      <c r="HG257" s="43"/>
      <c r="HH257" s="43"/>
      <c r="HI257" s="43"/>
      <c r="HJ257" s="43"/>
      <c r="HK257" s="43"/>
      <c r="HL257" s="43"/>
      <c r="HM257" s="43"/>
      <c r="HN257" s="43"/>
      <c r="HO257" s="43"/>
      <c r="HP257" s="43"/>
      <c r="HQ257" s="43"/>
      <c r="HR257" s="43"/>
      <c r="HS257" s="43"/>
      <c r="HT257" s="43"/>
      <c r="HU257" s="43"/>
      <c r="HV257" s="43"/>
      <c r="HW257" s="43"/>
      <c r="HX257" s="43"/>
      <c r="HY257" s="43"/>
      <c r="HZ257" s="43"/>
      <c r="IA257" s="43"/>
      <c r="IB257" s="43"/>
      <c r="IC257" s="43"/>
      <c r="ID257" s="43"/>
      <c r="IE257" s="43"/>
      <c r="IF257" s="43"/>
      <c r="IG257" s="43"/>
      <c r="IH257" s="43"/>
      <c r="II257" s="43"/>
      <c r="IJ257" s="43"/>
      <c r="IK257" s="43"/>
      <c r="IL257" s="43"/>
      <c r="IM257" s="43"/>
      <c r="IN257" s="43"/>
      <c r="IO257" s="43"/>
      <c r="IP257" s="43"/>
      <c r="IQ257" s="43"/>
      <c r="IR257" s="43"/>
      <c r="IS257" s="43"/>
      <c r="IT257" s="43"/>
      <c r="IU257" s="43"/>
      <c r="IV257" s="43"/>
      <c r="IW257" s="43"/>
      <c r="IX257" s="43"/>
      <c r="IY257" s="43"/>
      <c r="IZ257" s="43"/>
      <c r="JA257" s="43"/>
      <c r="JB257" s="43"/>
      <c r="JC257" s="43"/>
      <c r="JD257" s="43"/>
      <c r="JE257" s="43"/>
      <c r="JF257" s="43"/>
      <c r="JG257" s="43"/>
      <c r="JH257" s="43"/>
      <c r="JI257" s="43"/>
      <c r="JJ257" s="43"/>
      <c r="JK257" s="43"/>
      <c r="JL257" s="43"/>
      <c r="JM257" s="43"/>
      <c r="JN257" s="43"/>
      <c r="JO257" s="43"/>
      <c r="JP257" s="43"/>
      <c r="JQ257" s="43"/>
      <c r="JR257" s="43"/>
      <c r="JS257" s="43"/>
      <c r="JT257" s="43"/>
      <c r="JU257" s="43"/>
      <c r="JV257" s="43"/>
      <c r="JW257" s="43"/>
      <c r="JX257" s="43"/>
      <c r="JY257" s="43"/>
      <c r="JZ257" s="43"/>
      <c r="KA257" s="43"/>
      <c r="KB257" s="43"/>
    </row>
    <row r="258" spans="2:288" ht="33.75" customHeight="1" outlineLevel="1" x14ac:dyDescent="0.3">
      <c r="B258" s="66" t="s">
        <v>229</v>
      </c>
      <c r="C258" s="53">
        <f>C257</f>
        <v>82.337499999999991</v>
      </c>
      <c r="D258" s="53">
        <f>VLOOKUP(B258,'Estimaciones variables'!A:B,2,FALSE)</f>
        <v>0</v>
      </c>
      <c r="E258" s="44"/>
      <c r="F258" s="44"/>
      <c r="G258" s="58" t="s">
        <v>311</v>
      </c>
      <c r="H258" s="58" t="s">
        <v>304</v>
      </c>
      <c r="I258" s="58" t="s">
        <v>312</v>
      </c>
      <c r="J258" s="58" t="s">
        <v>307</v>
      </c>
      <c r="K258" s="45">
        <v>0</v>
      </c>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c r="AJ258" s="43"/>
      <c r="AK258" s="43"/>
      <c r="AL258" s="43"/>
      <c r="AM258" s="43"/>
      <c r="AN258" s="43"/>
      <c r="AO258" s="43"/>
      <c r="AP258" s="43"/>
      <c r="AQ258" s="43"/>
      <c r="AR258" s="43"/>
      <c r="AS258" s="43"/>
      <c r="AT258" s="43"/>
      <c r="AU258" s="43"/>
      <c r="AV258" s="43"/>
      <c r="AW258" s="43"/>
      <c r="AX258" s="43"/>
      <c r="AY258" s="43"/>
      <c r="AZ258" s="43"/>
      <c r="BA258" s="43"/>
      <c r="BB258" s="43"/>
      <c r="BC258" s="43"/>
      <c r="BD258" s="43"/>
      <c r="BE258" s="43"/>
      <c r="BF258" s="43"/>
      <c r="BG258" s="43"/>
      <c r="BH258" s="43"/>
      <c r="BI258" s="43"/>
      <c r="BJ258" s="43"/>
      <c r="BK258" s="43"/>
      <c r="BL258" s="43"/>
      <c r="BM258" s="43"/>
      <c r="BN258" s="43"/>
      <c r="BO258" s="43"/>
      <c r="BP258" s="43"/>
      <c r="BQ258" s="43"/>
      <c r="BR258" s="43"/>
      <c r="BS258" s="43"/>
      <c r="BT258" s="43"/>
      <c r="BU258" s="43"/>
      <c r="BV258" s="43"/>
      <c r="BW258" s="43"/>
      <c r="BX258" s="43"/>
      <c r="BY258" s="43"/>
      <c r="BZ258" s="43"/>
      <c r="CA258" s="43"/>
      <c r="CB258" s="43"/>
      <c r="CC258" s="43"/>
      <c r="CD258" s="43"/>
      <c r="CE258" s="43"/>
      <c r="CF258" s="43"/>
      <c r="CG258" s="43"/>
      <c r="CH258" s="43"/>
      <c r="CI258" s="43"/>
      <c r="CJ258" s="43"/>
      <c r="CK258" s="43"/>
      <c r="CL258" s="43"/>
      <c r="CM258" s="43"/>
      <c r="CN258" s="43"/>
      <c r="CO258" s="43"/>
      <c r="CP258" s="43"/>
      <c r="CQ258" s="43"/>
      <c r="CR258" s="43"/>
      <c r="CS258" s="43"/>
      <c r="CT258" s="43"/>
      <c r="CU258" s="43"/>
      <c r="CV258" s="43"/>
      <c r="CW258" s="43"/>
      <c r="CX258" s="43"/>
      <c r="CY258" s="43"/>
      <c r="CZ258" s="43"/>
      <c r="DA258" s="43"/>
      <c r="DB258" s="43"/>
      <c r="DC258" s="43"/>
      <c r="DD258" s="43"/>
      <c r="DE258" s="43"/>
      <c r="DF258" s="43"/>
      <c r="DG258" s="43"/>
      <c r="DH258" s="43"/>
      <c r="DI258" s="43"/>
      <c r="DJ258" s="43"/>
      <c r="DK258" s="43"/>
      <c r="DL258" s="43"/>
      <c r="DM258" s="43"/>
      <c r="DN258" s="43"/>
      <c r="DO258" s="43"/>
      <c r="DP258" s="43"/>
      <c r="DQ258" s="43"/>
      <c r="DR258" s="43"/>
      <c r="DS258" s="43"/>
      <c r="DT258" s="43"/>
      <c r="DU258" s="43"/>
      <c r="DV258" s="43"/>
      <c r="DW258" s="43"/>
      <c r="DX258" s="43"/>
      <c r="DY258" s="43"/>
      <c r="DZ258" s="43"/>
      <c r="EA258" s="43"/>
      <c r="EB258" s="43"/>
      <c r="EC258" s="43"/>
      <c r="ED258" s="43"/>
      <c r="EE258" s="43"/>
      <c r="EF258" s="43"/>
      <c r="EG258" s="43"/>
      <c r="EH258" s="43"/>
      <c r="EI258" s="43"/>
      <c r="EJ258" s="43"/>
      <c r="EK258" s="43"/>
      <c r="EL258" s="43"/>
      <c r="EM258" s="43"/>
      <c r="EN258" s="43"/>
      <c r="EO258" s="43"/>
      <c r="EP258" s="43"/>
      <c r="EQ258" s="43"/>
      <c r="ER258" s="43"/>
      <c r="ES258" s="43"/>
      <c r="ET258" s="43"/>
      <c r="EU258" s="43"/>
      <c r="EV258" s="43"/>
      <c r="EW258" s="43"/>
      <c r="EX258" s="43"/>
      <c r="EY258" s="43"/>
      <c r="EZ258" s="43"/>
      <c r="FA258" s="43"/>
      <c r="FB258" s="43"/>
      <c r="FC258" s="43"/>
      <c r="FD258" s="43"/>
      <c r="FE258" s="43"/>
      <c r="FF258" s="43"/>
      <c r="FG258" s="43"/>
      <c r="FH258" s="43"/>
      <c r="FI258" s="43"/>
      <c r="FJ258" s="43"/>
      <c r="FK258" s="43"/>
      <c r="FL258" s="43"/>
      <c r="FM258" s="43"/>
      <c r="FN258" s="43"/>
      <c r="FO258" s="43"/>
      <c r="FP258" s="43"/>
      <c r="FQ258" s="43"/>
      <c r="FR258" s="43"/>
      <c r="FS258" s="43"/>
      <c r="FT258" s="43"/>
      <c r="FU258" s="43"/>
      <c r="FV258" s="43"/>
      <c r="FW258" s="43"/>
      <c r="FX258" s="43"/>
      <c r="FY258" s="43"/>
      <c r="FZ258" s="43"/>
      <c r="GA258" s="43"/>
      <c r="GB258" s="43"/>
      <c r="GC258" s="43"/>
      <c r="GD258" s="43"/>
      <c r="GE258" s="43"/>
      <c r="GF258" s="43"/>
      <c r="GG258" s="43"/>
      <c r="GH258" s="43"/>
      <c r="GI258" s="43"/>
      <c r="GJ258" s="43"/>
      <c r="GK258" s="43"/>
      <c r="GL258" s="43"/>
      <c r="GM258" s="43"/>
      <c r="GN258" s="43"/>
      <c r="GO258" s="43"/>
      <c r="GP258" s="43"/>
      <c r="GQ258" s="43"/>
      <c r="GR258" s="43"/>
      <c r="GS258" s="43"/>
      <c r="GT258" s="43"/>
      <c r="GU258" s="43"/>
      <c r="GV258" s="43"/>
      <c r="GW258" s="43"/>
      <c r="GX258" s="43"/>
      <c r="GY258" s="43"/>
      <c r="GZ258" s="43"/>
      <c r="HA258" s="43"/>
      <c r="HB258" s="43"/>
      <c r="HC258" s="43"/>
      <c r="HD258" s="43"/>
      <c r="HE258" s="43"/>
      <c r="HF258" s="43"/>
      <c r="HG258" s="43"/>
      <c r="HH258" s="43"/>
      <c r="HI258" s="43"/>
      <c r="HJ258" s="43"/>
      <c r="HK258" s="43"/>
      <c r="HL258" s="43"/>
      <c r="HM258" s="43"/>
      <c r="HN258" s="43"/>
      <c r="HO258" s="43"/>
      <c r="HP258" s="43"/>
      <c r="HQ258" s="43"/>
      <c r="HR258" s="43"/>
      <c r="HS258" s="43"/>
      <c r="HT258" s="43"/>
      <c r="HU258" s="43"/>
      <c r="HV258" s="43"/>
      <c r="HW258" s="43"/>
      <c r="HX258" s="43"/>
      <c r="HY258" s="43"/>
      <c r="HZ258" s="43"/>
      <c r="IA258" s="43"/>
      <c r="IB258" s="43"/>
      <c r="IC258" s="43"/>
      <c r="ID258" s="43"/>
      <c r="IE258" s="43"/>
      <c r="IF258" s="43"/>
      <c r="IG258" s="43"/>
      <c r="IH258" s="43"/>
      <c r="II258" s="43"/>
      <c r="IJ258" s="43"/>
      <c r="IK258" s="43"/>
      <c r="IL258" s="43"/>
      <c r="IM258" s="43"/>
      <c r="IN258" s="43"/>
      <c r="IO258" s="43"/>
      <c r="IP258" s="43"/>
      <c r="IQ258" s="43"/>
      <c r="IR258" s="43"/>
      <c r="IS258" s="43"/>
      <c r="IT258" s="43"/>
      <c r="IU258" s="43"/>
      <c r="IV258" s="43"/>
      <c r="IW258" s="43"/>
      <c r="IX258" s="43"/>
      <c r="IY258" s="43"/>
      <c r="IZ258" s="43"/>
      <c r="JA258" s="43"/>
      <c r="JB258" s="43"/>
      <c r="JC258" s="43"/>
      <c r="JD258" s="43"/>
      <c r="JE258" s="43"/>
      <c r="JF258" s="43"/>
      <c r="JG258" s="43"/>
      <c r="JH258" s="43"/>
      <c r="JI258" s="43"/>
      <c r="JJ258" s="43"/>
      <c r="JK258" s="43"/>
      <c r="JL258" s="43"/>
      <c r="JM258" s="43"/>
      <c r="JN258" s="43"/>
      <c r="JO258" s="43"/>
      <c r="JP258" s="43"/>
      <c r="JQ258" s="43"/>
      <c r="JR258" s="43"/>
      <c r="JS258" s="43"/>
      <c r="JT258" s="43"/>
      <c r="JU258" s="43"/>
      <c r="JV258" s="43"/>
      <c r="JW258" s="43"/>
      <c r="JX258" s="43"/>
      <c r="JY258" s="43"/>
      <c r="JZ258" s="43"/>
      <c r="KA258" s="43"/>
      <c r="KB258" s="43"/>
    </row>
    <row r="259" spans="2:288" ht="26.25" customHeight="1" x14ac:dyDescent="0.3">
      <c r="B259" s="65" t="s">
        <v>289</v>
      </c>
      <c r="C259" s="57">
        <f>C261+D256+1</f>
        <v>85.337499999999991</v>
      </c>
      <c r="D259" s="114">
        <f>MAX(D260:D261)</f>
        <v>5</v>
      </c>
      <c r="E259" s="41"/>
      <c r="F259" s="41"/>
      <c r="G259" s="73"/>
      <c r="H259" s="73"/>
      <c r="I259" s="73"/>
      <c r="J259" s="73"/>
      <c r="K259" s="42">
        <v>0</v>
      </c>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c r="AJ259" s="43"/>
      <c r="AK259" s="43"/>
      <c r="AL259" s="43"/>
      <c r="AM259" s="43"/>
      <c r="AN259" s="43"/>
      <c r="AO259" s="43"/>
      <c r="AP259" s="43"/>
      <c r="AQ259" s="43"/>
      <c r="AR259" s="43"/>
      <c r="AS259" s="43"/>
      <c r="AT259" s="43"/>
      <c r="AU259" s="43"/>
      <c r="AV259" s="43"/>
      <c r="AW259" s="43"/>
      <c r="AX259" s="43"/>
      <c r="AY259" s="43"/>
      <c r="AZ259" s="43"/>
      <c r="BA259" s="43"/>
      <c r="BB259" s="43"/>
      <c r="BC259" s="43"/>
      <c r="BD259" s="43"/>
      <c r="BE259" s="43"/>
      <c r="BF259" s="43"/>
      <c r="BG259" s="43"/>
      <c r="BH259" s="43"/>
      <c r="BI259" s="43"/>
      <c r="BJ259" s="43"/>
      <c r="BK259" s="43"/>
      <c r="BL259" s="43"/>
      <c r="BM259" s="43"/>
      <c r="BN259" s="43"/>
      <c r="BO259" s="43"/>
      <c r="BP259" s="43"/>
      <c r="BQ259" s="43"/>
      <c r="BR259" s="43"/>
      <c r="BS259" s="43"/>
      <c r="BT259" s="43"/>
      <c r="BU259" s="43"/>
      <c r="BV259" s="43"/>
      <c r="BW259" s="43"/>
      <c r="BX259" s="43"/>
      <c r="BY259" s="43"/>
      <c r="BZ259" s="43"/>
      <c r="CA259" s="43"/>
      <c r="CB259" s="43"/>
      <c r="CC259" s="43"/>
      <c r="CD259" s="43"/>
      <c r="CE259" s="43"/>
      <c r="CF259" s="43"/>
      <c r="CG259" s="43"/>
      <c r="CH259" s="43"/>
      <c r="CI259" s="43"/>
      <c r="CJ259" s="43"/>
      <c r="CK259" s="43"/>
      <c r="CL259" s="43"/>
      <c r="CM259" s="43"/>
      <c r="CN259" s="43"/>
      <c r="CO259" s="43"/>
      <c r="CP259" s="43"/>
      <c r="CQ259" s="43"/>
      <c r="CR259" s="43"/>
      <c r="CS259" s="43"/>
      <c r="CT259" s="43"/>
      <c r="CU259" s="43"/>
      <c r="CV259" s="43"/>
      <c r="CW259" s="43"/>
      <c r="CX259" s="43"/>
      <c r="CY259" s="43"/>
      <c r="CZ259" s="43"/>
      <c r="DA259" s="43"/>
      <c r="DB259" s="43"/>
      <c r="DC259" s="43"/>
      <c r="DD259" s="43"/>
      <c r="DE259" s="43"/>
      <c r="DF259" s="43"/>
      <c r="DG259" s="43"/>
      <c r="DH259" s="43"/>
      <c r="DI259" s="43"/>
      <c r="DJ259" s="43"/>
      <c r="DK259" s="43"/>
      <c r="DL259" s="43"/>
      <c r="DM259" s="43"/>
      <c r="DN259" s="43"/>
      <c r="DO259" s="43"/>
      <c r="DP259" s="43"/>
      <c r="DQ259" s="43"/>
      <c r="DR259" s="43"/>
      <c r="DS259" s="43"/>
      <c r="DT259" s="43"/>
      <c r="DU259" s="43"/>
      <c r="DV259" s="43"/>
      <c r="DW259" s="43"/>
      <c r="DX259" s="43"/>
      <c r="DY259" s="43"/>
      <c r="DZ259" s="43"/>
      <c r="EA259" s="43"/>
      <c r="EB259" s="43"/>
      <c r="EC259" s="43"/>
      <c r="ED259" s="43"/>
      <c r="EE259" s="43"/>
      <c r="EF259" s="43"/>
      <c r="EG259" s="43"/>
      <c r="EH259" s="43"/>
      <c r="EI259" s="43"/>
      <c r="EJ259" s="43"/>
      <c r="EK259" s="43"/>
      <c r="EL259" s="43"/>
      <c r="EM259" s="43"/>
      <c r="EN259" s="43"/>
      <c r="EO259" s="43"/>
      <c r="EP259" s="43"/>
      <c r="EQ259" s="43"/>
      <c r="ER259" s="43"/>
      <c r="ES259" s="43"/>
      <c r="ET259" s="43"/>
      <c r="EU259" s="43"/>
      <c r="EV259" s="43"/>
      <c r="EW259" s="43"/>
      <c r="EX259" s="43"/>
      <c r="EY259" s="43"/>
      <c r="EZ259" s="43"/>
      <c r="FA259" s="43"/>
      <c r="FB259" s="43"/>
      <c r="FC259" s="43"/>
      <c r="FD259" s="43"/>
      <c r="FE259" s="43"/>
      <c r="FF259" s="43"/>
      <c r="FG259" s="43"/>
      <c r="FH259" s="43"/>
      <c r="FI259" s="43"/>
      <c r="FJ259" s="43"/>
      <c r="FK259" s="43"/>
      <c r="FL259" s="43"/>
      <c r="FM259" s="43"/>
      <c r="FN259" s="43"/>
      <c r="FO259" s="43"/>
      <c r="FP259" s="43"/>
      <c r="FQ259" s="43"/>
      <c r="FR259" s="43"/>
      <c r="FS259" s="43"/>
      <c r="FT259" s="43"/>
      <c r="FU259" s="43"/>
      <c r="FV259" s="43"/>
      <c r="FW259" s="43"/>
      <c r="FX259" s="43"/>
      <c r="FY259" s="43"/>
      <c r="FZ259" s="43"/>
      <c r="GA259" s="43"/>
      <c r="GB259" s="43"/>
      <c r="GC259" s="43"/>
      <c r="GD259" s="43"/>
      <c r="GE259" s="43"/>
      <c r="GF259" s="43"/>
      <c r="GG259" s="43"/>
      <c r="GH259" s="43"/>
      <c r="GI259" s="43"/>
      <c r="GJ259" s="43"/>
      <c r="GK259" s="43"/>
      <c r="GL259" s="43"/>
      <c r="GM259" s="43"/>
      <c r="GN259" s="43"/>
      <c r="GO259" s="43"/>
      <c r="GP259" s="43"/>
      <c r="GQ259" s="43"/>
      <c r="GR259" s="43"/>
      <c r="GS259" s="43"/>
      <c r="GT259" s="43"/>
      <c r="GU259" s="43"/>
      <c r="GV259" s="43"/>
      <c r="GW259" s="43"/>
      <c r="GX259" s="43"/>
      <c r="GY259" s="43"/>
      <c r="GZ259" s="43"/>
      <c r="HA259" s="43"/>
      <c r="HB259" s="43"/>
      <c r="HC259" s="43"/>
      <c r="HD259" s="43"/>
      <c r="HE259" s="43"/>
      <c r="HF259" s="43"/>
      <c r="HG259" s="43"/>
      <c r="HH259" s="43"/>
      <c r="HI259" s="43"/>
      <c r="HJ259" s="43"/>
      <c r="HK259" s="43"/>
      <c r="HL259" s="43"/>
      <c r="HM259" s="43"/>
      <c r="HN259" s="43"/>
      <c r="HO259" s="43"/>
      <c r="HP259" s="43"/>
      <c r="HQ259" s="43"/>
      <c r="HR259" s="43"/>
      <c r="HS259" s="43"/>
      <c r="HT259" s="43"/>
      <c r="HU259" s="43"/>
      <c r="HV259" s="43"/>
      <c r="HW259" s="43"/>
      <c r="HX259" s="43"/>
      <c r="HY259" s="43"/>
      <c r="HZ259" s="43"/>
      <c r="IA259" s="43"/>
      <c r="IB259" s="43"/>
      <c r="IC259" s="43"/>
      <c r="ID259" s="43"/>
      <c r="IE259" s="43"/>
      <c r="IF259" s="43"/>
      <c r="IG259" s="43"/>
      <c r="IH259" s="43"/>
      <c r="II259" s="43"/>
      <c r="IJ259" s="43"/>
      <c r="IK259" s="43"/>
      <c r="IL259" s="43"/>
      <c r="IM259" s="43"/>
      <c r="IN259" s="43"/>
      <c r="IO259" s="43"/>
      <c r="IP259" s="43"/>
      <c r="IQ259" s="43"/>
      <c r="IR259" s="43"/>
      <c r="IS259" s="43"/>
      <c r="IT259" s="43"/>
      <c r="IU259" s="43"/>
      <c r="IV259" s="43"/>
      <c r="IW259" s="43"/>
      <c r="IX259" s="43"/>
      <c r="IY259" s="43"/>
      <c r="IZ259" s="43"/>
      <c r="JA259" s="43"/>
      <c r="JB259" s="43"/>
      <c r="JC259" s="43"/>
      <c r="JD259" s="43"/>
      <c r="JE259" s="43"/>
      <c r="JF259" s="43"/>
      <c r="JG259" s="43"/>
      <c r="JH259" s="43"/>
      <c r="JI259" s="43"/>
      <c r="JJ259" s="43"/>
      <c r="JK259" s="43"/>
      <c r="JL259" s="43"/>
      <c r="JM259" s="43"/>
      <c r="JN259" s="43"/>
      <c r="JO259" s="43"/>
      <c r="JP259" s="43"/>
      <c r="JQ259" s="43"/>
      <c r="JR259" s="43"/>
      <c r="JS259" s="43"/>
      <c r="JT259" s="43"/>
      <c r="JU259" s="43"/>
      <c r="JV259" s="43"/>
      <c r="JW259" s="43"/>
      <c r="JX259" s="43"/>
      <c r="JY259" s="43"/>
      <c r="JZ259" s="43"/>
      <c r="KA259" s="43"/>
      <c r="KB259" s="43"/>
    </row>
    <row r="260" spans="2:288" ht="39" customHeight="1" outlineLevel="1" x14ac:dyDescent="0.3">
      <c r="B260" s="66" t="s">
        <v>176</v>
      </c>
      <c r="C260" s="53">
        <f>C263-7</f>
        <v>75.724999999999994</v>
      </c>
      <c r="D260" s="53">
        <f>VLOOKUP(B260,'Estimaciones variables'!A:B,2,FALSE)</f>
        <v>5</v>
      </c>
      <c r="E260" s="44"/>
      <c r="F260" s="44"/>
      <c r="G260" s="58" t="s">
        <v>311</v>
      </c>
      <c r="H260" s="58" t="s">
        <v>304</v>
      </c>
      <c r="I260" s="58" t="s">
        <v>3</v>
      </c>
      <c r="J260" s="58"/>
      <c r="K260" s="45">
        <v>0</v>
      </c>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c r="AJ260" s="43"/>
      <c r="AK260" s="43"/>
      <c r="AL260" s="43"/>
      <c r="AM260" s="43"/>
      <c r="AN260" s="43"/>
      <c r="AO260" s="43"/>
      <c r="AP260" s="43"/>
      <c r="AQ260" s="43"/>
      <c r="AR260" s="43"/>
      <c r="AS260" s="43"/>
      <c r="AT260" s="43"/>
      <c r="AU260" s="43"/>
      <c r="AV260" s="43"/>
      <c r="AW260" s="43"/>
      <c r="AX260" s="43"/>
      <c r="AY260" s="43"/>
      <c r="AZ260" s="43"/>
      <c r="BA260" s="43"/>
      <c r="BB260" s="43"/>
      <c r="BC260" s="43"/>
      <c r="BD260" s="43"/>
      <c r="BE260" s="43"/>
      <c r="BF260" s="43"/>
      <c r="BG260" s="43"/>
      <c r="BH260" s="43"/>
      <c r="BI260" s="43"/>
      <c r="BJ260" s="43"/>
      <c r="BK260" s="43"/>
      <c r="BL260" s="43"/>
      <c r="BM260" s="43"/>
      <c r="BN260" s="43"/>
      <c r="BO260" s="43"/>
      <c r="BP260" s="43"/>
      <c r="BQ260" s="43"/>
      <c r="BR260" s="43"/>
      <c r="BS260" s="43"/>
      <c r="BT260" s="43"/>
      <c r="BU260" s="43"/>
      <c r="BV260" s="43"/>
      <c r="BW260" s="43"/>
      <c r="BX260" s="43"/>
      <c r="BY260" s="43"/>
      <c r="BZ260" s="43"/>
      <c r="CA260" s="43"/>
      <c r="CB260" s="43"/>
      <c r="CC260" s="43"/>
      <c r="CD260" s="43"/>
      <c r="CE260" s="43"/>
      <c r="CF260" s="43"/>
      <c r="CG260" s="43"/>
      <c r="CH260" s="43"/>
      <c r="CI260" s="43"/>
      <c r="CJ260" s="43"/>
      <c r="CK260" s="43"/>
      <c r="CL260" s="43"/>
      <c r="CM260" s="43"/>
      <c r="CN260" s="43"/>
      <c r="CO260" s="43"/>
      <c r="CP260" s="43"/>
      <c r="CQ260" s="43"/>
      <c r="CR260" s="43"/>
      <c r="CS260" s="43"/>
      <c r="CT260" s="43"/>
      <c r="CU260" s="43"/>
      <c r="CV260" s="43"/>
      <c r="CW260" s="43"/>
      <c r="CX260" s="43"/>
      <c r="CY260" s="43"/>
      <c r="CZ260" s="43"/>
      <c r="DA260" s="43"/>
      <c r="DB260" s="43"/>
      <c r="DC260" s="43"/>
      <c r="DD260" s="43"/>
      <c r="DE260" s="43"/>
      <c r="DF260" s="43"/>
      <c r="DG260" s="43"/>
      <c r="DH260" s="43"/>
      <c r="DI260" s="43"/>
      <c r="DJ260" s="43"/>
      <c r="DK260" s="43"/>
      <c r="DL260" s="43"/>
      <c r="DM260" s="43"/>
      <c r="DN260" s="43"/>
      <c r="DO260" s="43"/>
      <c r="DP260" s="43"/>
      <c r="DQ260" s="43"/>
      <c r="DR260" s="43"/>
      <c r="DS260" s="43"/>
      <c r="DT260" s="43"/>
      <c r="DU260" s="43"/>
      <c r="DV260" s="43"/>
      <c r="DW260" s="43"/>
      <c r="DX260" s="43"/>
      <c r="DY260" s="43"/>
      <c r="DZ260" s="43"/>
      <c r="EA260" s="43"/>
      <c r="EB260" s="43"/>
      <c r="EC260" s="43"/>
      <c r="ED260" s="43"/>
      <c r="EE260" s="43"/>
      <c r="EF260" s="43"/>
      <c r="EG260" s="43"/>
      <c r="EH260" s="43"/>
      <c r="EI260" s="43"/>
      <c r="EJ260" s="43"/>
      <c r="EK260" s="43"/>
      <c r="EL260" s="43"/>
      <c r="EM260" s="43"/>
      <c r="EN260" s="43"/>
      <c r="EO260" s="43"/>
      <c r="EP260" s="43"/>
      <c r="EQ260" s="43"/>
      <c r="ER260" s="43"/>
      <c r="ES260" s="43"/>
      <c r="ET260" s="43"/>
      <c r="EU260" s="43"/>
      <c r="EV260" s="43"/>
      <c r="EW260" s="43"/>
      <c r="EX260" s="43"/>
      <c r="EY260" s="43"/>
      <c r="EZ260" s="43"/>
      <c r="FA260" s="43"/>
      <c r="FB260" s="43"/>
      <c r="FC260" s="43"/>
      <c r="FD260" s="43"/>
      <c r="FE260" s="43"/>
      <c r="FF260" s="43"/>
      <c r="FG260" s="43"/>
      <c r="FH260" s="43"/>
      <c r="FI260" s="43"/>
      <c r="FJ260" s="43"/>
      <c r="FK260" s="43"/>
      <c r="FL260" s="43"/>
      <c r="FM260" s="43"/>
      <c r="FN260" s="43"/>
      <c r="FO260" s="43"/>
      <c r="FP260" s="43"/>
      <c r="FQ260" s="43"/>
      <c r="FR260" s="43"/>
      <c r="FS260" s="43"/>
      <c r="FT260" s="43"/>
      <c r="FU260" s="43"/>
      <c r="FV260" s="43"/>
      <c r="FW260" s="43"/>
      <c r="FX260" s="43"/>
      <c r="FY260" s="43"/>
      <c r="FZ260" s="43"/>
      <c r="GA260" s="43"/>
      <c r="GB260" s="43"/>
      <c r="GC260" s="43"/>
      <c r="GD260" s="43"/>
      <c r="GE260" s="43"/>
      <c r="GF260" s="43"/>
      <c r="GG260" s="43"/>
      <c r="GH260" s="43"/>
      <c r="GI260" s="43"/>
      <c r="GJ260" s="43"/>
      <c r="GK260" s="43"/>
      <c r="GL260" s="43"/>
      <c r="GM260" s="43"/>
      <c r="GN260" s="43"/>
      <c r="GO260" s="43"/>
      <c r="GP260" s="43"/>
      <c r="GQ260" s="43"/>
      <c r="GR260" s="43"/>
      <c r="GS260" s="43"/>
      <c r="GT260" s="43"/>
      <c r="GU260" s="43"/>
      <c r="GV260" s="43"/>
      <c r="GW260" s="43"/>
      <c r="GX260" s="43"/>
      <c r="GY260" s="43"/>
      <c r="GZ260" s="43"/>
      <c r="HA260" s="43"/>
      <c r="HB260" s="43"/>
      <c r="HC260" s="43"/>
      <c r="HD260" s="43"/>
      <c r="HE260" s="43"/>
      <c r="HF260" s="43"/>
      <c r="HG260" s="43"/>
      <c r="HH260" s="43"/>
      <c r="HI260" s="43"/>
      <c r="HJ260" s="43"/>
      <c r="HK260" s="43"/>
      <c r="HL260" s="43"/>
      <c r="HM260" s="43"/>
      <c r="HN260" s="43"/>
      <c r="HO260" s="43"/>
      <c r="HP260" s="43"/>
      <c r="HQ260" s="43"/>
      <c r="HR260" s="43"/>
      <c r="HS260" s="43"/>
      <c r="HT260" s="43"/>
      <c r="HU260" s="43"/>
      <c r="HV260" s="43"/>
      <c r="HW260" s="43"/>
      <c r="HX260" s="43"/>
      <c r="HY260" s="43"/>
      <c r="HZ260" s="43"/>
      <c r="IA260" s="43"/>
      <c r="IB260" s="43"/>
      <c r="IC260" s="43"/>
      <c r="ID260" s="43"/>
      <c r="IE260" s="43"/>
      <c r="IF260" s="43"/>
      <c r="IG260" s="43"/>
      <c r="IH260" s="43"/>
      <c r="II260" s="43"/>
      <c r="IJ260" s="43"/>
      <c r="IK260" s="43"/>
      <c r="IL260" s="43"/>
      <c r="IM260" s="43"/>
      <c r="IN260" s="43"/>
      <c r="IO260" s="43"/>
      <c r="IP260" s="43"/>
      <c r="IQ260" s="43"/>
      <c r="IR260" s="43"/>
      <c r="IS260" s="43"/>
      <c r="IT260" s="43"/>
      <c r="IU260" s="43"/>
      <c r="IV260" s="43"/>
      <c r="IW260" s="43"/>
      <c r="IX260" s="43"/>
      <c r="IY260" s="43"/>
      <c r="IZ260" s="43"/>
      <c r="JA260" s="43"/>
      <c r="JB260" s="43"/>
      <c r="JC260" s="43"/>
      <c r="JD260" s="43"/>
      <c r="JE260" s="43"/>
      <c r="JF260" s="43"/>
      <c r="JG260" s="43"/>
      <c r="JH260" s="43"/>
      <c r="JI260" s="43"/>
      <c r="JJ260" s="43"/>
      <c r="JK260" s="43"/>
      <c r="JL260" s="43"/>
      <c r="JM260" s="43"/>
      <c r="JN260" s="43"/>
      <c r="JO260" s="43"/>
      <c r="JP260" s="43"/>
      <c r="JQ260" s="43"/>
      <c r="JR260" s="43"/>
      <c r="JS260" s="43"/>
      <c r="JT260" s="43"/>
      <c r="JU260" s="43"/>
      <c r="JV260" s="43"/>
      <c r="JW260" s="43"/>
      <c r="JX260" s="43"/>
      <c r="JY260" s="43"/>
      <c r="JZ260" s="43"/>
      <c r="KA260" s="43"/>
      <c r="KB260" s="43"/>
    </row>
    <row r="261" spans="2:288" ht="39" customHeight="1" outlineLevel="1" x14ac:dyDescent="0.3">
      <c r="B261" s="66" t="s">
        <v>233</v>
      </c>
      <c r="C261" s="53">
        <f>IF('Estimación Content'!$B$13='Estimaciones variables'!$Y$40,C258+D262,C265+5)</f>
        <v>84.337499999999991</v>
      </c>
      <c r="D261" s="53">
        <f>VLOOKUP(B261,'Estimaciones variables'!A:B,2,FALSE)</f>
        <v>0</v>
      </c>
      <c r="E261" s="44"/>
      <c r="F261" s="44"/>
      <c r="G261" s="58" t="s">
        <v>385</v>
      </c>
      <c r="H261" s="58" t="s">
        <v>304</v>
      </c>
      <c r="I261" s="58" t="s">
        <v>305</v>
      </c>
      <c r="J261" s="58"/>
      <c r="K261" s="45">
        <v>0</v>
      </c>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c r="BC261" s="43"/>
      <c r="BD261" s="43"/>
      <c r="BE261" s="43"/>
      <c r="BF261" s="43"/>
      <c r="BG261" s="43"/>
      <c r="BH261" s="43"/>
      <c r="BI261" s="43"/>
      <c r="BJ261" s="43"/>
      <c r="BK261" s="43"/>
      <c r="BL261" s="43"/>
      <c r="BM261" s="43"/>
      <c r="BN261" s="43"/>
      <c r="BO261" s="43"/>
      <c r="BP261" s="43"/>
      <c r="BQ261" s="43"/>
      <c r="BR261" s="43"/>
      <c r="BS261" s="43"/>
      <c r="BT261" s="43"/>
      <c r="BU261" s="43"/>
      <c r="BV261" s="43"/>
      <c r="BW261" s="43"/>
      <c r="BX261" s="43"/>
      <c r="BY261" s="43"/>
      <c r="BZ261" s="43"/>
      <c r="CA261" s="43"/>
      <c r="CB261" s="43"/>
      <c r="CC261" s="43"/>
      <c r="CD261" s="43"/>
      <c r="CE261" s="43"/>
      <c r="CF261" s="43"/>
      <c r="CG261" s="43"/>
      <c r="CH261" s="43"/>
      <c r="CI261" s="43"/>
      <c r="CJ261" s="43"/>
      <c r="CK261" s="43"/>
      <c r="CL261" s="43"/>
      <c r="CM261" s="43"/>
      <c r="CN261" s="43"/>
      <c r="CO261" s="43"/>
      <c r="CP261" s="43"/>
      <c r="CQ261" s="43"/>
      <c r="CR261" s="43"/>
      <c r="CS261" s="43"/>
      <c r="CT261" s="43"/>
      <c r="CU261" s="43"/>
      <c r="CV261" s="43"/>
      <c r="CW261" s="43"/>
      <c r="CX261" s="43"/>
      <c r="CY261" s="43"/>
      <c r="CZ261" s="43"/>
      <c r="DA261" s="43"/>
      <c r="DB261" s="43"/>
      <c r="DC261" s="43"/>
      <c r="DD261" s="43"/>
      <c r="DE261" s="43"/>
      <c r="DF261" s="43"/>
      <c r="DG261" s="43"/>
      <c r="DH261" s="43"/>
      <c r="DI261" s="43"/>
      <c r="DJ261" s="43"/>
      <c r="DK261" s="43"/>
      <c r="DL261" s="43"/>
      <c r="DM261" s="43"/>
      <c r="DN261" s="43"/>
      <c r="DO261" s="43"/>
      <c r="DP261" s="43"/>
      <c r="DQ261" s="43"/>
      <c r="DR261" s="43"/>
      <c r="DS261" s="43"/>
      <c r="DT261" s="43"/>
      <c r="DU261" s="43"/>
      <c r="DV261" s="43"/>
      <c r="DW261" s="43"/>
      <c r="DX261" s="43"/>
      <c r="DY261" s="43"/>
      <c r="DZ261" s="43"/>
      <c r="EA261" s="43"/>
      <c r="EB261" s="43"/>
      <c r="EC261" s="43"/>
      <c r="ED261" s="43"/>
      <c r="EE261" s="43"/>
      <c r="EF261" s="43"/>
      <c r="EG261" s="43"/>
      <c r="EH261" s="43"/>
      <c r="EI261" s="43"/>
      <c r="EJ261" s="43"/>
      <c r="EK261" s="43"/>
      <c r="EL261" s="43"/>
      <c r="EM261" s="43"/>
      <c r="EN261" s="43"/>
      <c r="EO261" s="43"/>
      <c r="EP261" s="43"/>
      <c r="EQ261" s="43"/>
      <c r="ER261" s="43"/>
      <c r="ES261" s="43"/>
      <c r="ET261" s="43"/>
      <c r="EU261" s="43"/>
      <c r="EV261" s="43"/>
      <c r="EW261" s="43"/>
      <c r="EX261" s="43"/>
      <c r="EY261" s="43"/>
      <c r="EZ261" s="43"/>
      <c r="FA261" s="43"/>
      <c r="FB261" s="43"/>
      <c r="FC261" s="43"/>
      <c r="FD261" s="43"/>
      <c r="FE261" s="43"/>
      <c r="FF261" s="43"/>
      <c r="FG261" s="43"/>
      <c r="FH261" s="43"/>
      <c r="FI261" s="43"/>
      <c r="FJ261" s="43"/>
      <c r="FK261" s="43"/>
      <c r="FL261" s="43"/>
      <c r="FM261" s="43"/>
      <c r="FN261" s="43"/>
      <c r="FO261" s="43"/>
      <c r="FP261" s="43"/>
      <c r="FQ261" s="43"/>
      <c r="FR261" s="43"/>
      <c r="FS261" s="43"/>
      <c r="FT261" s="43"/>
      <c r="FU261" s="43"/>
      <c r="FV261" s="43"/>
      <c r="FW261" s="43"/>
      <c r="FX261" s="43"/>
      <c r="FY261" s="43"/>
      <c r="FZ261" s="43"/>
      <c r="GA261" s="43"/>
      <c r="GB261" s="43"/>
      <c r="GC261" s="43"/>
      <c r="GD261" s="43"/>
      <c r="GE261" s="43"/>
      <c r="GF261" s="43"/>
      <c r="GG261" s="43"/>
      <c r="GH261" s="43"/>
      <c r="GI261" s="43"/>
      <c r="GJ261" s="43"/>
      <c r="GK261" s="43"/>
      <c r="GL261" s="43"/>
      <c r="GM261" s="43"/>
      <c r="GN261" s="43"/>
      <c r="GO261" s="43"/>
      <c r="GP261" s="43"/>
      <c r="GQ261" s="43"/>
      <c r="GR261" s="43"/>
      <c r="GS261" s="43"/>
      <c r="GT261" s="43"/>
      <c r="GU261" s="43"/>
      <c r="GV261" s="43"/>
      <c r="GW261" s="43"/>
      <c r="GX261" s="43"/>
      <c r="GY261" s="43"/>
      <c r="GZ261" s="43"/>
      <c r="HA261" s="43"/>
      <c r="HB261" s="43"/>
      <c r="HC261" s="43"/>
      <c r="HD261" s="43"/>
      <c r="HE261" s="43"/>
      <c r="HF261" s="43"/>
      <c r="HG261" s="43"/>
      <c r="HH261" s="43"/>
      <c r="HI261" s="43"/>
      <c r="HJ261" s="43"/>
      <c r="HK261" s="43"/>
      <c r="HL261" s="43"/>
      <c r="HM261" s="43"/>
      <c r="HN261" s="43"/>
      <c r="HO261" s="43"/>
      <c r="HP261" s="43"/>
      <c r="HQ261" s="43"/>
      <c r="HR261" s="43"/>
      <c r="HS261" s="43"/>
      <c r="HT261" s="43"/>
      <c r="HU261" s="43"/>
      <c r="HV261" s="43"/>
      <c r="HW261" s="43"/>
      <c r="HX261" s="43"/>
      <c r="HY261" s="43"/>
      <c r="HZ261" s="43"/>
      <c r="IA261" s="43"/>
      <c r="IB261" s="43"/>
      <c r="IC261" s="43"/>
      <c r="ID261" s="43"/>
      <c r="IE261" s="43"/>
      <c r="IF261" s="43"/>
      <c r="IG261" s="43"/>
      <c r="IH261" s="43"/>
      <c r="II261" s="43"/>
      <c r="IJ261" s="43"/>
      <c r="IK261" s="43"/>
      <c r="IL261" s="43"/>
      <c r="IM261" s="43"/>
      <c r="IN261" s="43"/>
      <c r="IO261" s="43"/>
      <c r="IP261" s="43"/>
      <c r="IQ261" s="43"/>
      <c r="IR261" s="43"/>
      <c r="IS261" s="43"/>
      <c r="IT261" s="43"/>
      <c r="IU261" s="43"/>
      <c r="IV261" s="43"/>
      <c r="IW261" s="43"/>
      <c r="IX261" s="43"/>
      <c r="IY261" s="43"/>
      <c r="IZ261" s="43"/>
      <c r="JA261" s="43"/>
      <c r="JB261" s="43"/>
      <c r="JC261" s="43"/>
      <c r="JD261" s="43"/>
      <c r="JE261" s="43"/>
      <c r="JF261" s="43"/>
      <c r="JG261" s="43"/>
      <c r="JH261" s="43"/>
      <c r="JI261" s="43"/>
      <c r="JJ261" s="43"/>
      <c r="JK261" s="43"/>
      <c r="JL261" s="43"/>
      <c r="JM261" s="43"/>
      <c r="JN261" s="43"/>
      <c r="JO261" s="43"/>
      <c r="JP261" s="43"/>
      <c r="JQ261" s="43"/>
      <c r="JR261" s="43"/>
      <c r="JS261" s="43"/>
      <c r="JT261" s="43"/>
      <c r="JU261" s="43"/>
      <c r="JV261" s="43"/>
      <c r="JW261" s="43"/>
      <c r="JX261" s="43"/>
      <c r="JY261" s="43"/>
      <c r="JZ261" s="43"/>
      <c r="KA261" s="43"/>
      <c r="KB261" s="43"/>
    </row>
    <row r="262" spans="2:288" ht="26.25" customHeight="1" x14ac:dyDescent="0.3">
      <c r="B262" s="65" t="s">
        <v>290</v>
      </c>
      <c r="C262" s="57">
        <f>C263+D259+1</f>
        <v>88.724999999999994</v>
      </c>
      <c r="D262" s="114">
        <f>MAX(D263:F265)</f>
        <v>2</v>
      </c>
      <c r="E262" s="41"/>
      <c r="F262" s="41"/>
      <c r="G262" s="73"/>
      <c r="H262" s="73"/>
      <c r="I262" s="73"/>
      <c r="J262" s="73"/>
      <c r="K262" s="42">
        <v>0</v>
      </c>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c r="BC262" s="43"/>
      <c r="BD262" s="43"/>
      <c r="BE262" s="43"/>
      <c r="BF262" s="43"/>
      <c r="BG262" s="43"/>
      <c r="BH262" s="43"/>
      <c r="BI262" s="43"/>
      <c r="BJ262" s="43"/>
      <c r="BK262" s="43"/>
      <c r="BL262" s="43"/>
      <c r="BM262" s="43"/>
      <c r="BN262" s="43"/>
      <c r="BO262" s="43"/>
      <c r="BP262" s="43"/>
      <c r="BQ262" s="43"/>
      <c r="BR262" s="43"/>
      <c r="BS262" s="43"/>
      <c r="BT262" s="43"/>
      <c r="BU262" s="43"/>
      <c r="BV262" s="43"/>
      <c r="BW262" s="43"/>
      <c r="BX262" s="43"/>
      <c r="BY262" s="43"/>
      <c r="BZ262" s="43"/>
      <c r="CA262" s="43"/>
      <c r="CB262" s="43"/>
      <c r="CC262" s="43"/>
      <c r="CD262" s="43"/>
      <c r="CE262" s="43"/>
      <c r="CF262" s="43"/>
      <c r="CG262" s="43"/>
      <c r="CH262" s="43"/>
      <c r="CI262" s="43"/>
      <c r="CJ262" s="43"/>
      <c r="CK262" s="43"/>
      <c r="CL262" s="43"/>
      <c r="CM262" s="43"/>
      <c r="CN262" s="43"/>
      <c r="CO262" s="43"/>
      <c r="CP262" s="43"/>
      <c r="CQ262" s="43"/>
      <c r="CR262" s="43"/>
      <c r="CS262" s="43"/>
      <c r="CT262" s="43"/>
      <c r="CU262" s="43"/>
      <c r="CV262" s="43"/>
      <c r="CW262" s="43"/>
      <c r="CX262" s="43"/>
      <c r="CY262" s="43"/>
      <c r="CZ262" s="43"/>
      <c r="DA262" s="43"/>
      <c r="DB262" s="43"/>
      <c r="DC262" s="43"/>
      <c r="DD262" s="43"/>
      <c r="DE262" s="43"/>
      <c r="DF262" s="43"/>
      <c r="DG262" s="43"/>
      <c r="DH262" s="43"/>
      <c r="DI262" s="43"/>
      <c r="DJ262" s="43"/>
      <c r="DK262" s="43"/>
      <c r="DL262" s="43"/>
      <c r="DM262" s="43"/>
      <c r="DN262" s="43"/>
      <c r="DO262" s="43"/>
      <c r="DP262" s="43"/>
      <c r="DQ262" s="43"/>
      <c r="DR262" s="43"/>
      <c r="DS262" s="43"/>
      <c r="DT262" s="43"/>
      <c r="DU262" s="43"/>
      <c r="DV262" s="43"/>
      <c r="DW262" s="43"/>
      <c r="DX262" s="43"/>
      <c r="DY262" s="43"/>
      <c r="DZ262" s="43"/>
      <c r="EA262" s="43"/>
      <c r="EB262" s="43"/>
      <c r="EC262" s="43"/>
      <c r="ED262" s="43"/>
      <c r="EE262" s="43"/>
      <c r="EF262" s="43"/>
      <c r="EG262" s="43"/>
      <c r="EH262" s="43"/>
      <c r="EI262" s="43"/>
      <c r="EJ262" s="43"/>
      <c r="EK262" s="43"/>
      <c r="EL262" s="43"/>
      <c r="EM262" s="43"/>
      <c r="EN262" s="43"/>
      <c r="EO262" s="43"/>
      <c r="EP262" s="43"/>
      <c r="EQ262" s="43"/>
      <c r="ER262" s="43"/>
      <c r="ES262" s="43"/>
      <c r="ET262" s="43"/>
      <c r="EU262" s="43"/>
      <c r="EV262" s="43"/>
      <c r="EW262" s="43"/>
      <c r="EX262" s="43"/>
      <c r="EY262" s="43"/>
      <c r="EZ262" s="43"/>
      <c r="FA262" s="43"/>
      <c r="FB262" s="43"/>
      <c r="FC262" s="43"/>
      <c r="FD262" s="43"/>
      <c r="FE262" s="43"/>
      <c r="FF262" s="43"/>
      <c r="FG262" s="43"/>
      <c r="FH262" s="43"/>
      <c r="FI262" s="43"/>
      <c r="FJ262" s="43"/>
      <c r="FK262" s="43"/>
      <c r="FL262" s="43"/>
      <c r="FM262" s="43"/>
      <c r="FN262" s="43"/>
      <c r="FO262" s="43"/>
      <c r="FP262" s="43"/>
      <c r="FQ262" s="43"/>
      <c r="FR262" s="43"/>
      <c r="FS262" s="43"/>
      <c r="FT262" s="43"/>
      <c r="FU262" s="43"/>
      <c r="FV262" s="43"/>
      <c r="FW262" s="43"/>
      <c r="FX262" s="43"/>
      <c r="FY262" s="43"/>
      <c r="FZ262" s="43"/>
      <c r="GA262" s="43"/>
      <c r="GB262" s="43"/>
      <c r="GC262" s="43"/>
      <c r="GD262" s="43"/>
      <c r="GE262" s="43"/>
      <c r="GF262" s="43"/>
      <c r="GG262" s="43"/>
      <c r="GH262" s="43"/>
      <c r="GI262" s="43"/>
      <c r="GJ262" s="43"/>
      <c r="GK262" s="43"/>
      <c r="GL262" s="43"/>
      <c r="GM262" s="43"/>
      <c r="GN262" s="43"/>
      <c r="GO262" s="43"/>
      <c r="GP262" s="43"/>
      <c r="GQ262" s="43"/>
      <c r="GR262" s="43"/>
      <c r="GS262" s="43"/>
      <c r="GT262" s="43"/>
      <c r="GU262" s="43"/>
      <c r="GV262" s="43"/>
      <c r="GW262" s="43"/>
      <c r="GX262" s="43"/>
      <c r="GY262" s="43"/>
      <c r="GZ262" s="43"/>
      <c r="HA262" s="43"/>
      <c r="HB262" s="43"/>
      <c r="HC262" s="43"/>
      <c r="HD262" s="43"/>
      <c r="HE262" s="43"/>
      <c r="HF262" s="43"/>
      <c r="HG262" s="43"/>
      <c r="HH262" s="43"/>
      <c r="HI262" s="43"/>
      <c r="HJ262" s="43"/>
      <c r="HK262" s="43"/>
      <c r="HL262" s="43"/>
      <c r="HM262" s="43"/>
      <c r="HN262" s="43"/>
      <c r="HO262" s="43"/>
      <c r="HP262" s="43"/>
      <c r="HQ262" s="43"/>
      <c r="HR262" s="43"/>
      <c r="HS262" s="43"/>
      <c r="HT262" s="43"/>
      <c r="HU262" s="43"/>
      <c r="HV262" s="43"/>
      <c r="HW262" s="43"/>
      <c r="HX262" s="43"/>
      <c r="HY262" s="43"/>
      <c r="HZ262" s="43"/>
      <c r="IA262" s="43"/>
      <c r="IB262" s="43"/>
      <c r="IC262" s="43"/>
      <c r="ID262" s="43"/>
      <c r="IE262" s="43"/>
      <c r="IF262" s="43"/>
      <c r="IG262" s="43"/>
      <c r="IH262" s="43"/>
      <c r="II262" s="43"/>
      <c r="IJ262" s="43"/>
      <c r="IK262" s="43"/>
      <c r="IL262" s="43"/>
      <c r="IM262" s="43"/>
      <c r="IN262" s="43"/>
      <c r="IO262" s="43"/>
      <c r="IP262" s="43"/>
      <c r="IQ262" s="43"/>
      <c r="IR262" s="43"/>
      <c r="IS262" s="43"/>
      <c r="IT262" s="43"/>
      <c r="IU262" s="43"/>
      <c r="IV262" s="43"/>
      <c r="IW262" s="43"/>
      <c r="IX262" s="43"/>
      <c r="IY262" s="43"/>
      <c r="IZ262" s="43"/>
      <c r="JA262" s="43"/>
      <c r="JB262" s="43"/>
      <c r="JC262" s="43"/>
      <c r="JD262" s="43"/>
      <c r="JE262" s="43"/>
      <c r="JF262" s="43"/>
      <c r="JG262" s="43"/>
      <c r="JH262" s="43"/>
      <c r="JI262" s="43"/>
      <c r="JJ262" s="43"/>
      <c r="JK262" s="43"/>
      <c r="JL262" s="43"/>
      <c r="JM262" s="43"/>
      <c r="JN262" s="43"/>
      <c r="JO262" s="43"/>
      <c r="JP262" s="43"/>
      <c r="JQ262" s="43"/>
      <c r="JR262" s="43"/>
      <c r="JS262" s="43"/>
      <c r="JT262" s="43"/>
      <c r="JU262" s="43"/>
      <c r="JV262" s="43"/>
      <c r="JW262" s="43"/>
      <c r="JX262" s="43"/>
      <c r="JY262" s="43"/>
      <c r="JZ262" s="43"/>
      <c r="KA262" s="43"/>
      <c r="KB262" s="43"/>
    </row>
    <row r="263" spans="2:288" ht="48.75" customHeight="1" outlineLevel="1" x14ac:dyDescent="0.3">
      <c r="B263" s="66" t="s">
        <v>166</v>
      </c>
      <c r="C263" s="53">
        <f>IF('Estimación Content'!$B$6='Estimaciones variables'!$Y$32,C185+7,IF('Estimación Content'!$B$6='Estimaciones variables'!$Y$33,C211+7,IF('Estimación Content'!$B$6='Estimaciones variables'!$Y$34,C239+7,IF('Estimación Content'!$B$6='Estimaciones variables'!$Y$35,C252+7,C261+7))))</f>
        <v>82.724999999999994</v>
      </c>
      <c r="D263" s="53">
        <f>VLOOKUP(B263,'Estimaciones variables'!A:B,2,FALSE)</f>
        <v>1</v>
      </c>
      <c r="E263" s="44"/>
      <c r="F263" s="44"/>
      <c r="G263" s="74" t="s">
        <v>20</v>
      </c>
      <c r="H263" s="58" t="s">
        <v>313</v>
      </c>
      <c r="I263" s="58" t="s">
        <v>7</v>
      </c>
      <c r="J263" s="58"/>
      <c r="K263" s="45">
        <v>0</v>
      </c>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c r="BC263" s="43"/>
      <c r="BD263" s="43"/>
      <c r="BE263" s="43"/>
      <c r="BF263" s="43"/>
      <c r="BG263" s="43"/>
      <c r="BH263" s="43"/>
      <c r="BI263" s="43"/>
      <c r="BJ263" s="43"/>
      <c r="BK263" s="43"/>
      <c r="BL263" s="43"/>
      <c r="BM263" s="43"/>
      <c r="BN263" s="43"/>
      <c r="BO263" s="43"/>
      <c r="BP263" s="43"/>
      <c r="BQ263" s="43"/>
      <c r="BR263" s="43"/>
      <c r="BS263" s="43"/>
      <c r="BT263" s="43"/>
      <c r="BU263" s="43"/>
      <c r="BV263" s="43"/>
      <c r="BW263" s="43"/>
      <c r="BX263" s="43"/>
      <c r="BY263" s="43"/>
      <c r="BZ263" s="43"/>
      <c r="CA263" s="43"/>
      <c r="CB263" s="43"/>
      <c r="CC263" s="43"/>
      <c r="CD263" s="43"/>
      <c r="CE263" s="43"/>
      <c r="CF263" s="43"/>
      <c r="CG263" s="43"/>
      <c r="CH263" s="43"/>
      <c r="CI263" s="43"/>
      <c r="CJ263" s="43"/>
      <c r="CK263" s="43"/>
      <c r="CL263" s="43"/>
      <c r="CM263" s="43"/>
      <c r="CN263" s="43"/>
      <c r="CO263" s="43"/>
      <c r="CP263" s="43"/>
      <c r="CQ263" s="43"/>
      <c r="CR263" s="43"/>
      <c r="CS263" s="43"/>
      <c r="CT263" s="43"/>
      <c r="CU263" s="43"/>
      <c r="CV263" s="43"/>
      <c r="CW263" s="43"/>
      <c r="CX263" s="43"/>
      <c r="CY263" s="43"/>
      <c r="CZ263" s="43"/>
      <c r="DA263" s="43"/>
      <c r="DB263" s="43"/>
      <c r="DC263" s="43"/>
      <c r="DD263" s="43"/>
      <c r="DE263" s="43"/>
      <c r="DF263" s="43"/>
      <c r="DG263" s="43"/>
      <c r="DH263" s="43"/>
      <c r="DI263" s="43"/>
      <c r="DJ263" s="43"/>
      <c r="DK263" s="43"/>
      <c r="DL263" s="43"/>
      <c r="DM263" s="43"/>
      <c r="DN263" s="43"/>
      <c r="DO263" s="43"/>
      <c r="DP263" s="43"/>
      <c r="DQ263" s="43"/>
      <c r="DR263" s="43"/>
      <c r="DS263" s="43"/>
      <c r="DT263" s="43"/>
      <c r="DU263" s="43"/>
      <c r="DV263" s="43"/>
      <c r="DW263" s="43"/>
      <c r="DX263" s="43"/>
      <c r="DY263" s="43"/>
      <c r="DZ263" s="43"/>
      <c r="EA263" s="43"/>
      <c r="EB263" s="43"/>
      <c r="EC263" s="43"/>
      <c r="ED263" s="43"/>
      <c r="EE263" s="43"/>
      <c r="EF263" s="43"/>
      <c r="EG263" s="43"/>
      <c r="EH263" s="43"/>
      <c r="EI263" s="43"/>
      <c r="EJ263" s="43"/>
      <c r="EK263" s="43"/>
      <c r="EL263" s="43"/>
      <c r="EM263" s="43"/>
      <c r="EN263" s="43"/>
      <c r="EO263" s="43"/>
      <c r="EP263" s="43"/>
      <c r="EQ263" s="43"/>
      <c r="ER263" s="43"/>
      <c r="ES263" s="43"/>
      <c r="ET263" s="43"/>
      <c r="EU263" s="43"/>
      <c r="EV263" s="43"/>
      <c r="EW263" s="43"/>
      <c r="EX263" s="43"/>
      <c r="EY263" s="43"/>
      <c r="EZ263" s="43"/>
      <c r="FA263" s="43"/>
      <c r="FB263" s="43"/>
      <c r="FC263" s="43"/>
      <c r="FD263" s="43"/>
      <c r="FE263" s="43"/>
      <c r="FF263" s="43"/>
      <c r="FG263" s="43"/>
      <c r="FH263" s="43"/>
      <c r="FI263" s="43"/>
      <c r="FJ263" s="43"/>
      <c r="FK263" s="43"/>
      <c r="FL263" s="43"/>
      <c r="FM263" s="43"/>
      <c r="FN263" s="43"/>
      <c r="FO263" s="43"/>
      <c r="FP263" s="43"/>
      <c r="FQ263" s="43"/>
      <c r="FR263" s="43"/>
      <c r="FS263" s="43"/>
      <c r="FT263" s="43"/>
      <c r="FU263" s="43"/>
      <c r="FV263" s="43"/>
      <c r="FW263" s="43"/>
      <c r="FX263" s="43"/>
      <c r="FY263" s="43"/>
      <c r="FZ263" s="43"/>
      <c r="GA263" s="43"/>
      <c r="GB263" s="43"/>
      <c r="GC263" s="43"/>
      <c r="GD263" s="43"/>
      <c r="GE263" s="43"/>
      <c r="GF263" s="43"/>
      <c r="GG263" s="43"/>
      <c r="GH263" s="43"/>
      <c r="GI263" s="43"/>
      <c r="GJ263" s="43"/>
      <c r="GK263" s="43"/>
      <c r="GL263" s="43"/>
      <c r="GM263" s="43"/>
      <c r="GN263" s="43"/>
      <c r="GO263" s="43"/>
      <c r="GP263" s="43"/>
      <c r="GQ263" s="43"/>
      <c r="GR263" s="43"/>
      <c r="GS263" s="43"/>
      <c r="GT263" s="43"/>
      <c r="GU263" s="43"/>
      <c r="GV263" s="43"/>
      <c r="GW263" s="43"/>
      <c r="GX263" s="43"/>
      <c r="GY263" s="43"/>
      <c r="GZ263" s="43"/>
      <c r="HA263" s="43"/>
      <c r="HB263" s="43"/>
      <c r="HC263" s="43"/>
      <c r="HD263" s="43"/>
      <c r="HE263" s="43"/>
      <c r="HF263" s="43"/>
      <c r="HG263" s="43"/>
      <c r="HH263" s="43"/>
      <c r="HI263" s="43"/>
      <c r="HJ263" s="43"/>
      <c r="HK263" s="43"/>
      <c r="HL263" s="43"/>
      <c r="HM263" s="43"/>
      <c r="HN263" s="43"/>
      <c r="HO263" s="43"/>
      <c r="HP263" s="43"/>
      <c r="HQ263" s="43"/>
      <c r="HR263" s="43"/>
      <c r="HS263" s="43"/>
      <c r="HT263" s="43"/>
      <c r="HU263" s="43"/>
      <c r="HV263" s="43"/>
      <c r="HW263" s="43"/>
      <c r="HX263" s="43"/>
      <c r="HY263" s="43"/>
      <c r="HZ263" s="43"/>
      <c r="IA263" s="43"/>
      <c r="IB263" s="43"/>
      <c r="IC263" s="43"/>
      <c r="ID263" s="43"/>
      <c r="IE263" s="43"/>
      <c r="IF263" s="43"/>
      <c r="IG263" s="43"/>
      <c r="IH263" s="43"/>
      <c r="II263" s="43"/>
      <c r="IJ263" s="43"/>
      <c r="IK263" s="43"/>
      <c r="IL263" s="43"/>
      <c r="IM263" s="43"/>
      <c r="IN263" s="43"/>
      <c r="IO263" s="43"/>
      <c r="IP263" s="43"/>
      <c r="IQ263" s="43"/>
      <c r="IR263" s="43"/>
      <c r="IS263" s="43"/>
      <c r="IT263" s="43"/>
      <c r="IU263" s="43"/>
      <c r="IV263" s="43"/>
      <c r="IW263" s="43"/>
      <c r="IX263" s="43"/>
      <c r="IY263" s="43"/>
      <c r="IZ263" s="43"/>
      <c r="JA263" s="43"/>
      <c r="JB263" s="43"/>
      <c r="JC263" s="43"/>
      <c r="JD263" s="43"/>
      <c r="JE263" s="43"/>
      <c r="JF263" s="43"/>
      <c r="JG263" s="43"/>
      <c r="JH263" s="43"/>
      <c r="JI263" s="43"/>
      <c r="JJ263" s="43"/>
      <c r="JK263" s="43"/>
      <c r="JL263" s="43"/>
      <c r="JM263" s="43"/>
      <c r="JN263" s="43"/>
      <c r="JO263" s="43"/>
      <c r="JP263" s="43"/>
      <c r="JQ263" s="43"/>
      <c r="JR263" s="43"/>
      <c r="JS263" s="43"/>
      <c r="JT263" s="43"/>
      <c r="JU263" s="43"/>
      <c r="JV263" s="43"/>
      <c r="JW263" s="43"/>
      <c r="JX263" s="43"/>
      <c r="JY263" s="43"/>
      <c r="JZ263" s="43"/>
      <c r="KA263" s="43"/>
      <c r="KB263" s="43"/>
    </row>
    <row r="264" spans="2:288" ht="37.5" customHeight="1" outlineLevel="1" x14ac:dyDescent="0.3">
      <c r="B264" s="66" t="s">
        <v>281</v>
      </c>
      <c r="C264" s="53">
        <f>C263</f>
        <v>82.724999999999994</v>
      </c>
      <c r="D264" s="53">
        <f>VLOOKUP(B264,'Estimaciones variables'!A:B,2,FALSE)</f>
        <v>2</v>
      </c>
      <c r="E264" s="44"/>
      <c r="F264" s="44"/>
      <c r="G264" s="58" t="s">
        <v>310</v>
      </c>
      <c r="H264" s="58" t="s">
        <v>304</v>
      </c>
      <c r="I264" s="58" t="s">
        <v>308</v>
      </c>
      <c r="J264" s="58"/>
      <c r="K264" s="45">
        <v>0</v>
      </c>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c r="BC264" s="43"/>
      <c r="BD264" s="43"/>
      <c r="BE264" s="43"/>
      <c r="BF264" s="43"/>
      <c r="BG264" s="43"/>
      <c r="BH264" s="43"/>
      <c r="BI264" s="43"/>
      <c r="BJ264" s="43"/>
      <c r="BK264" s="43"/>
      <c r="BL264" s="43"/>
      <c r="BM264" s="43"/>
      <c r="BN264" s="43"/>
      <c r="BO264" s="43"/>
      <c r="BP264" s="43"/>
      <c r="BQ264" s="43"/>
      <c r="BR264" s="43"/>
      <c r="BS264" s="43"/>
      <c r="BT264" s="43"/>
      <c r="BU264" s="43"/>
      <c r="BV264" s="43"/>
      <c r="BW264" s="43"/>
      <c r="BX264" s="43"/>
      <c r="BY264" s="43"/>
      <c r="BZ264" s="43"/>
      <c r="CA264" s="43"/>
      <c r="CB264" s="43"/>
      <c r="CC264" s="43"/>
      <c r="CD264" s="43"/>
      <c r="CE264" s="43"/>
      <c r="CF264" s="43"/>
      <c r="CG264" s="43"/>
      <c r="CH264" s="43"/>
      <c r="CI264" s="43"/>
      <c r="CJ264" s="43"/>
      <c r="CK264" s="43"/>
      <c r="CL264" s="43"/>
      <c r="CM264" s="43"/>
      <c r="CN264" s="43"/>
      <c r="CO264" s="43"/>
      <c r="CP264" s="43"/>
      <c r="CQ264" s="43"/>
      <c r="CR264" s="43"/>
      <c r="CS264" s="43"/>
      <c r="CT264" s="43"/>
      <c r="CU264" s="43"/>
      <c r="CV264" s="43"/>
      <c r="CW264" s="43"/>
      <c r="CX264" s="43"/>
      <c r="CY264" s="43"/>
      <c r="CZ264" s="43"/>
      <c r="DA264" s="43"/>
      <c r="DB264" s="43"/>
      <c r="DC264" s="43"/>
      <c r="DD264" s="43"/>
      <c r="DE264" s="43"/>
      <c r="DF264" s="43"/>
      <c r="DG264" s="43"/>
      <c r="DH264" s="43"/>
      <c r="DI264" s="43"/>
      <c r="DJ264" s="43"/>
      <c r="DK264" s="43"/>
      <c r="DL264" s="43"/>
      <c r="DM264" s="43"/>
      <c r="DN264" s="43"/>
      <c r="DO264" s="43"/>
      <c r="DP264" s="43"/>
      <c r="DQ264" s="43"/>
      <c r="DR264" s="43"/>
      <c r="DS264" s="43"/>
      <c r="DT264" s="43"/>
      <c r="DU264" s="43"/>
      <c r="DV264" s="43"/>
      <c r="DW264" s="43"/>
      <c r="DX264" s="43"/>
      <c r="DY264" s="43"/>
      <c r="DZ264" s="43"/>
      <c r="EA264" s="43"/>
      <c r="EB264" s="43"/>
      <c r="EC264" s="43"/>
      <c r="ED264" s="43"/>
      <c r="EE264" s="43"/>
      <c r="EF264" s="43"/>
      <c r="EG264" s="43"/>
      <c r="EH264" s="43"/>
      <c r="EI264" s="43"/>
      <c r="EJ264" s="43"/>
      <c r="EK264" s="43"/>
      <c r="EL264" s="43"/>
      <c r="EM264" s="43"/>
      <c r="EN264" s="43"/>
      <c r="EO264" s="43"/>
      <c r="EP264" s="43"/>
      <c r="EQ264" s="43"/>
      <c r="ER264" s="43"/>
      <c r="ES264" s="43"/>
      <c r="ET264" s="43"/>
      <c r="EU264" s="43"/>
      <c r="EV264" s="43"/>
      <c r="EW264" s="43"/>
      <c r="EX264" s="43"/>
      <c r="EY264" s="43"/>
      <c r="EZ264" s="43"/>
      <c r="FA264" s="43"/>
      <c r="FB264" s="43"/>
      <c r="FC264" s="43"/>
      <c r="FD264" s="43"/>
      <c r="FE264" s="43"/>
      <c r="FF264" s="43"/>
      <c r="FG264" s="43"/>
      <c r="FH264" s="43"/>
      <c r="FI264" s="43"/>
      <c r="FJ264" s="43"/>
      <c r="FK264" s="43"/>
      <c r="FL264" s="43"/>
      <c r="FM264" s="43"/>
      <c r="FN264" s="43"/>
      <c r="FO264" s="43"/>
      <c r="FP264" s="43"/>
      <c r="FQ264" s="43"/>
      <c r="FR264" s="43"/>
      <c r="FS264" s="43"/>
      <c r="FT264" s="43"/>
      <c r="FU264" s="43"/>
      <c r="FV264" s="43"/>
      <c r="FW264" s="43"/>
      <c r="FX264" s="43"/>
      <c r="FY264" s="43"/>
      <c r="FZ264" s="43"/>
      <c r="GA264" s="43"/>
      <c r="GB264" s="43"/>
      <c r="GC264" s="43"/>
      <c r="GD264" s="43"/>
      <c r="GE264" s="43"/>
      <c r="GF264" s="43"/>
      <c r="GG264" s="43"/>
      <c r="GH264" s="43"/>
      <c r="GI264" s="43"/>
      <c r="GJ264" s="43"/>
      <c r="GK264" s="43"/>
      <c r="GL264" s="43"/>
      <c r="GM264" s="43"/>
      <c r="GN264" s="43"/>
      <c r="GO264" s="43"/>
      <c r="GP264" s="43"/>
      <c r="GQ264" s="43"/>
      <c r="GR264" s="43"/>
      <c r="GS264" s="43"/>
      <c r="GT264" s="43"/>
      <c r="GU264" s="43"/>
      <c r="GV264" s="43"/>
      <c r="GW264" s="43"/>
      <c r="GX264" s="43"/>
      <c r="GY264" s="43"/>
      <c r="GZ264" s="43"/>
      <c r="HA264" s="43"/>
      <c r="HB264" s="43"/>
      <c r="HC264" s="43"/>
      <c r="HD264" s="43"/>
      <c r="HE264" s="43"/>
      <c r="HF264" s="43"/>
      <c r="HG264" s="43"/>
      <c r="HH264" s="43"/>
      <c r="HI264" s="43"/>
      <c r="HJ264" s="43"/>
      <c r="HK264" s="43"/>
      <c r="HL264" s="43"/>
      <c r="HM264" s="43"/>
      <c r="HN264" s="43"/>
      <c r="HO264" s="43"/>
      <c r="HP264" s="43"/>
      <c r="HQ264" s="43"/>
      <c r="HR264" s="43"/>
      <c r="HS264" s="43"/>
      <c r="HT264" s="43"/>
      <c r="HU264" s="43"/>
      <c r="HV264" s="43"/>
      <c r="HW264" s="43"/>
      <c r="HX264" s="43"/>
      <c r="HY264" s="43"/>
      <c r="HZ264" s="43"/>
      <c r="IA264" s="43"/>
      <c r="IB264" s="43"/>
      <c r="IC264" s="43"/>
      <c r="ID264" s="43"/>
      <c r="IE264" s="43"/>
      <c r="IF264" s="43"/>
      <c r="IG264" s="43"/>
      <c r="IH264" s="43"/>
      <c r="II264" s="43"/>
      <c r="IJ264" s="43"/>
      <c r="IK264" s="43"/>
      <c r="IL264" s="43"/>
      <c r="IM264" s="43"/>
      <c r="IN264" s="43"/>
      <c r="IO264" s="43"/>
      <c r="IP264" s="43"/>
      <c r="IQ264" s="43"/>
      <c r="IR264" s="43"/>
      <c r="IS264" s="43"/>
      <c r="IT264" s="43"/>
      <c r="IU264" s="43"/>
      <c r="IV264" s="43"/>
      <c r="IW264" s="43"/>
      <c r="IX264" s="43"/>
      <c r="IY264" s="43"/>
      <c r="IZ264" s="43"/>
      <c r="JA264" s="43"/>
      <c r="JB264" s="43"/>
      <c r="JC264" s="43"/>
      <c r="JD264" s="43"/>
      <c r="JE264" s="43"/>
      <c r="JF264" s="43"/>
      <c r="JG264" s="43"/>
      <c r="JH264" s="43"/>
      <c r="JI264" s="43"/>
      <c r="JJ264" s="43"/>
      <c r="JK264" s="43"/>
      <c r="JL264" s="43"/>
      <c r="JM264" s="43"/>
      <c r="JN264" s="43"/>
      <c r="JO264" s="43"/>
      <c r="JP264" s="43"/>
      <c r="JQ264" s="43"/>
      <c r="JR264" s="43"/>
      <c r="JS264" s="43"/>
      <c r="JT264" s="43"/>
      <c r="JU264" s="43"/>
      <c r="JV264" s="43"/>
      <c r="JW264" s="43"/>
      <c r="JX264" s="43"/>
      <c r="JY264" s="43"/>
      <c r="JZ264" s="43"/>
      <c r="KA264" s="43"/>
      <c r="KB264" s="43"/>
    </row>
    <row r="265" spans="2:288" ht="33" customHeight="1" outlineLevel="1" x14ac:dyDescent="0.3">
      <c r="B265" s="66" t="s">
        <v>193</v>
      </c>
      <c r="C265" s="53">
        <f>C264</f>
        <v>82.724999999999994</v>
      </c>
      <c r="D265" s="53">
        <f>VLOOKUP(B265,'Estimaciones variables'!A:B,2,FALSE)</f>
        <v>0</v>
      </c>
      <c r="E265" s="44"/>
      <c r="F265" s="44"/>
      <c r="G265" s="58" t="s">
        <v>385</v>
      </c>
      <c r="H265" s="58" t="s">
        <v>304</v>
      </c>
      <c r="I265" s="58" t="s">
        <v>305</v>
      </c>
      <c r="J265" s="58" t="s">
        <v>19</v>
      </c>
      <c r="K265" s="45">
        <v>0</v>
      </c>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c r="BC265" s="43"/>
      <c r="BD265" s="43"/>
      <c r="BE265" s="43"/>
      <c r="BF265" s="43"/>
      <c r="BG265" s="43"/>
      <c r="BH265" s="43"/>
      <c r="BI265" s="43"/>
      <c r="BJ265" s="43"/>
      <c r="BK265" s="43"/>
      <c r="BL265" s="43"/>
      <c r="BM265" s="43"/>
      <c r="BN265" s="43"/>
      <c r="BO265" s="43"/>
      <c r="BP265" s="43"/>
      <c r="BQ265" s="43"/>
      <c r="BR265" s="43"/>
      <c r="BS265" s="43"/>
      <c r="BT265" s="43"/>
      <c r="BU265" s="43"/>
      <c r="BV265" s="43"/>
      <c r="BW265" s="43"/>
      <c r="BX265" s="43"/>
      <c r="BY265" s="43"/>
      <c r="BZ265" s="43"/>
      <c r="CA265" s="43"/>
      <c r="CB265" s="43"/>
      <c r="CC265" s="43"/>
      <c r="CD265" s="43"/>
      <c r="CE265" s="43"/>
      <c r="CF265" s="43"/>
      <c r="CG265" s="43"/>
      <c r="CH265" s="43"/>
      <c r="CI265" s="43"/>
      <c r="CJ265" s="43"/>
      <c r="CK265" s="43"/>
      <c r="CL265" s="43"/>
      <c r="CM265" s="43"/>
      <c r="CN265" s="43"/>
      <c r="CO265" s="43"/>
      <c r="CP265" s="43"/>
      <c r="CQ265" s="43"/>
      <c r="CR265" s="43"/>
      <c r="CS265" s="43"/>
      <c r="CT265" s="43"/>
      <c r="CU265" s="43"/>
      <c r="CV265" s="43"/>
      <c r="CW265" s="43"/>
      <c r="CX265" s="43"/>
      <c r="CY265" s="43"/>
      <c r="CZ265" s="43"/>
      <c r="DA265" s="43"/>
      <c r="DB265" s="43"/>
      <c r="DC265" s="43"/>
      <c r="DD265" s="43"/>
      <c r="DE265" s="43"/>
      <c r="DF265" s="43"/>
      <c r="DG265" s="43"/>
      <c r="DH265" s="43"/>
      <c r="DI265" s="43"/>
      <c r="DJ265" s="43"/>
      <c r="DK265" s="43"/>
      <c r="DL265" s="43"/>
      <c r="DM265" s="43"/>
      <c r="DN265" s="43"/>
      <c r="DO265" s="43"/>
      <c r="DP265" s="43"/>
      <c r="DQ265" s="43"/>
      <c r="DR265" s="43"/>
      <c r="DS265" s="43"/>
      <c r="DT265" s="43"/>
      <c r="DU265" s="43"/>
      <c r="DV265" s="43"/>
      <c r="DW265" s="43"/>
      <c r="DX265" s="43"/>
      <c r="DY265" s="43"/>
      <c r="DZ265" s="43"/>
      <c r="EA265" s="43"/>
      <c r="EB265" s="43"/>
      <c r="EC265" s="43"/>
      <c r="ED265" s="43"/>
      <c r="EE265" s="43"/>
      <c r="EF265" s="43"/>
      <c r="EG265" s="43"/>
      <c r="EH265" s="43"/>
      <c r="EI265" s="43"/>
      <c r="EJ265" s="43"/>
      <c r="EK265" s="43"/>
      <c r="EL265" s="43"/>
      <c r="EM265" s="43"/>
      <c r="EN265" s="43"/>
      <c r="EO265" s="43"/>
      <c r="EP265" s="43"/>
      <c r="EQ265" s="43"/>
      <c r="ER265" s="43"/>
      <c r="ES265" s="43"/>
      <c r="ET265" s="43"/>
      <c r="EU265" s="43"/>
      <c r="EV265" s="43"/>
      <c r="EW265" s="43"/>
      <c r="EX265" s="43"/>
      <c r="EY265" s="43"/>
      <c r="EZ265" s="43"/>
      <c r="FA265" s="43"/>
      <c r="FB265" s="43"/>
      <c r="FC265" s="43"/>
      <c r="FD265" s="43"/>
      <c r="FE265" s="43"/>
      <c r="FF265" s="43"/>
      <c r="FG265" s="43"/>
      <c r="FH265" s="43"/>
      <c r="FI265" s="43"/>
      <c r="FJ265" s="43"/>
      <c r="FK265" s="43"/>
      <c r="FL265" s="43"/>
      <c r="FM265" s="43"/>
      <c r="FN265" s="43"/>
      <c r="FO265" s="43"/>
      <c r="FP265" s="43"/>
      <c r="FQ265" s="43"/>
      <c r="FR265" s="43"/>
      <c r="FS265" s="43"/>
      <c r="FT265" s="43"/>
      <c r="FU265" s="43"/>
      <c r="FV265" s="43"/>
      <c r="FW265" s="43"/>
      <c r="FX265" s="43"/>
      <c r="FY265" s="43"/>
      <c r="FZ265" s="43"/>
      <c r="GA265" s="43"/>
      <c r="GB265" s="43"/>
      <c r="GC265" s="43"/>
      <c r="GD265" s="43"/>
      <c r="GE265" s="43"/>
      <c r="GF265" s="43"/>
      <c r="GG265" s="43"/>
      <c r="GH265" s="43"/>
      <c r="GI265" s="43"/>
      <c r="GJ265" s="43"/>
      <c r="GK265" s="43"/>
      <c r="GL265" s="43"/>
      <c r="GM265" s="43"/>
      <c r="GN265" s="43"/>
      <c r="GO265" s="43"/>
      <c r="GP265" s="43"/>
      <c r="GQ265" s="43"/>
      <c r="GR265" s="43"/>
      <c r="GS265" s="43"/>
      <c r="GT265" s="43"/>
      <c r="GU265" s="43"/>
      <c r="GV265" s="43"/>
      <c r="GW265" s="43"/>
      <c r="GX265" s="43"/>
      <c r="GY265" s="43"/>
      <c r="GZ265" s="43"/>
      <c r="HA265" s="43"/>
      <c r="HB265" s="43"/>
      <c r="HC265" s="43"/>
      <c r="HD265" s="43"/>
      <c r="HE265" s="43"/>
      <c r="HF265" s="43"/>
      <c r="HG265" s="43"/>
      <c r="HH265" s="43"/>
      <c r="HI265" s="43"/>
      <c r="HJ265" s="43"/>
      <c r="HK265" s="43"/>
      <c r="HL265" s="43"/>
      <c r="HM265" s="43"/>
      <c r="HN265" s="43"/>
      <c r="HO265" s="43"/>
      <c r="HP265" s="43"/>
      <c r="HQ265" s="43"/>
      <c r="HR265" s="43"/>
      <c r="HS265" s="43"/>
      <c r="HT265" s="43"/>
      <c r="HU265" s="43"/>
      <c r="HV265" s="43"/>
      <c r="HW265" s="43"/>
      <c r="HX265" s="43"/>
      <c r="HY265" s="43"/>
      <c r="HZ265" s="43"/>
      <c r="IA265" s="43"/>
      <c r="IB265" s="43"/>
      <c r="IC265" s="43"/>
      <c r="ID265" s="43"/>
      <c r="IE265" s="43"/>
      <c r="IF265" s="43"/>
      <c r="IG265" s="43"/>
      <c r="IH265" s="43"/>
      <c r="II265" s="43"/>
      <c r="IJ265" s="43"/>
      <c r="IK265" s="43"/>
      <c r="IL265" s="43"/>
      <c r="IM265" s="43"/>
      <c r="IN265" s="43"/>
      <c r="IO265" s="43"/>
      <c r="IP265" s="43"/>
      <c r="IQ265" s="43"/>
      <c r="IR265" s="43"/>
      <c r="IS265" s="43"/>
      <c r="IT265" s="43"/>
      <c r="IU265" s="43"/>
      <c r="IV265" s="43"/>
      <c r="IW265" s="43"/>
      <c r="IX265" s="43"/>
      <c r="IY265" s="43"/>
      <c r="IZ265" s="43"/>
      <c r="JA265" s="43"/>
      <c r="JB265" s="43"/>
      <c r="JC265" s="43"/>
      <c r="JD265" s="43"/>
      <c r="JE265" s="43"/>
      <c r="JF265" s="43"/>
      <c r="JG265" s="43"/>
      <c r="JH265" s="43"/>
      <c r="JI265" s="43"/>
      <c r="JJ265" s="43"/>
      <c r="JK265" s="43"/>
      <c r="JL265" s="43"/>
      <c r="JM265" s="43"/>
      <c r="JN265" s="43"/>
      <c r="JO265" s="43"/>
      <c r="JP265" s="43"/>
      <c r="JQ265" s="43"/>
      <c r="JR265" s="43"/>
      <c r="JS265" s="43"/>
      <c r="JT265" s="43"/>
      <c r="JU265" s="43"/>
      <c r="JV265" s="43"/>
      <c r="JW265" s="43"/>
      <c r="JX265" s="43"/>
      <c r="JY265" s="43"/>
      <c r="JZ265" s="43"/>
      <c r="KA265" s="43"/>
      <c r="KB265" s="43"/>
    </row>
    <row r="266" spans="2:288" ht="26.25" customHeight="1" x14ac:dyDescent="0.3">
      <c r="B266" s="65" t="s">
        <v>291</v>
      </c>
      <c r="C266" s="57">
        <f>C267</f>
        <v>84.724999999999994</v>
      </c>
      <c r="D266" s="114">
        <f>MAX(D267:F269)</f>
        <v>5</v>
      </c>
      <c r="E266" s="41"/>
      <c r="F266" s="41"/>
      <c r="G266" s="73"/>
      <c r="H266" s="73"/>
      <c r="I266" s="73"/>
      <c r="J266" s="73"/>
      <c r="K266" s="42">
        <v>0</v>
      </c>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c r="BC266" s="43"/>
      <c r="BD266" s="43"/>
      <c r="BE266" s="43"/>
      <c r="BF266" s="43"/>
      <c r="BG266" s="43"/>
      <c r="BH266" s="43"/>
      <c r="BI266" s="43"/>
      <c r="BJ266" s="43"/>
      <c r="BK266" s="43"/>
      <c r="BL266" s="43"/>
      <c r="BM266" s="43"/>
      <c r="BN266" s="43"/>
      <c r="BO266" s="43"/>
      <c r="BP266" s="43"/>
      <c r="BQ266" s="43"/>
      <c r="BR266" s="43"/>
      <c r="BS266" s="43"/>
      <c r="BT266" s="43"/>
      <c r="BU266" s="43"/>
      <c r="BV266" s="43"/>
      <c r="BW266" s="43"/>
      <c r="BX266" s="43"/>
      <c r="BY266" s="43"/>
      <c r="BZ266" s="43"/>
      <c r="CA266" s="43"/>
      <c r="CB266" s="43"/>
      <c r="CC266" s="43"/>
      <c r="CD266" s="43"/>
      <c r="CE266" s="43"/>
      <c r="CF266" s="43"/>
      <c r="CG266" s="43"/>
      <c r="CH266" s="43"/>
      <c r="CI266" s="43"/>
      <c r="CJ266" s="43"/>
      <c r="CK266" s="43"/>
      <c r="CL266" s="43"/>
      <c r="CM266" s="43"/>
      <c r="CN266" s="43"/>
      <c r="CO266" s="43"/>
      <c r="CP266" s="43"/>
      <c r="CQ266" s="43"/>
      <c r="CR266" s="43"/>
      <c r="CS266" s="43"/>
      <c r="CT266" s="43"/>
      <c r="CU266" s="43"/>
      <c r="CV266" s="43"/>
      <c r="CW266" s="43"/>
      <c r="CX266" s="43"/>
      <c r="CY266" s="43"/>
      <c r="CZ266" s="43"/>
      <c r="DA266" s="43"/>
      <c r="DB266" s="43"/>
      <c r="DC266" s="43"/>
      <c r="DD266" s="43"/>
      <c r="DE266" s="43"/>
      <c r="DF266" s="43"/>
      <c r="DG266" s="43"/>
      <c r="DH266" s="43"/>
      <c r="DI266" s="43"/>
      <c r="DJ266" s="43"/>
      <c r="DK266" s="43"/>
      <c r="DL266" s="43"/>
      <c r="DM266" s="43"/>
      <c r="DN266" s="43"/>
      <c r="DO266" s="43"/>
      <c r="DP266" s="43"/>
      <c r="DQ266" s="43"/>
      <c r="DR266" s="43"/>
      <c r="DS266" s="43"/>
      <c r="DT266" s="43"/>
      <c r="DU266" s="43"/>
      <c r="DV266" s="43"/>
      <c r="DW266" s="43"/>
      <c r="DX266" s="43"/>
      <c r="DY266" s="43"/>
      <c r="DZ266" s="43"/>
      <c r="EA266" s="43"/>
      <c r="EB266" s="43"/>
      <c r="EC266" s="43"/>
      <c r="ED266" s="43"/>
      <c r="EE266" s="43"/>
      <c r="EF266" s="43"/>
      <c r="EG266" s="43"/>
      <c r="EH266" s="43"/>
      <c r="EI266" s="43"/>
      <c r="EJ266" s="43"/>
      <c r="EK266" s="43"/>
      <c r="EL266" s="43"/>
      <c r="EM266" s="43"/>
      <c r="EN266" s="43"/>
      <c r="EO266" s="43"/>
      <c r="EP266" s="43"/>
      <c r="EQ266" s="43"/>
      <c r="ER266" s="43"/>
      <c r="ES266" s="43"/>
      <c r="ET266" s="43"/>
      <c r="EU266" s="43"/>
      <c r="EV266" s="43"/>
      <c r="EW266" s="43"/>
      <c r="EX266" s="43"/>
      <c r="EY266" s="43"/>
      <c r="EZ266" s="43"/>
      <c r="FA266" s="43"/>
      <c r="FB266" s="43"/>
      <c r="FC266" s="43"/>
      <c r="FD266" s="43"/>
      <c r="FE266" s="43"/>
      <c r="FF266" s="43"/>
      <c r="FG266" s="43"/>
      <c r="FH266" s="43"/>
      <c r="FI266" s="43"/>
      <c r="FJ266" s="43"/>
      <c r="FK266" s="43"/>
      <c r="FL266" s="43"/>
      <c r="FM266" s="43"/>
      <c r="FN266" s="43"/>
      <c r="FO266" s="43"/>
      <c r="FP266" s="43"/>
      <c r="FQ266" s="43"/>
      <c r="FR266" s="43"/>
      <c r="FS266" s="43"/>
      <c r="FT266" s="43"/>
      <c r="FU266" s="43"/>
      <c r="FV266" s="43"/>
      <c r="FW266" s="43"/>
      <c r="FX266" s="43"/>
      <c r="FY266" s="43"/>
      <c r="FZ266" s="43"/>
      <c r="GA266" s="43"/>
      <c r="GB266" s="43"/>
      <c r="GC266" s="43"/>
      <c r="GD266" s="43"/>
      <c r="GE266" s="43"/>
      <c r="GF266" s="43"/>
      <c r="GG266" s="43"/>
      <c r="GH266" s="43"/>
      <c r="GI266" s="43"/>
      <c r="GJ266" s="43"/>
      <c r="GK266" s="43"/>
      <c r="GL266" s="43"/>
      <c r="GM266" s="43"/>
      <c r="GN266" s="43"/>
      <c r="GO266" s="43"/>
      <c r="GP266" s="43"/>
      <c r="GQ266" s="43"/>
      <c r="GR266" s="43"/>
      <c r="GS266" s="43"/>
      <c r="GT266" s="43"/>
      <c r="GU266" s="43"/>
      <c r="GV266" s="43"/>
      <c r="GW266" s="43"/>
      <c r="GX266" s="43"/>
      <c r="GY266" s="43"/>
      <c r="GZ266" s="43"/>
      <c r="HA266" s="43"/>
      <c r="HB266" s="43"/>
      <c r="HC266" s="43"/>
      <c r="HD266" s="43"/>
      <c r="HE266" s="43"/>
      <c r="HF266" s="43"/>
      <c r="HG266" s="43"/>
      <c r="HH266" s="43"/>
      <c r="HI266" s="43"/>
      <c r="HJ266" s="43"/>
      <c r="HK266" s="43"/>
      <c r="HL266" s="43"/>
      <c r="HM266" s="43"/>
      <c r="HN266" s="43"/>
      <c r="HO266" s="43"/>
      <c r="HP266" s="43"/>
      <c r="HQ266" s="43"/>
      <c r="HR266" s="43"/>
      <c r="HS266" s="43"/>
      <c r="HT266" s="43"/>
      <c r="HU266" s="43"/>
      <c r="HV266" s="43"/>
      <c r="HW266" s="43"/>
      <c r="HX266" s="43"/>
      <c r="HY266" s="43"/>
      <c r="HZ266" s="43"/>
      <c r="IA266" s="43"/>
      <c r="IB266" s="43"/>
      <c r="IC266" s="43"/>
      <c r="ID266" s="43"/>
      <c r="IE266" s="43"/>
      <c r="IF266" s="43"/>
      <c r="IG266" s="43"/>
      <c r="IH266" s="43"/>
      <c r="II266" s="43"/>
      <c r="IJ266" s="43"/>
      <c r="IK266" s="43"/>
      <c r="IL266" s="43"/>
      <c r="IM266" s="43"/>
      <c r="IN266" s="43"/>
      <c r="IO266" s="43"/>
      <c r="IP266" s="43"/>
      <c r="IQ266" s="43"/>
      <c r="IR266" s="43"/>
      <c r="IS266" s="43"/>
      <c r="IT266" s="43"/>
      <c r="IU266" s="43"/>
      <c r="IV266" s="43"/>
      <c r="IW266" s="43"/>
      <c r="IX266" s="43"/>
      <c r="IY266" s="43"/>
      <c r="IZ266" s="43"/>
      <c r="JA266" s="43"/>
      <c r="JB266" s="43"/>
      <c r="JC266" s="43"/>
      <c r="JD266" s="43"/>
      <c r="JE266" s="43"/>
      <c r="JF266" s="43"/>
      <c r="JG266" s="43"/>
      <c r="JH266" s="43"/>
      <c r="JI266" s="43"/>
      <c r="JJ266" s="43"/>
      <c r="JK266" s="43"/>
      <c r="JL266" s="43"/>
      <c r="JM266" s="43"/>
      <c r="JN266" s="43"/>
      <c r="JO266" s="43"/>
      <c r="JP266" s="43"/>
      <c r="JQ266" s="43"/>
      <c r="JR266" s="43"/>
      <c r="JS266" s="43"/>
      <c r="JT266" s="43"/>
      <c r="JU266" s="43"/>
      <c r="JV266" s="43"/>
      <c r="JW266" s="43"/>
      <c r="JX266" s="43"/>
      <c r="JY266" s="43"/>
      <c r="JZ266" s="43"/>
      <c r="KA266" s="43"/>
      <c r="KB266" s="43"/>
    </row>
    <row r="267" spans="2:288" ht="51.75" customHeight="1" outlineLevel="1" x14ac:dyDescent="0.3">
      <c r="B267" s="66" t="s">
        <v>167</v>
      </c>
      <c r="C267" s="53">
        <f>IF('Estimación Content'!$B$13='Estimaciones variables'!$Y$40,C265+D262,C265+5)</f>
        <v>84.724999999999994</v>
      </c>
      <c r="D267" s="53">
        <f>VLOOKUP(B267,'Estimaciones variables'!A:B,2,FALSE)</f>
        <v>2</v>
      </c>
      <c r="E267" s="44"/>
      <c r="F267" s="44"/>
      <c r="G267" s="58" t="s">
        <v>20</v>
      </c>
      <c r="H267" s="58" t="s">
        <v>313</v>
      </c>
      <c r="I267" s="58" t="s">
        <v>7</v>
      </c>
      <c r="J267" s="58"/>
      <c r="K267" s="45">
        <v>0</v>
      </c>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c r="AJ267" s="43"/>
      <c r="AK267" s="43"/>
      <c r="AL267" s="43"/>
      <c r="AM267" s="43"/>
      <c r="AN267" s="43"/>
      <c r="AO267" s="43"/>
      <c r="AP267" s="43"/>
      <c r="AQ267" s="43"/>
      <c r="AR267" s="43"/>
      <c r="AS267" s="43"/>
      <c r="AT267" s="43"/>
      <c r="AU267" s="43"/>
      <c r="AV267" s="43"/>
      <c r="AW267" s="43"/>
      <c r="AX267" s="43"/>
      <c r="AY267" s="43"/>
      <c r="AZ267" s="43"/>
      <c r="BA267" s="43"/>
      <c r="BB267" s="43"/>
      <c r="BC267" s="43"/>
      <c r="BD267" s="43"/>
      <c r="BE267" s="43"/>
      <c r="BF267" s="43"/>
      <c r="BG267" s="43"/>
      <c r="BH267" s="43"/>
      <c r="BI267" s="43"/>
      <c r="BJ267" s="43"/>
      <c r="BK267" s="43"/>
      <c r="BL267" s="43"/>
      <c r="BM267" s="43"/>
      <c r="BN267" s="43"/>
      <c r="BO267" s="43"/>
      <c r="BP267" s="43"/>
      <c r="BQ267" s="43"/>
      <c r="BR267" s="43"/>
      <c r="BS267" s="43"/>
      <c r="BT267" s="43"/>
      <c r="BU267" s="43"/>
      <c r="BV267" s="43"/>
      <c r="BW267" s="43"/>
      <c r="BX267" s="43"/>
      <c r="BY267" s="43"/>
      <c r="BZ267" s="43"/>
      <c r="CA267" s="43"/>
      <c r="CB267" s="43"/>
      <c r="CC267" s="43"/>
      <c r="CD267" s="43"/>
      <c r="CE267" s="43"/>
      <c r="CF267" s="43"/>
      <c r="CG267" s="43"/>
      <c r="CH267" s="43"/>
      <c r="CI267" s="43"/>
      <c r="CJ267" s="43"/>
      <c r="CK267" s="43"/>
      <c r="CL267" s="43"/>
      <c r="CM267" s="43"/>
      <c r="CN267" s="43"/>
      <c r="CO267" s="43"/>
      <c r="CP267" s="43"/>
      <c r="CQ267" s="43"/>
      <c r="CR267" s="43"/>
      <c r="CS267" s="43"/>
      <c r="CT267" s="43"/>
      <c r="CU267" s="43"/>
      <c r="CV267" s="43"/>
      <c r="CW267" s="43"/>
      <c r="CX267" s="43"/>
      <c r="CY267" s="43"/>
      <c r="CZ267" s="43"/>
      <c r="DA267" s="43"/>
      <c r="DB267" s="43"/>
      <c r="DC267" s="43"/>
      <c r="DD267" s="43"/>
      <c r="DE267" s="43"/>
      <c r="DF267" s="43"/>
      <c r="DG267" s="43"/>
      <c r="DH267" s="43"/>
      <c r="DI267" s="43"/>
      <c r="DJ267" s="43"/>
      <c r="DK267" s="43"/>
      <c r="DL267" s="43"/>
      <c r="DM267" s="43"/>
      <c r="DN267" s="43"/>
      <c r="DO267" s="43"/>
      <c r="DP267" s="43"/>
      <c r="DQ267" s="43"/>
      <c r="DR267" s="43"/>
      <c r="DS267" s="43"/>
      <c r="DT267" s="43"/>
      <c r="DU267" s="43"/>
      <c r="DV267" s="43"/>
      <c r="DW267" s="43"/>
      <c r="DX267" s="43"/>
      <c r="DY267" s="43"/>
      <c r="DZ267" s="43"/>
      <c r="EA267" s="43"/>
      <c r="EB267" s="43"/>
      <c r="EC267" s="43"/>
      <c r="ED267" s="43"/>
      <c r="EE267" s="43"/>
      <c r="EF267" s="43"/>
      <c r="EG267" s="43"/>
      <c r="EH267" s="43"/>
      <c r="EI267" s="43"/>
      <c r="EJ267" s="43"/>
      <c r="EK267" s="43"/>
      <c r="EL267" s="43"/>
      <c r="EM267" s="43"/>
      <c r="EN267" s="43"/>
      <c r="EO267" s="43"/>
      <c r="EP267" s="43"/>
      <c r="EQ267" s="43"/>
      <c r="ER267" s="43"/>
      <c r="ES267" s="43"/>
      <c r="ET267" s="43"/>
      <c r="EU267" s="43"/>
      <c r="EV267" s="43"/>
      <c r="EW267" s="43"/>
      <c r="EX267" s="43"/>
      <c r="EY267" s="43"/>
      <c r="EZ267" s="43"/>
      <c r="FA267" s="43"/>
      <c r="FB267" s="43"/>
      <c r="FC267" s="43"/>
      <c r="FD267" s="43"/>
      <c r="FE267" s="43"/>
      <c r="FF267" s="43"/>
      <c r="FG267" s="43"/>
      <c r="FH267" s="43"/>
      <c r="FI267" s="43"/>
      <c r="FJ267" s="43"/>
      <c r="FK267" s="43"/>
      <c r="FL267" s="43"/>
      <c r="FM267" s="43"/>
      <c r="FN267" s="43"/>
      <c r="FO267" s="43"/>
      <c r="FP267" s="43"/>
      <c r="FQ267" s="43"/>
      <c r="FR267" s="43"/>
      <c r="FS267" s="43"/>
      <c r="FT267" s="43"/>
      <c r="FU267" s="43"/>
      <c r="FV267" s="43"/>
      <c r="FW267" s="43"/>
      <c r="FX267" s="43"/>
      <c r="FY267" s="43"/>
      <c r="FZ267" s="43"/>
      <c r="GA267" s="43"/>
      <c r="GB267" s="43"/>
      <c r="GC267" s="43"/>
      <c r="GD267" s="43"/>
      <c r="GE267" s="43"/>
      <c r="GF267" s="43"/>
      <c r="GG267" s="43"/>
      <c r="GH267" s="43"/>
      <c r="GI267" s="43"/>
      <c r="GJ267" s="43"/>
      <c r="GK267" s="43"/>
      <c r="GL267" s="43"/>
      <c r="GM267" s="43"/>
      <c r="GN267" s="43"/>
      <c r="GO267" s="43"/>
      <c r="GP267" s="43"/>
      <c r="GQ267" s="43"/>
      <c r="GR267" s="43"/>
      <c r="GS267" s="43"/>
      <c r="GT267" s="43"/>
      <c r="GU267" s="43"/>
      <c r="GV267" s="43"/>
      <c r="GW267" s="43"/>
      <c r="GX267" s="43"/>
      <c r="GY267" s="43"/>
      <c r="GZ267" s="43"/>
      <c r="HA267" s="43"/>
      <c r="HB267" s="43"/>
      <c r="HC267" s="43"/>
      <c r="HD267" s="43"/>
      <c r="HE267" s="43"/>
      <c r="HF267" s="43"/>
      <c r="HG267" s="43"/>
      <c r="HH267" s="43"/>
      <c r="HI267" s="43"/>
      <c r="HJ267" s="43"/>
      <c r="HK267" s="43"/>
      <c r="HL267" s="43"/>
      <c r="HM267" s="43"/>
      <c r="HN267" s="43"/>
      <c r="HO267" s="43"/>
      <c r="HP267" s="43"/>
      <c r="HQ267" s="43"/>
      <c r="HR267" s="43"/>
      <c r="HS267" s="43"/>
      <c r="HT267" s="43"/>
      <c r="HU267" s="43"/>
      <c r="HV267" s="43"/>
      <c r="HW267" s="43"/>
      <c r="HX267" s="43"/>
      <c r="HY267" s="43"/>
      <c r="HZ267" s="43"/>
      <c r="IA267" s="43"/>
      <c r="IB267" s="43"/>
      <c r="IC267" s="43"/>
      <c r="ID267" s="43"/>
      <c r="IE267" s="43"/>
      <c r="IF267" s="43"/>
      <c r="IG267" s="43"/>
      <c r="IH267" s="43"/>
      <c r="II267" s="43"/>
      <c r="IJ267" s="43"/>
      <c r="IK267" s="43"/>
      <c r="IL267" s="43"/>
      <c r="IM267" s="43"/>
      <c r="IN267" s="43"/>
      <c r="IO267" s="43"/>
      <c r="IP267" s="43"/>
      <c r="IQ267" s="43"/>
      <c r="IR267" s="43"/>
      <c r="IS267" s="43"/>
      <c r="IT267" s="43"/>
      <c r="IU267" s="43"/>
      <c r="IV267" s="43"/>
      <c r="IW267" s="43"/>
      <c r="IX267" s="43"/>
      <c r="IY267" s="43"/>
      <c r="IZ267" s="43"/>
      <c r="JA267" s="43"/>
      <c r="JB267" s="43"/>
      <c r="JC267" s="43"/>
      <c r="JD267" s="43"/>
      <c r="JE267" s="43"/>
      <c r="JF267" s="43"/>
      <c r="JG267" s="43"/>
      <c r="JH267" s="43"/>
      <c r="JI267" s="43"/>
      <c r="JJ267" s="43"/>
      <c r="JK267" s="43"/>
      <c r="JL267" s="43"/>
      <c r="JM267" s="43"/>
      <c r="JN267" s="43"/>
      <c r="JO267" s="43"/>
      <c r="JP267" s="43"/>
      <c r="JQ267" s="43"/>
      <c r="JR267" s="43"/>
      <c r="JS267" s="43"/>
      <c r="JT267" s="43"/>
      <c r="JU267" s="43"/>
      <c r="JV267" s="43"/>
      <c r="JW267" s="43"/>
      <c r="JX267" s="43"/>
      <c r="JY267" s="43"/>
      <c r="JZ267" s="43"/>
      <c r="KA267" s="43"/>
      <c r="KB267" s="43"/>
    </row>
    <row r="268" spans="2:288" ht="31.5" customHeight="1" outlineLevel="1" x14ac:dyDescent="0.3">
      <c r="B268" s="66" t="s">
        <v>164</v>
      </c>
      <c r="C268" s="53">
        <f>C267</f>
        <v>84.724999999999994</v>
      </c>
      <c r="D268" s="53">
        <f>VLOOKUP(B268,'Estimaciones variables'!A:B,2,FALSE)</f>
        <v>0.5</v>
      </c>
      <c r="E268" s="44"/>
      <c r="F268" s="44"/>
      <c r="G268" s="58" t="s">
        <v>310</v>
      </c>
      <c r="H268" s="58" t="s">
        <v>304</v>
      </c>
      <c r="I268" s="58" t="s">
        <v>308</v>
      </c>
      <c r="J268" s="58"/>
      <c r="K268" s="45">
        <v>0</v>
      </c>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c r="BC268" s="43"/>
      <c r="BD268" s="43"/>
      <c r="BE268" s="43"/>
      <c r="BF268" s="43"/>
      <c r="BG268" s="43"/>
      <c r="BH268" s="43"/>
      <c r="BI268" s="43"/>
      <c r="BJ268" s="43"/>
      <c r="BK268" s="43"/>
      <c r="BL268" s="43"/>
      <c r="BM268" s="43"/>
      <c r="BN268" s="43"/>
      <c r="BO268" s="43"/>
      <c r="BP268" s="43"/>
      <c r="BQ268" s="43"/>
      <c r="BR268" s="43"/>
      <c r="BS268" s="43"/>
      <c r="BT268" s="43"/>
      <c r="BU268" s="43"/>
      <c r="BV268" s="43"/>
      <c r="BW268" s="43"/>
      <c r="BX268" s="43"/>
      <c r="BY268" s="43"/>
      <c r="BZ268" s="43"/>
      <c r="CA268" s="43"/>
      <c r="CB268" s="43"/>
      <c r="CC268" s="43"/>
      <c r="CD268" s="43"/>
      <c r="CE268" s="43"/>
      <c r="CF268" s="43"/>
      <c r="CG268" s="43"/>
      <c r="CH268" s="43"/>
      <c r="CI268" s="43"/>
      <c r="CJ268" s="43"/>
      <c r="CK268" s="43"/>
      <c r="CL268" s="43"/>
      <c r="CM268" s="43"/>
      <c r="CN268" s="43"/>
      <c r="CO268" s="43"/>
      <c r="CP268" s="43"/>
      <c r="CQ268" s="43"/>
      <c r="CR268" s="43"/>
      <c r="CS268" s="43"/>
      <c r="CT268" s="43"/>
      <c r="CU268" s="43"/>
      <c r="CV268" s="43"/>
      <c r="CW268" s="43"/>
      <c r="CX268" s="43"/>
      <c r="CY268" s="43"/>
      <c r="CZ268" s="43"/>
      <c r="DA268" s="43"/>
      <c r="DB268" s="43"/>
      <c r="DC268" s="43"/>
      <c r="DD268" s="43"/>
      <c r="DE268" s="43"/>
      <c r="DF268" s="43"/>
      <c r="DG268" s="43"/>
      <c r="DH268" s="43"/>
      <c r="DI268" s="43"/>
      <c r="DJ268" s="43"/>
      <c r="DK268" s="43"/>
      <c r="DL268" s="43"/>
      <c r="DM268" s="43"/>
      <c r="DN268" s="43"/>
      <c r="DO268" s="43"/>
      <c r="DP268" s="43"/>
      <c r="DQ268" s="43"/>
      <c r="DR268" s="43"/>
      <c r="DS268" s="43"/>
      <c r="DT268" s="43"/>
      <c r="DU268" s="43"/>
      <c r="DV268" s="43"/>
      <c r="DW268" s="43"/>
      <c r="DX268" s="43"/>
      <c r="DY268" s="43"/>
      <c r="DZ268" s="43"/>
      <c r="EA268" s="43"/>
      <c r="EB268" s="43"/>
      <c r="EC268" s="43"/>
      <c r="ED268" s="43"/>
      <c r="EE268" s="43"/>
      <c r="EF268" s="43"/>
      <c r="EG268" s="43"/>
      <c r="EH268" s="43"/>
      <c r="EI268" s="43"/>
      <c r="EJ268" s="43"/>
      <c r="EK268" s="43"/>
      <c r="EL268" s="43"/>
      <c r="EM268" s="43"/>
      <c r="EN268" s="43"/>
      <c r="EO268" s="43"/>
      <c r="EP268" s="43"/>
      <c r="EQ268" s="43"/>
      <c r="ER268" s="43"/>
      <c r="ES268" s="43"/>
      <c r="ET268" s="43"/>
      <c r="EU268" s="43"/>
      <c r="EV268" s="43"/>
      <c r="EW268" s="43"/>
      <c r="EX268" s="43"/>
      <c r="EY268" s="43"/>
      <c r="EZ268" s="43"/>
      <c r="FA268" s="43"/>
      <c r="FB268" s="43"/>
      <c r="FC268" s="43"/>
      <c r="FD268" s="43"/>
      <c r="FE268" s="43"/>
      <c r="FF268" s="43"/>
      <c r="FG268" s="43"/>
      <c r="FH268" s="43"/>
      <c r="FI268" s="43"/>
      <c r="FJ268" s="43"/>
      <c r="FK268" s="43"/>
      <c r="FL268" s="43"/>
      <c r="FM268" s="43"/>
      <c r="FN268" s="43"/>
      <c r="FO268" s="43"/>
      <c r="FP268" s="43"/>
      <c r="FQ268" s="43"/>
      <c r="FR268" s="43"/>
      <c r="FS268" s="43"/>
      <c r="FT268" s="43"/>
      <c r="FU268" s="43"/>
      <c r="FV268" s="43"/>
      <c r="FW268" s="43"/>
      <c r="FX268" s="43"/>
      <c r="FY268" s="43"/>
      <c r="FZ268" s="43"/>
      <c r="GA268" s="43"/>
      <c r="GB268" s="43"/>
      <c r="GC268" s="43"/>
      <c r="GD268" s="43"/>
      <c r="GE268" s="43"/>
      <c r="GF268" s="43"/>
      <c r="GG268" s="43"/>
      <c r="GH268" s="43"/>
      <c r="GI268" s="43"/>
      <c r="GJ268" s="43"/>
      <c r="GK268" s="43"/>
      <c r="GL268" s="43"/>
      <c r="GM268" s="43"/>
      <c r="GN268" s="43"/>
      <c r="GO268" s="43"/>
      <c r="GP268" s="43"/>
      <c r="GQ268" s="43"/>
      <c r="GR268" s="43"/>
      <c r="GS268" s="43"/>
      <c r="GT268" s="43"/>
      <c r="GU268" s="43"/>
      <c r="GV268" s="43"/>
      <c r="GW268" s="43"/>
      <c r="GX268" s="43"/>
      <c r="GY268" s="43"/>
      <c r="GZ268" s="43"/>
      <c r="HA268" s="43"/>
      <c r="HB268" s="43"/>
      <c r="HC268" s="43"/>
      <c r="HD268" s="43"/>
      <c r="HE268" s="43"/>
      <c r="HF268" s="43"/>
      <c r="HG268" s="43"/>
      <c r="HH268" s="43"/>
      <c r="HI268" s="43"/>
      <c r="HJ268" s="43"/>
      <c r="HK268" s="43"/>
      <c r="HL268" s="43"/>
      <c r="HM268" s="43"/>
      <c r="HN268" s="43"/>
      <c r="HO268" s="43"/>
      <c r="HP268" s="43"/>
      <c r="HQ268" s="43"/>
      <c r="HR268" s="43"/>
      <c r="HS268" s="43"/>
      <c r="HT268" s="43"/>
      <c r="HU268" s="43"/>
      <c r="HV268" s="43"/>
      <c r="HW268" s="43"/>
      <c r="HX268" s="43"/>
      <c r="HY268" s="43"/>
      <c r="HZ268" s="43"/>
      <c r="IA268" s="43"/>
      <c r="IB268" s="43"/>
      <c r="IC268" s="43"/>
      <c r="ID268" s="43"/>
      <c r="IE268" s="43"/>
      <c r="IF268" s="43"/>
      <c r="IG268" s="43"/>
      <c r="IH268" s="43"/>
      <c r="II268" s="43"/>
      <c r="IJ268" s="43"/>
      <c r="IK268" s="43"/>
      <c r="IL268" s="43"/>
      <c r="IM268" s="43"/>
      <c r="IN268" s="43"/>
      <c r="IO268" s="43"/>
      <c r="IP268" s="43"/>
      <c r="IQ268" s="43"/>
      <c r="IR268" s="43"/>
      <c r="IS268" s="43"/>
      <c r="IT268" s="43"/>
      <c r="IU268" s="43"/>
      <c r="IV268" s="43"/>
      <c r="IW268" s="43"/>
      <c r="IX268" s="43"/>
      <c r="IY268" s="43"/>
      <c r="IZ268" s="43"/>
      <c r="JA268" s="43"/>
      <c r="JB268" s="43"/>
      <c r="JC268" s="43"/>
      <c r="JD268" s="43"/>
      <c r="JE268" s="43"/>
      <c r="JF268" s="43"/>
      <c r="JG268" s="43"/>
      <c r="JH268" s="43"/>
      <c r="JI268" s="43"/>
      <c r="JJ268" s="43"/>
      <c r="JK268" s="43"/>
      <c r="JL268" s="43"/>
      <c r="JM268" s="43"/>
      <c r="JN268" s="43"/>
      <c r="JO268" s="43"/>
      <c r="JP268" s="43"/>
      <c r="JQ268" s="43"/>
      <c r="JR268" s="43"/>
      <c r="JS268" s="43"/>
      <c r="JT268" s="43"/>
      <c r="JU268" s="43"/>
      <c r="JV268" s="43"/>
      <c r="JW268" s="43"/>
      <c r="JX268" s="43"/>
      <c r="JY268" s="43"/>
      <c r="JZ268" s="43"/>
      <c r="KA268" s="43"/>
      <c r="KB268" s="43"/>
    </row>
    <row r="269" spans="2:288" ht="29.25" customHeight="1" outlineLevel="1" x14ac:dyDescent="0.3">
      <c r="B269" s="66" t="s">
        <v>194</v>
      </c>
      <c r="C269" s="53">
        <f>C268</f>
        <v>84.724999999999994</v>
      </c>
      <c r="D269" s="53">
        <v>5</v>
      </c>
      <c r="E269" s="44"/>
      <c r="F269" s="44"/>
      <c r="G269" s="58" t="s">
        <v>306</v>
      </c>
      <c r="H269" s="58" t="s">
        <v>307</v>
      </c>
      <c r="I269" s="58"/>
      <c r="J269" s="58"/>
      <c r="K269" s="45">
        <v>0</v>
      </c>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c r="BC269" s="43"/>
      <c r="BD269" s="43"/>
      <c r="BE269" s="43"/>
      <c r="BF269" s="43"/>
      <c r="BG269" s="43"/>
      <c r="BH269" s="43"/>
      <c r="BI269" s="43"/>
      <c r="BJ269" s="43"/>
      <c r="BK269" s="43"/>
      <c r="BL269" s="43"/>
      <c r="BM269" s="43"/>
      <c r="BN269" s="43"/>
      <c r="BO269" s="43"/>
      <c r="BP269" s="43"/>
      <c r="BQ269" s="43"/>
      <c r="BR269" s="43"/>
      <c r="BS269" s="43"/>
      <c r="BT269" s="43"/>
      <c r="BU269" s="43"/>
      <c r="BV269" s="43"/>
      <c r="BW269" s="43"/>
      <c r="BX269" s="43"/>
      <c r="BY269" s="43"/>
      <c r="BZ269" s="43"/>
      <c r="CA269" s="43"/>
      <c r="CB269" s="43"/>
      <c r="CC269" s="43"/>
      <c r="CD269" s="43"/>
      <c r="CE269" s="43"/>
      <c r="CF269" s="43"/>
      <c r="CG269" s="43"/>
      <c r="CH269" s="43"/>
      <c r="CI269" s="43"/>
      <c r="CJ269" s="43"/>
      <c r="CK269" s="43"/>
      <c r="CL269" s="43"/>
      <c r="CM269" s="43"/>
      <c r="CN269" s="43"/>
      <c r="CO269" s="43"/>
      <c r="CP269" s="43"/>
      <c r="CQ269" s="43"/>
      <c r="CR269" s="43"/>
      <c r="CS269" s="43"/>
      <c r="CT269" s="43"/>
      <c r="CU269" s="43"/>
      <c r="CV269" s="43"/>
      <c r="CW269" s="43"/>
      <c r="CX269" s="43"/>
      <c r="CY269" s="43"/>
      <c r="CZ269" s="43"/>
      <c r="DA269" s="43"/>
      <c r="DB269" s="43"/>
      <c r="DC269" s="43"/>
      <c r="DD269" s="43"/>
      <c r="DE269" s="43"/>
      <c r="DF269" s="43"/>
      <c r="DG269" s="43"/>
      <c r="DH269" s="43"/>
      <c r="DI269" s="43"/>
      <c r="DJ269" s="43"/>
      <c r="DK269" s="43"/>
      <c r="DL269" s="43"/>
      <c r="DM269" s="43"/>
      <c r="DN269" s="43"/>
      <c r="DO269" s="43"/>
      <c r="DP269" s="43"/>
      <c r="DQ269" s="43"/>
      <c r="DR269" s="43"/>
      <c r="DS269" s="43"/>
      <c r="DT269" s="43"/>
      <c r="DU269" s="43"/>
      <c r="DV269" s="43"/>
      <c r="DW269" s="43"/>
      <c r="DX269" s="43"/>
      <c r="DY269" s="43"/>
      <c r="DZ269" s="43"/>
      <c r="EA269" s="43"/>
      <c r="EB269" s="43"/>
      <c r="EC269" s="43"/>
      <c r="ED269" s="43"/>
      <c r="EE269" s="43"/>
      <c r="EF269" s="43"/>
      <c r="EG269" s="43"/>
      <c r="EH269" s="43"/>
      <c r="EI269" s="43"/>
      <c r="EJ269" s="43"/>
      <c r="EK269" s="43"/>
      <c r="EL269" s="43"/>
      <c r="EM269" s="43"/>
      <c r="EN269" s="43"/>
      <c r="EO269" s="43"/>
      <c r="EP269" s="43"/>
      <c r="EQ269" s="43"/>
      <c r="ER269" s="43"/>
      <c r="ES269" s="43"/>
      <c r="ET269" s="43"/>
      <c r="EU269" s="43"/>
      <c r="EV269" s="43"/>
      <c r="EW269" s="43"/>
      <c r="EX269" s="43"/>
      <c r="EY269" s="43"/>
      <c r="EZ269" s="43"/>
      <c r="FA269" s="43"/>
      <c r="FB269" s="43"/>
      <c r="FC269" s="43"/>
      <c r="FD269" s="43"/>
      <c r="FE269" s="43"/>
      <c r="FF269" s="43"/>
      <c r="FG269" s="43"/>
      <c r="FH269" s="43"/>
      <c r="FI269" s="43"/>
      <c r="FJ269" s="43"/>
      <c r="FK269" s="43"/>
      <c r="FL269" s="43"/>
      <c r="FM269" s="43"/>
      <c r="FN269" s="43"/>
      <c r="FO269" s="43"/>
      <c r="FP269" s="43"/>
      <c r="FQ269" s="43"/>
      <c r="FR269" s="43"/>
      <c r="FS269" s="43"/>
      <c r="FT269" s="43"/>
      <c r="FU269" s="43"/>
      <c r="FV269" s="43"/>
      <c r="FW269" s="43"/>
      <c r="FX269" s="43"/>
      <c r="FY269" s="43"/>
      <c r="FZ269" s="43"/>
      <c r="GA269" s="43"/>
      <c r="GB269" s="43"/>
      <c r="GC269" s="43"/>
      <c r="GD269" s="43"/>
      <c r="GE269" s="43"/>
      <c r="GF269" s="43"/>
      <c r="GG269" s="43"/>
      <c r="GH269" s="43"/>
      <c r="GI269" s="43"/>
      <c r="GJ269" s="43"/>
      <c r="GK269" s="43"/>
      <c r="GL269" s="43"/>
      <c r="GM269" s="43"/>
      <c r="GN269" s="43"/>
      <c r="GO269" s="43"/>
      <c r="GP269" s="43"/>
      <c r="GQ269" s="43"/>
      <c r="GR269" s="43"/>
      <c r="GS269" s="43"/>
      <c r="GT269" s="43"/>
      <c r="GU269" s="43"/>
      <c r="GV269" s="43"/>
      <c r="GW269" s="43"/>
      <c r="GX269" s="43"/>
      <c r="GY269" s="43"/>
      <c r="GZ269" s="43"/>
      <c r="HA269" s="43"/>
      <c r="HB269" s="43"/>
      <c r="HC269" s="43"/>
      <c r="HD269" s="43"/>
      <c r="HE269" s="43"/>
      <c r="HF269" s="43"/>
      <c r="HG269" s="43"/>
      <c r="HH269" s="43"/>
      <c r="HI269" s="43"/>
      <c r="HJ269" s="43"/>
      <c r="HK269" s="43"/>
      <c r="HL269" s="43"/>
      <c r="HM269" s="43"/>
      <c r="HN269" s="43"/>
      <c r="HO269" s="43"/>
      <c r="HP269" s="43"/>
      <c r="HQ269" s="43"/>
      <c r="HR269" s="43"/>
      <c r="HS269" s="43"/>
      <c r="HT269" s="43"/>
      <c r="HU269" s="43"/>
      <c r="HV269" s="43"/>
      <c r="HW269" s="43"/>
      <c r="HX269" s="43"/>
      <c r="HY269" s="43"/>
      <c r="HZ269" s="43"/>
      <c r="IA269" s="43"/>
      <c r="IB269" s="43"/>
      <c r="IC269" s="43"/>
      <c r="ID269" s="43"/>
      <c r="IE269" s="43"/>
      <c r="IF269" s="43"/>
      <c r="IG269" s="43"/>
      <c r="IH269" s="43"/>
      <c r="II269" s="43"/>
      <c r="IJ269" s="43"/>
      <c r="IK269" s="43"/>
      <c r="IL269" s="43"/>
      <c r="IM269" s="43"/>
      <c r="IN269" s="43"/>
      <c r="IO269" s="43"/>
      <c r="IP269" s="43"/>
      <c r="IQ269" s="43"/>
      <c r="IR269" s="43"/>
      <c r="IS269" s="43"/>
      <c r="IT269" s="43"/>
      <c r="IU269" s="43"/>
      <c r="IV269" s="43"/>
      <c r="IW269" s="43"/>
      <c r="IX269" s="43"/>
      <c r="IY269" s="43"/>
      <c r="IZ269" s="43"/>
      <c r="JA269" s="43"/>
      <c r="JB269" s="43"/>
      <c r="JC269" s="43"/>
      <c r="JD269" s="43"/>
      <c r="JE269" s="43"/>
      <c r="JF269" s="43"/>
      <c r="JG269" s="43"/>
      <c r="JH269" s="43"/>
      <c r="JI269" s="43"/>
      <c r="JJ269" s="43"/>
      <c r="JK269" s="43"/>
      <c r="JL269" s="43"/>
      <c r="JM269" s="43"/>
      <c r="JN269" s="43"/>
      <c r="JO269" s="43"/>
      <c r="JP269" s="43"/>
      <c r="JQ269" s="43"/>
      <c r="JR269" s="43"/>
      <c r="JS269" s="43"/>
      <c r="JT269" s="43"/>
      <c r="JU269" s="43"/>
      <c r="JV269" s="43"/>
      <c r="JW269" s="43"/>
      <c r="JX269" s="43"/>
      <c r="JY269" s="43"/>
      <c r="JZ269" s="43"/>
      <c r="KA269" s="43"/>
      <c r="KB269" s="43"/>
    </row>
    <row r="270" spans="2:288" ht="26.25" customHeight="1" x14ac:dyDescent="0.3">
      <c r="B270" s="65" t="s">
        <v>292</v>
      </c>
      <c r="C270" s="57">
        <f>C271</f>
        <v>89.724999999999994</v>
      </c>
      <c r="D270" s="51">
        <f>(C272+D272)-C271</f>
        <v>11</v>
      </c>
      <c r="E270" s="41"/>
      <c r="F270" s="41"/>
      <c r="G270" s="73"/>
      <c r="H270" s="73"/>
      <c r="I270" s="73"/>
      <c r="J270" s="73"/>
      <c r="K270" s="42">
        <v>0</v>
      </c>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c r="BC270" s="43"/>
      <c r="BD270" s="43"/>
      <c r="BE270" s="43"/>
      <c r="BF270" s="43"/>
      <c r="BG270" s="43"/>
      <c r="BH270" s="43"/>
      <c r="BI270" s="43"/>
      <c r="BJ270" s="43"/>
      <c r="BK270" s="43"/>
      <c r="BL270" s="43"/>
      <c r="BM270" s="43"/>
      <c r="BN270" s="43"/>
      <c r="BO270" s="43"/>
      <c r="BP270" s="43"/>
      <c r="BQ270" s="43"/>
      <c r="BR270" s="43"/>
      <c r="BS270" s="43"/>
      <c r="BT270" s="43"/>
      <c r="BU270" s="43"/>
      <c r="BV270" s="43"/>
      <c r="BW270" s="43"/>
      <c r="BX270" s="43"/>
      <c r="BY270" s="43"/>
      <c r="BZ270" s="43"/>
      <c r="CA270" s="43"/>
      <c r="CB270" s="43"/>
      <c r="CC270" s="43"/>
      <c r="CD270" s="43"/>
      <c r="CE270" s="43"/>
      <c r="CF270" s="43"/>
      <c r="CG270" s="43"/>
      <c r="CH270" s="43"/>
      <c r="CI270" s="43"/>
      <c r="CJ270" s="43"/>
      <c r="CK270" s="43"/>
      <c r="CL270" s="43"/>
      <c r="CM270" s="43"/>
      <c r="CN270" s="43"/>
      <c r="CO270" s="43"/>
      <c r="CP270" s="43"/>
      <c r="CQ270" s="43"/>
      <c r="CR270" s="43"/>
      <c r="CS270" s="43"/>
      <c r="CT270" s="43"/>
      <c r="CU270" s="43"/>
      <c r="CV270" s="43"/>
      <c r="CW270" s="43"/>
      <c r="CX270" s="43"/>
      <c r="CY270" s="43"/>
      <c r="CZ270" s="43"/>
      <c r="DA270" s="43"/>
      <c r="DB270" s="43"/>
      <c r="DC270" s="43"/>
      <c r="DD270" s="43"/>
      <c r="DE270" s="43"/>
      <c r="DF270" s="43"/>
      <c r="DG270" s="43"/>
      <c r="DH270" s="43"/>
      <c r="DI270" s="43"/>
      <c r="DJ270" s="43"/>
      <c r="DK270" s="43"/>
      <c r="DL270" s="43"/>
      <c r="DM270" s="43"/>
      <c r="DN270" s="43"/>
      <c r="DO270" s="43"/>
      <c r="DP270" s="43"/>
      <c r="DQ270" s="43"/>
      <c r="DR270" s="43"/>
      <c r="DS270" s="43"/>
      <c r="DT270" s="43"/>
      <c r="DU270" s="43"/>
      <c r="DV270" s="43"/>
      <c r="DW270" s="43"/>
      <c r="DX270" s="43"/>
      <c r="DY270" s="43"/>
      <c r="DZ270" s="43"/>
      <c r="EA270" s="43"/>
      <c r="EB270" s="43"/>
      <c r="EC270" s="43"/>
      <c r="ED270" s="43"/>
      <c r="EE270" s="43"/>
      <c r="EF270" s="43"/>
      <c r="EG270" s="43"/>
      <c r="EH270" s="43"/>
      <c r="EI270" s="43"/>
      <c r="EJ270" s="43"/>
      <c r="EK270" s="43"/>
      <c r="EL270" s="43"/>
      <c r="EM270" s="43"/>
      <c r="EN270" s="43"/>
      <c r="EO270" s="43"/>
      <c r="EP270" s="43"/>
      <c r="EQ270" s="43"/>
      <c r="ER270" s="43"/>
      <c r="ES270" s="43"/>
      <c r="ET270" s="43"/>
      <c r="EU270" s="43"/>
      <c r="EV270" s="43"/>
      <c r="EW270" s="43"/>
      <c r="EX270" s="43"/>
      <c r="EY270" s="43"/>
      <c r="EZ270" s="43"/>
      <c r="FA270" s="43"/>
      <c r="FB270" s="43"/>
      <c r="FC270" s="43"/>
      <c r="FD270" s="43"/>
      <c r="FE270" s="43"/>
      <c r="FF270" s="43"/>
      <c r="FG270" s="43"/>
      <c r="FH270" s="43"/>
      <c r="FI270" s="43"/>
      <c r="FJ270" s="43"/>
      <c r="FK270" s="43"/>
      <c r="FL270" s="43"/>
      <c r="FM270" s="43"/>
      <c r="FN270" s="43"/>
      <c r="FO270" s="43"/>
      <c r="FP270" s="43"/>
      <c r="FQ270" s="43"/>
      <c r="FR270" s="43"/>
      <c r="FS270" s="43"/>
      <c r="FT270" s="43"/>
      <c r="FU270" s="43"/>
      <c r="FV270" s="43"/>
      <c r="FW270" s="43"/>
      <c r="FX270" s="43"/>
      <c r="FY270" s="43"/>
      <c r="FZ270" s="43"/>
      <c r="GA270" s="43"/>
      <c r="GB270" s="43"/>
      <c r="GC270" s="43"/>
      <c r="GD270" s="43"/>
      <c r="GE270" s="43"/>
      <c r="GF270" s="43"/>
      <c r="GG270" s="43"/>
      <c r="GH270" s="43"/>
      <c r="GI270" s="43"/>
      <c r="GJ270" s="43"/>
      <c r="GK270" s="43"/>
      <c r="GL270" s="43"/>
      <c r="GM270" s="43"/>
      <c r="GN270" s="43"/>
      <c r="GO270" s="43"/>
      <c r="GP270" s="43"/>
      <c r="GQ270" s="43"/>
      <c r="GR270" s="43"/>
      <c r="GS270" s="43"/>
      <c r="GT270" s="43"/>
      <c r="GU270" s="43"/>
      <c r="GV270" s="43"/>
      <c r="GW270" s="43"/>
      <c r="GX270" s="43"/>
      <c r="GY270" s="43"/>
      <c r="GZ270" s="43"/>
      <c r="HA270" s="43"/>
      <c r="HB270" s="43"/>
      <c r="HC270" s="43"/>
      <c r="HD270" s="43"/>
      <c r="HE270" s="43"/>
      <c r="HF270" s="43"/>
      <c r="HG270" s="43"/>
      <c r="HH270" s="43"/>
      <c r="HI270" s="43"/>
      <c r="HJ270" s="43"/>
      <c r="HK270" s="43"/>
      <c r="HL270" s="43"/>
      <c r="HM270" s="43"/>
      <c r="HN270" s="43"/>
      <c r="HO270" s="43"/>
      <c r="HP270" s="43"/>
      <c r="HQ270" s="43"/>
      <c r="HR270" s="43"/>
      <c r="HS270" s="43"/>
      <c r="HT270" s="43"/>
      <c r="HU270" s="43"/>
      <c r="HV270" s="43"/>
      <c r="HW270" s="43"/>
      <c r="HX270" s="43"/>
      <c r="HY270" s="43"/>
      <c r="HZ270" s="43"/>
      <c r="IA270" s="43"/>
      <c r="IB270" s="43"/>
      <c r="IC270" s="43"/>
      <c r="ID270" s="43"/>
      <c r="IE270" s="43"/>
      <c r="IF270" s="43"/>
      <c r="IG270" s="43"/>
      <c r="IH270" s="43"/>
      <c r="II270" s="43"/>
      <c r="IJ270" s="43"/>
      <c r="IK270" s="43"/>
      <c r="IL270" s="43"/>
      <c r="IM270" s="43"/>
      <c r="IN270" s="43"/>
      <c r="IO270" s="43"/>
      <c r="IP270" s="43"/>
      <c r="IQ270" s="43"/>
      <c r="IR270" s="43"/>
      <c r="IS270" s="43"/>
      <c r="IT270" s="43"/>
      <c r="IU270" s="43"/>
      <c r="IV270" s="43"/>
      <c r="IW270" s="43"/>
      <c r="IX270" s="43"/>
      <c r="IY270" s="43"/>
      <c r="IZ270" s="43"/>
      <c r="JA270" s="43"/>
      <c r="JB270" s="43"/>
      <c r="JC270" s="43"/>
      <c r="JD270" s="43"/>
      <c r="JE270" s="43"/>
      <c r="JF270" s="43"/>
      <c r="JG270" s="43"/>
      <c r="JH270" s="43"/>
      <c r="JI270" s="43"/>
      <c r="JJ270" s="43"/>
      <c r="JK270" s="43"/>
      <c r="JL270" s="43"/>
      <c r="JM270" s="43"/>
      <c r="JN270" s="43"/>
      <c r="JO270" s="43"/>
      <c r="JP270" s="43"/>
      <c r="JQ270" s="43"/>
      <c r="JR270" s="43"/>
      <c r="JS270" s="43"/>
      <c r="JT270" s="43"/>
      <c r="JU270" s="43"/>
      <c r="JV270" s="43"/>
      <c r="JW270" s="43"/>
      <c r="JX270" s="43"/>
      <c r="JY270" s="43"/>
      <c r="JZ270" s="43"/>
      <c r="KA270" s="43"/>
      <c r="KB270" s="43"/>
    </row>
    <row r="271" spans="2:288" ht="38.25" customHeight="1" outlineLevel="1" x14ac:dyDescent="0.3">
      <c r="B271" s="66" t="s">
        <v>165</v>
      </c>
      <c r="C271" s="55">
        <f>C269+D269</f>
        <v>89.724999999999994</v>
      </c>
      <c r="D271" s="53">
        <v>1</v>
      </c>
      <c r="E271" s="44"/>
      <c r="F271" s="44"/>
      <c r="G271" s="58" t="s">
        <v>3</v>
      </c>
      <c r="H271" s="58" t="s">
        <v>301</v>
      </c>
      <c r="I271" s="58"/>
      <c r="J271" s="58"/>
      <c r="K271" s="45">
        <v>0</v>
      </c>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c r="BC271" s="43"/>
      <c r="BD271" s="43"/>
      <c r="BE271" s="43"/>
      <c r="BF271" s="43"/>
      <c r="BG271" s="43"/>
      <c r="BH271" s="43"/>
      <c r="BI271" s="43"/>
      <c r="BJ271" s="43"/>
      <c r="BK271" s="43"/>
      <c r="BL271" s="43"/>
      <c r="BM271" s="43"/>
      <c r="BN271" s="43"/>
      <c r="BO271" s="43"/>
      <c r="BP271" s="43"/>
      <c r="BQ271" s="43"/>
      <c r="BR271" s="43"/>
      <c r="BS271" s="43"/>
      <c r="BT271" s="43"/>
      <c r="BU271" s="43"/>
      <c r="BV271" s="43"/>
      <c r="BW271" s="43"/>
      <c r="BX271" s="43"/>
      <c r="BY271" s="43"/>
      <c r="BZ271" s="43"/>
      <c r="CA271" s="43"/>
      <c r="CB271" s="43"/>
      <c r="CC271" s="43"/>
      <c r="CD271" s="43"/>
      <c r="CE271" s="43"/>
      <c r="CF271" s="43"/>
      <c r="CG271" s="43"/>
      <c r="CH271" s="43"/>
      <c r="CI271" s="43"/>
      <c r="CJ271" s="43"/>
      <c r="CK271" s="43"/>
      <c r="CL271" s="43"/>
      <c r="CM271" s="43"/>
      <c r="CN271" s="43"/>
      <c r="CO271" s="43"/>
      <c r="CP271" s="43"/>
      <c r="CQ271" s="43"/>
      <c r="CR271" s="43"/>
      <c r="CS271" s="43"/>
      <c r="CT271" s="43"/>
      <c r="CU271" s="43"/>
      <c r="CV271" s="43"/>
      <c r="CW271" s="43"/>
      <c r="CX271" s="43"/>
      <c r="CY271" s="43"/>
      <c r="CZ271" s="43"/>
      <c r="DA271" s="43"/>
      <c r="DB271" s="43"/>
      <c r="DC271" s="43"/>
      <c r="DD271" s="43"/>
      <c r="DE271" s="43"/>
      <c r="DF271" s="43"/>
      <c r="DG271" s="43"/>
      <c r="DH271" s="43"/>
      <c r="DI271" s="43"/>
      <c r="DJ271" s="43"/>
      <c r="DK271" s="43"/>
      <c r="DL271" s="43"/>
      <c r="DM271" s="43"/>
      <c r="DN271" s="43"/>
      <c r="DO271" s="43"/>
      <c r="DP271" s="43"/>
      <c r="DQ271" s="43"/>
      <c r="DR271" s="43"/>
      <c r="DS271" s="43"/>
      <c r="DT271" s="43"/>
      <c r="DU271" s="43"/>
      <c r="DV271" s="43"/>
      <c r="DW271" s="43"/>
      <c r="DX271" s="43"/>
      <c r="DY271" s="43"/>
      <c r="DZ271" s="43"/>
      <c r="EA271" s="43"/>
      <c r="EB271" s="43"/>
      <c r="EC271" s="43"/>
      <c r="ED271" s="43"/>
      <c r="EE271" s="43"/>
      <c r="EF271" s="43"/>
      <c r="EG271" s="43"/>
      <c r="EH271" s="43"/>
      <c r="EI271" s="43"/>
      <c r="EJ271" s="43"/>
      <c r="EK271" s="43"/>
      <c r="EL271" s="43"/>
      <c r="EM271" s="43"/>
      <c r="EN271" s="43"/>
      <c r="EO271" s="43"/>
      <c r="EP271" s="43"/>
      <c r="EQ271" s="43"/>
      <c r="ER271" s="43"/>
      <c r="ES271" s="43"/>
      <c r="ET271" s="43"/>
      <c r="EU271" s="43"/>
      <c r="EV271" s="43"/>
      <c r="EW271" s="43"/>
      <c r="EX271" s="43"/>
      <c r="EY271" s="43"/>
      <c r="EZ271" s="43"/>
      <c r="FA271" s="43"/>
      <c r="FB271" s="43"/>
      <c r="FC271" s="43"/>
      <c r="FD271" s="43"/>
      <c r="FE271" s="43"/>
      <c r="FF271" s="43"/>
      <c r="FG271" s="43"/>
      <c r="FH271" s="43"/>
      <c r="FI271" s="43"/>
      <c r="FJ271" s="43"/>
      <c r="FK271" s="43"/>
      <c r="FL271" s="43"/>
      <c r="FM271" s="43"/>
      <c r="FN271" s="43"/>
      <c r="FO271" s="43"/>
      <c r="FP271" s="43"/>
      <c r="FQ271" s="43"/>
      <c r="FR271" s="43"/>
      <c r="FS271" s="43"/>
      <c r="FT271" s="43"/>
      <c r="FU271" s="43"/>
      <c r="FV271" s="43"/>
      <c r="FW271" s="43"/>
      <c r="FX271" s="43"/>
      <c r="FY271" s="43"/>
      <c r="FZ271" s="43"/>
      <c r="GA271" s="43"/>
      <c r="GB271" s="43"/>
      <c r="GC271" s="43"/>
      <c r="GD271" s="43"/>
      <c r="GE271" s="43"/>
      <c r="GF271" s="43"/>
      <c r="GG271" s="43"/>
      <c r="GH271" s="43"/>
      <c r="GI271" s="43"/>
      <c r="GJ271" s="43"/>
      <c r="GK271" s="43"/>
      <c r="GL271" s="43"/>
      <c r="GM271" s="43"/>
      <c r="GN271" s="43"/>
      <c r="GO271" s="43"/>
      <c r="GP271" s="43"/>
      <c r="GQ271" s="43"/>
      <c r="GR271" s="43"/>
      <c r="GS271" s="43"/>
      <c r="GT271" s="43"/>
      <c r="GU271" s="43"/>
      <c r="GV271" s="43"/>
      <c r="GW271" s="43"/>
      <c r="GX271" s="43"/>
      <c r="GY271" s="43"/>
      <c r="GZ271" s="43"/>
      <c r="HA271" s="43"/>
      <c r="HB271" s="43"/>
      <c r="HC271" s="43"/>
      <c r="HD271" s="43"/>
      <c r="HE271" s="43"/>
      <c r="HF271" s="43"/>
      <c r="HG271" s="43"/>
      <c r="HH271" s="43"/>
      <c r="HI271" s="43"/>
      <c r="HJ271" s="43"/>
      <c r="HK271" s="43"/>
      <c r="HL271" s="43"/>
      <c r="HM271" s="43"/>
      <c r="HN271" s="43"/>
      <c r="HO271" s="43"/>
      <c r="HP271" s="43"/>
      <c r="HQ271" s="43"/>
      <c r="HR271" s="43"/>
      <c r="HS271" s="43"/>
      <c r="HT271" s="43"/>
      <c r="HU271" s="43"/>
      <c r="HV271" s="43"/>
      <c r="HW271" s="43"/>
      <c r="HX271" s="43"/>
      <c r="HY271" s="43"/>
      <c r="HZ271" s="43"/>
      <c r="IA271" s="43"/>
      <c r="IB271" s="43"/>
      <c r="IC271" s="43"/>
      <c r="ID271" s="43"/>
      <c r="IE271" s="43"/>
      <c r="IF271" s="43"/>
      <c r="IG271" s="43"/>
      <c r="IH271" s="43"/>
      <c r="II271" s="43"/>
      <c r="IJ271" s="43"/>
      <c r="IK271" s="43"/>
      <c r="IL271" s="43"/>
      <c r="IM271" s="43"/>
      <c r="IN271" s="43"/>
      <c r="IO271" s="43"/>
      <c r="IP271" s="43"/>
      <c r="IQ271" s="43"/>
      <c r="IR271" s="43"/>
      <c r="IS271" s="43"/>
      <c r="IT271" s="43"/>
      <c r="IU271" s="43"/>
      <c r="IV271" s="43"/>
      <c r="IW271" s="43"/>
      <c r="IX271" s="43"/>
      <c r="IY271" s="43"/>
      <c r="IZ271" s="43"/>
      <c r="JA271" s="43"/>
      <c r="JB271" s="43"/>
      <c r="JC271" s="43"/>
      <c r="JD271" s="43"/>
      <c r="JE271" s="43"/>
      <c r="JF271" s="43"/>
      <c r="JG271" s="43"/>
      <c r="JH271" s="43"/>
      <c r="JI271" s="43"/>
      <c r="JJ271" s="43"/>
      <c r="JK271" s="43"/>
      <c r="JL271" s="43"/>
      <c r="JM271" s="43"/>
      <c r="JN271" s="43"/>
      <c r="JO271" s="43"/>
      <c r="JP271" s="43"/>
      <c r="JQ271" s="43"/>
      <c r="JR271" s="43"/>
      <c r="JS271" s="43"/>
      <c r="JT271" s="43"/>
      <c r="JU271" s="43"/>
      <c r="JV271" s="43"/>
      <c r="JW271" s="43"/>
      <c r="JX271" s="43"/>
      <c r="JY271" s="43"/>
      <c r="JZ271" s="43"/>
      <c r="KA271" s="43"/>
      <c r="KB271" s="43"/>
    </row>
    <row r="272" spans="2:288" ht="29.25" customHeight="1" outlineLevel="1" x14ac:dyDescent="0.3">
      <c r="B272" s="66" t="s">
        <v>195</v>
      </c>
      <c r="C272" s="55">
        <f>C271+D271</f>
        <v>90.724999999999994</v>
      </c>
      <c r="D272" s="53">
        <v>10</v>
      </c>
      <c r="E272" s="44"/>
      <c r="F272" s="44"/>
      <c r="G272" s="58" t="s">
        <v>21</v>
      </c>
      <c r="H272" s="58" t="s">
        <v>301</v>
      </c>
      <c r="I272" s="58"/>
      <c r="J272" s="58"/>
      <c r="K272" s="45">
        <v>0</v>
      </c>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c r="BC272" s="43"/>
      <c r="BD272" s="43"/>
      <c r="BE272" s="43"/>
      <c r="BF272" s="43"/>
      <c r="BG272" s="43"/>
      <c r="BH272" s="43"/>
      <c r="BI272" s="43"/>
      <c r="BJ272" s="43"/>
      <c r="BK272" s="43"/>
      <c r="BL272" s="43"/>
      <c r="BM272" s="43"/>
      <c r="BN272" s="43"/>
      <c r="BO272" s="43"/>
      <c r="BP272" s="43"/>
      <c r="BQ272" s="43"/>
      <c r="BR272" s="43"/>
      <c r="BS272" s="43"/>
      <c r="BT272" s="43"/>
      <c r="BU272" s="43"/>
      <c r="BV272" s="43"/>
      <c r="BW272" s="43"/>
      <c r="BX272" s="43"/>
      <c r="BY272" s="43"/>
      <c r="BZ272" s="43"/>
      <c r="CA272" s="43"/>
      <c r="CB272" s="43"/>
      <c r="CC272" s="43"/>
      <c r="CD272" s="43"/>
      <c r="CE272" s="43"/>
      <c r="CF272" s="43"/>
      <c r="CG272" s="43"/>
      <c r="CH272" s="43"/>
      <c r="CI272" s="43"/>
      <c r="CJ272" s="43"/>
      <c r="CK272" s="43"/>
      <c r="CL272" s="43"/>
      <c r="CM272" s="43"/>
      <c r="CN272" s="43"/>
      <c r="CO272" s="43"/>
      <c r="CP272" s="43"/>
      <c r="CQ272" s="43"/>
      <c r="CR272" s="43"/>
      <c r="CS272" s="43"/>
      <c r="CT272" s="43"/>
      <c r="CU272" s="43"/>
      <c r="CV272" s="43"/>
      <c r="CW272" s="43"/>
      <c r="CX272" s="43"/>
      <c r="CY272" s="43"/>
      <c r="CZ272" s="43"/>
      <c r="DA272" s="43"/>
      <c r="DB272" s="43"/>
      <c r="DC272" s="43"/>
      <c r="DD272" s="43"/>
      <c r="DE272" s="43"/>
      <c r="DF272" s="43"/>
      <c r="DG272" s="43"/>
      <c r="DH272" s="43"/>
      <c r="DI272" s="43"/>
      <c r="DJ272" s="43"/>
      <c r="DK272" s="43"/>
      <c r="DL272" s="43"/>
      <c r="DM272" s="43"/>
      <c r="DN272" s="43"/>
      <c r="DO272" s="43"/>
      <c r="DP272" s="43"/>
      <c r="DQ272" s="43"/>
      <c r="DR272" s="43"/>
      <c r="DS272" s="43"/>
      <c r="DT272" s="43"/>
      <c r="DU272" s="43"/>
      <c r="DV272" s="43"/>
      <c r="DW272" s="43"/>
      <c r="DX272" s="43"/>
      <c r="DY272" s="43"/>
      <c r="DZ272" s="43"/>
      <c r="EA272" s="43"/>
      <c r="EB272" s="43"/>
      <c r="EC272" s="43"/>
      <c r="ED272" s="43"/>
      <c r="EE272" s="43"/>
      <c r="EF272" s="43"/>
      <c r="EG272" s="43"/>
      <c r="EH272" s="43"/>
      <c r="EI272" s="43"/>
      <c r="EJ272" s="43"/>
      <c r="EK272" s="43"/>
      <c r="EL272" s="43"/>
      <c r="EM272" s="43"/>
      <c r="EN272" s="43"/>
      <c r="EO272" s="43"/>
      <c r="EP272" s="43"/>
      <c r="EQ272" s="43"/>
      <c r="ER272" s="43"/>
      <c r="ES272" s="43"/>
      <c r="ET272" s="43"/>
      <c r="EU272" s="43"/>
      <c r="EV272" s="43"/>
      <c r="EW272" s="43"/>
      <c r="EX272" s="43"/>
      <c r="EY272" s="43"/>
      <c r="EZ272" s="43"/>
      <c r="FA272" s="43"/>
      <c r="FB272" s="43"/>
      <c r="FC272" s="43"/>
      <c r="FD272" s="43"/>
      <c r="FE272" s="43"/>
      <c r="FF272" s="43"/>
      <c r="FG272" s="43"/>
      <c r="FH272" s="43"/>
      <c r="FI272" s="43"/>
      <c r="FJ272" s="43"/>
      <c r="FK272" s="43"/>
      <c r="FL272" s="43"/>
      <c r="FM272" s="43"/>
      <c r="FN272" s="43"/>
      <c r="FO272" s="43"/>
      <c r="FP272" s="43"/>
      <c r="FQ272" s="43"/>
      <c r="FR272" s="43"/>
      <c r="FS272" s="43"/>
      <c r="FT272" s="43"/>
      <c r="FU272" s="43"/>
      <c r="FV272" s="43"/>
      <c r="FW272" s="43"/>
      <c r="FX272" s="43"/>
      <c r="FY272" s="43"/>
      <c r="FZ272" s="43"/>
      <c r="GA272" s="43"/>
      <c r="GB272" s="43"/>
      <c r="GC272" s="43"/>
      <c r="GD272" s="43"/>
      <c r="GE272" s="43"/>
      <c r="GF272" s="43"/>
      <c r="GG272" s="43"/>
      <c r="GH272" s="43"/>
      <c r="GI272" s="43"/>
      <c r="GJ272" s="43"/>
      <c r="GK272" s="43"/>
      <c r="GL272" s="43"/>
      <c r="GM272" s="43"/>
      <c r="GN272" s="43"/>
      <c r="GO272" s="43"/>
      <c r="GP272" s="43"/>
      <c r="GQ272" s="43"/>
      <c r="GR272" s="43"/>
      <c r="GS272" s="43"/>
      <c r="GT272" s="43"/>
      <c r="GU272" s="43"/>
      <c r="GV272" s="43"/>
      <c r="GW272" s="43"/>
      <c r="GX272" s="43"/>
      <c r="GY272" s="43"/>
      <c r="GZ272" s="43"/>
      <c r="HA272" s="43"/>
      <c r="HB272" s="43"/>
      <c r="HC272" s="43"/>
      <c r="HD272" s="43"/>
      <c r="HE272" s="43"/>
      <c r="HF272" s="43"/>
      <c r="HG272" s="43"/>
      <c r="HH272" s="43"/>
      <c r="HI272" s="43"/>
      <c r="HJ272" s="43"/>
      <c r="HK272" s="43"/>
      <c r="HL272" s="43"/>
      <c r="HM272" s="43"/>
      <c r="HN272" s="43"/>
      <c r="HO272" s="43"/>
      <c r="HP272" s="43"/>
      <c r="HQ272" s="43"/>
      <c r="HR272" s="43"/>
      <c r="HS272" s="43"/>
      <c r="HT272" s="43"/>
      <c r="HU272" s="43"/>
      <c r="HV272" s="43"/>
      <c r="HW272" s="43"/>
      <c r="HX272" s="43"/>
      <c r="HY272" s="43"/>
      <c r="HZ272" s="43"/>
      <c r="IA272" s="43"/>
      <c r="IB272" s="43"/>
      <c r="IC272" s="43"/>
      <c r="ID272" s="43"/>
      <c r="IE272" s="43"/>
      <c r="IF272" s="43"/>
      <c r="IG272" s="43"/>
      <c r="IH272" s="43"/>
      <c r="II272" s="43"/>
      <c r="IJ272" s="43"/>
      <c r="IK272" s="43"/>
      <c r="IL272" s="43"/>
      <c r="IM272" s="43"/>
      <c r="IN272" s="43"/>
      <c r="IO272" s="43"/>
      <c r="IP272" s="43"/>
      <c r="IQ272" s="43"/>
      <c r="IR272" s="43"/>
      <c r="IS272" s="43"/>
      <c r="IT272" s="43"/>
      <c r="IU272" s="43"/>
      <c r="IV272" s="43"/>
      <c r="IW272" s="43"/>
      <c r="IX272" s="43"/>
      <c r="IY272" s="43"/>
      <c r="IZ272" s="43"/>
      <c r="JA272" s="43"/>
      <c r="JB272" s="43"/>
      <c r="JC272" s="43"/>
      <c r="JD272" s="43"/>
      <c r="JE272" s="43"/>
      <c r="JF272" s="43"/>
      <c r="JG272" s="43"/>
      <c r="JH272" s="43"/>
      <c r="JI272" s="43"/>
      <c r="JJ272" s="43"/>
      <c r="JK272" s="43"/>
      <c r="JL272" s="43"/>
      <c r="JM272" s="43"/>
      <c r="JN272" s="43"/>
      <c r="JO272" s="43"/>
      <c r="JP272" s="43"/>
      <c r="JQ272" s="43"/>
      <c r="JR272" s="43"/>
      <c r="JS272" s="43"/>
      <c r="JT272" s="43"/>
      <c r="JU272" s="43"/>
      <c r="JV272" s="43"/>
      <c r="JW272" s="43"/>
      <c r="JX272" s="43"/>
      <c r="JY272" s="43"/>
      <c r="JZ272" s="43"/>
      <c r="KA272" s="43"/>
      <c r="KB272" s="43"/>
    </row>
    <row r="273" spans="2:11" s="48" customFormat="1" ht="16.5" customHeight="1" x14ac:dyDescent="0.3">
      <c r="B273" s="127"/>
      <c r="C273" s="127"/>
      <c r="D273" s="127"/>
      <c r="E273" s="127"/>
      <c r="F273" s="127"/>
      <c r="G273" s="127"/>
      <c r="H273" s="127"/>
      <c r="I273" s="127"/>
      <c r="J273" s="127"/>
      <c r="K273" s="127"/>
    </row>
  </sheetData>
  <sheetProtection algorithmName="SHA-512" hashValue="OXnfjv/I9W5BOtgixAbrLz1o8wIOcxBS7Nh9aKgS1R9Q/ySPrPjRLO1+TSxW/h9vpSuI4+7fKUvsOyMYT52lmw==" saltValue="7DPkgWW491LvXtb7DKNgxw==" spinCount="100000" sheet="1" selectLockedCells="1" autoFilter="0" pivotTables="0"/>
  <autoFilter ref="B6:KM272" xr:uid="{0C89B497-912B-455A-82DC-976B75B77640}"/>
  <dataConsolidate/>
  <mergeCells count="18">
    <mergeCell ref="I4:I5"/>
    <mergeCell ref="J4:J5"/>
    <mergeCell ref="B273:K273"/>
    <mergeCell ref="K2:K5"/>
    <mergeCell ref="M1:R1"/>
    <mergeCell ref="Z1:BK1"/>
    <mergeCell ref="BM1:BP1"/>
    <mergeCell ref="B2:B5"/>
    <mergeCell ref="C2:C5"/>
    <mergeCell ref="D2:D5"/>
    <mergeCell ref="E2:E5"/>
    <mergeCell ref="F2:F5"/>
    <mergeCell ref="U1:W1"/>
    <mergeCell ref="L2:KB2"/>
    <mergeCell ref="BR1:KB1"/>
    <mergeCell ref="G2:J3"/>
    <mergeCell ref="G4:G5"/>
    <mergeCell ref="H4:H5"/>
  </mergeCells>
  <conditionalFormatting sqref="L6:KB6 L8:KB12 L14:KB20 L42:KB42 L54:KB54 L135:KB135 L100:KB103 L87:KB89 L74:KB76 L114:KB117 L129:KB131 L145:KB145 L156:KB156 L222:KB222 L268:KB268 L270:KB272 L59:KB59 L46:KB51 L56:KB57 L137:KB137 L249:KB249 L245:KB245 L23:KB39">
    <cfRule type="expression" dxfId="1881" priority="2339">
      <formula>PorcentajeCompletado</formula>
    </cfRule>
    <cfRule type="expression" dxfId="1880" priority="2341">
      <formula>PercentCompleteBeyond</formula>
    </cfRule>
    <cfRule type="expression" dxfId="1879" priority="2342">
      <formula>Real</formula>
    </cfRule>
    <cfRule type="expression" dxfId="1878" priority="2343">
      <formula>ActualBeyond</formula>
    </cfRule>
    <cfRule type="expression" dxfId="1877" priority="2344">
      <formula>Plan</formula>
    </cfRule>
    <cfRule type="expression" dxfId="1876" priority="2345">
      <formula>L$5=period_selected</formula>
    </cfRule>
    <cfRule type="expression" dxfId="1875" priority="2347">
      <formula>MOD(COLUMN(),2)</formula>
    </cfRule>
    <cfRule type="expression" dxfId="1874" priority="2348">
      <formula>MOD(COLUMN(),2)=0</formula>
    </cfRule>
  </conditionalFormatting>
  <conditionalFormatting sqref="B273 L273:KB273">
    <cfRule type="expression" dxfId="1873" priority="2340">
      <formula>TRUE</formula>
    </cfRule>
  </conditionalFormatting>
  <conditionalFormatting sqref="L5:KB5">
    <cfRule type="expression" dxfId="1872" priority="2346">
      <formula>L$5=period_selected</formula>
    </cfRule>
  </conditionalFormatting>
  <conditionalFormatting sqref="L7:KB7">
    <cfRule type="expression" dxfId="1871" priority="2097">
      <formula>PorcentajeCompletado</formula>
    </cfRule>
    <cfRule type="expression" dxfId="1870" priority="2098">
      <formula>PercentCompleteBeyond</formula>
    </cfRule>
    <cfRule type="expression" dxfId="1869" priority="2099">
      <formula>Real</formula>
    </cfRule>
    <cfRule type="expression" dxfId="1868" priority="2100">
      <formula>ActualBeyond</formula>
    </cfRule>
    <cfRule type="expression" dxfId="1867" priority="2101">
      <formula>Plan</formula>
    </cfRule>
    <cfRule type="expression" dxfId="1866" priority="2102">
      <formula>L$5=period_selected</formula>
    </cfRule>
    <cfRule type="expression" dxfId="1865" priority="2103">
      <formula>MOD(COLUMN(),2)</formula>
    </cfRule>
    <cfRule type="expression" dxfId="1864" priority="2104">
      <formula>MOD(COLUMN(),2)=0</formula>
    </cfRule>
  </conditionalFormatting>
  <conditionalFormatting sqref="L13:KB13">
    <cfRule type="expression" dxfId="1863" priority="2089">
      <formula>PorcentajeCompletado</formula>
    </cfRule>
    <cfRule type="expression" dxfId="1862" priority="2090">
      <formula>PercentCompleteBeyond</formula>
    </cfRule>
    <cfRule type="expression" dxfId="1861" priority="2091">
      <formula>Real</formula>
    </cfRule>
    <cfRule type="expression" dxfId="1860" priority="2092">
      <formula>ActualBeyond</formula>
    </cfRule>
    <cfRule type="expression" dxfId="1859" priority="2093">
      <formula>Plan</formula>
    </cfRule>
    <cfRule type="expression" dxfId="1858" priority="2094">
      <formula>L$5=period_selected</formula>
    </cfRule>
    <cfRule type="expression" dxfId="1857" priority="2095">
      <formula>MOD(COLUMN(),2)</formula>
    </cfRule>
    <cfRule type="expression" dxfId="1856" priority="2096">
      <formula>MOD(COLUMN(),2)=0</formula>
    </cfRule>
  </conditionalFormatting>
  <conditionalFormatting sqref="L21:KB22">
    <cfRule type="expression" dxfId="1855" priority="2081">
      <formula>PorcentajeCompletado</formula>
    </cfRule>
    <cfRule type="expression" dxfId="1854" priority="2082">
      <formula>PercentCompleteBeyond</formula>
    </cfRule>
    <cfRule type="expression" dxfId="1853" priority="2083">
      <formula>Real</formula>
    </cfRule>
    <cfRule type="expression" dxfId="1852" priority="2084">
      <formula>ActualBeyond</formula>
    </cfRule>
    <cfRule type="expression" dxfId="1851" priority="2085">
      <formula>Plan</formula>
    </cfRule>
    <cfRule type="expression" dxfId="1850" priority="2086">
      <formula>L$5=period_selected</formula>
    </cfRule>
    <cfRule type="expression" dxfId="1849" priority="2087">
      <formula>MOD(COLUMN(),2)</formula>
    </cfRule>
    <cfRule type="expression" dxfId="1848" priority="2088">
      <formula>MOD(COLUMN(),2)=0</formula>
    </cfRule>
  </conditionalFormatting>
  <conditionalFormatting sqref="L40:KB40">
    <cfRule type="expression" dxfId="1847" priority="2073">
      <formula>PorcentajeCompletado</formula>
    </cfRule>
    <cfRule type="expression" dxfId="1846" priority="2074">
      <formula>PercentCompleteBeyond</formula>
    </cfRule>
    <cfRule type="expression" dxfId="1845" priority="2075">
      <formula>Real</formula>
    </cfRule>
    <cfRule type="expression" dxfId="1844" priority="2076">
      <formula>ActualBeyond</formula>
    </cfRule>
    <cfRule type="expression" dxfId="1843" priority="2077">
      <formula>Plan</formula>
    </cfRule>
    <cfRule type="expression" dxfId="1842" priority="2078">
      <formula>L$5=period_selected</formula>
    </cfRule>
    <cfRule type="expression" dxfId="1841" priority="2079">
      <formula>MOD(COLUMN(),2)</formula>
    </cfRule>
    <cfRule type="expression" dxfId="1840" priority="2080">
      <formula>MOD(COLUMN(),2)=0</formula>
    </cfRule>
  </conditionalFormatting>
  <conditionalFormatting sqref="L43:KB43 L45:KB51">
    <cfRule type="expression" dxfId="1839" priority="2049">
      <formula>PorcentajeCompletado</formula>
    </cfRule>
    <cfRule type="expression" dxfId="1838" priority="2050">
      <formula>PercentCompleteBeyond</formula>
    </cfRule>
    <cfRule type="expression" dxfId="1837" priority="2051">
      <formula>Real</formula>
    </cfRule>
    <cfRule type="expression" dxfId="1836" priority="2052">
      <formula>ActualBeyond</formula>
    </cfRule>
    <cfRule type="expression" dxfId="1835" priority="2053">
      <formula>Plan</formula>
    </cfRule>
    <cfRule type="expression" dxfId="1834" priority="2054">
      <formula>L$5=period_selected</formula>
    </cfRule>
    <cfRule type="expression" dxfId="1833" priority="2055">
      <formula>MOD(COLUMN(),2)</formula>
    </cfRule>
    <cfRule type="expression" dxfId="1832" priority="2056">
      <formula>MOD(COLUMN(),2)=0</formula>
    </cfRule>
  </conditionalFormatting>
  <conditionalFormatting sqref="L53:KB53">
    <cfRule type="expression" dxfId="1831" priority="2017">
      <formula>PorcentajeCompletado</formula>
    </cfRule>
    <cfRule type="expression" dxfId="1830" priority="2018">
      <formula>PercentCompleteBeyond</formula>
    </cfRule>
    <cfRule type="expression" dxfId="1829" priority="2019">
      <formula>Real</formula>
    </cfRule>
    <cfRule type="expression" dxfId="1828" priority="2020">
      <formula>ActualBeyond</formula>
    </cfRule>
    <cfRule type="expression" dxfId="1827" priority="2021">
      <formula>Plan</formula>
    </cfRule>
    <cfRule type="expression" dxfId="1826" priority="2022">
      <formula>L$5=period_selected</formula>
    </cfRule>
    <cfRule type="expression" dxfId="1825" priority="2023">
      <formula>MOD(COLUMN(),2)</formula>
    </cfRule>
    <cfRule type="expression" dxfId="1824" priority="2024">
      <formula>MOD(COLUMN(),2)=0</formula>
    </cfRule>
  </conditionalFormatting>
  <conditionalFormatting sqref="L41:KB42">
    <cfRule type="expression" dxfId="1823" priority="2041">
      <formula>PorcentajeCompletado</formula>
    </cfRule>
    <cfRule type="expression" dxfId="1822" priority="2042">
      <formula>PercentCompleteBeyond</formula>
    </cfRule>
    <cfRule type="expression" dxfId="1821" priority="2043">
      <formula>Real</formula>
    </cfRule>
    <cfRule type="expression" dxfId="1820" priority="2044">
      <formula>ActualBeyond</formula>
    </cfRule>
    <cfRule type="expression" dxfId="1819" priority="2045">
      <formula>Plan</formula>
    </cfRule>
    <cfRule type="expression" dxfId="1818" priority="2046">
      <formula>L$5=period_selected</formula>
    </cfRule>
    <cfRule type="expression" dxfId="1817" priority="2047">
      <formula>MOD(COLUMN(),2)</formula>
    </cfRule>
    <cfRule type="expression" dxfId="1816" priority="2048">
      <formula>MOD(COLUMN(),2)=0</formula>
    </cfRule>
  </conditionalFormatting>
  <conditionalFormatting sqref="L99:KB99">
    <cfRule type="expression" dxfId="1815" priority="1921">
      <formula>PorcentajeCompletado</formula>
    </cfRule>
    <cfRule type="expression" dxfId="1814" priority="1922">
      <formula>PercentCompleteBeyond</formula>
    </cfRule>
    <cfRule type="expression" dxfId="1813" priority="1923">
      <formula>Real</formula>
    </cfRule>
    <cfRule type="expression" dxfId="1812" priority="1924">
      <formula>ActualBeyond</formula>
    </cfRule>
    <cfRule type="expression" dxfId="1811" priority="1925">
      <formula>Plan</formula>
    </cfRule>
    <cfRule type="expression" dxfId="1810" priority="1926">
      <formula>L$5=period_selected</formula>
    </cfRule>
    <cfRule type="expression" dxfId="1809" priority="1927">
      <formula>MOD(COLUMN(),2)</formula>
    </cfRule>
    <cfRule type="expression" dxfId="1808" priority="1928">
      <formula>MOD(COLUMN(),2)=0</formula>
    </cfRule>
  </conditionalFormatting>
  <conditionalFormatting sqref="L52:KB52 L62:KB63">
    <cfRule type="expression" dxfId="1807" priority="2025">
      <formula>PorcentajeCompletado</formula>
    </cfRule>
    <cfRule type="expression" dxfId="1806" priority="2026">
      <formula>PercentCompleteBeyond</formula>
    </cfRule>
    <cfRule type="expression" dxfId="1805" priority="2027">
      <formula>Real</formula>
    </cfRule>
    <cfRule type="expression" dxfId="1804" priority="2028">
      <formula>ActualBeyond</formula>
    </cfRule>
    <cfRule type="expression" dxfId="1803" priority="2029">
      <formula>Plan</formula>
    </cfRule>
    <cfRule type="expression" dxfId="1802" priority="2030">
      <formula>L$5=period_selected</formula>
    </cfRule>
    <cfRule type="expression" dxfId="1801" priority="2031">
      <formula>MOD(COLUMN(),2)</formula>
    </cfRule>
    <cfRule type="expression" dxfId="1800" priority="2032">
      <formula>MOD(COLUMN(),2)=0</formula>
    </cfRule>
  </conditionalFormatting>
  <conditionalFormatting sqref="L64:KB64 L67:KB67 L69:KB72">
    <cfRule type="expression" dxfId="1799" priority="2001">
      <formula>PorcentajeCompletado</formula>
    </cfRule>
    <cfRule type="expression" dxfId="1798" priority="2002">
      <formula>PercentCompleteBeyond</formula>
    </cfRule>
    <cfRule type="expression" dxfId="1797" priority="2003">
      <formula>Real</formula>
    </cfRule>
    <cfRule type="expression" dxfId="1796" priority="2004">
      <formula>ActualBeyond</formula>
    </cfRule>
    <cfRule type="expression" dxfId="1795" priority="2005">
      <formula>Plan</formula>
    </cfRule>
    <cfRule type="expression" dxfId="1794" priority="2006">
      <formula>L$5=period_selected</formula>
    </cfRule>
    <cfRule type="expression" dxfId="1793" priority="2007">
      <formula>MOD(COLUMN(),2)</formula>
    </cfRule>
    <cfRule type="expression" dxfId="1792" priority="2008">
      <formula>MOD(COLUMN(),2)=0</formula>
    </cfRule>
  </conditionalFormatting>
  <conditionalFormatting sqref="L60:KB61">
    <cfRule type="expression" dxfId="1791" priority="2009">
      <formula>PorcentajeCompletado</formula>
    </cfRule>
    <cfRule type="expression" dxfId="1790" priority="2010">
      <formula>PercentCompleteBeyond</formula>
    </cfRule>
    <cfRule type="expression" dxfId="1789" priority="2011">
      <formula>Real</formula>
    </cfRule>
    <cfRule type="expression" dxfId="1788" priority="2012">
      <formula>ActualBeyond</formula>
    </cfRule>
    <cfRule type="expression" dxfId="1787" priority="2013">
      <formula>Plan</formula>
    </cfRule>
    <cfRule type="expression" dxfId="1786" priority="2014">
      <formula>L$5=period_selected</formula>
    </cfRule>
    <cfRule type="expression" dxfId="1785" priority="2015">
      <formula>MOD(COLUMN(),2)</formula>
    </cfRule>
    <cfRule type="expression" dxfId="1784" priority="2016">
      <formula>MOD(COLUMN(),2)=0</formula>
    </cfRule>
  </conditionalFormatting>
  <conditionalFormatting sqref="L73:KB73">
    <cfRule type="expression" dxfId="1783" priority="1985">
      <formula>PorcentajeCompletado</formula>
    </cfRule>
    <cfRule type="expression" dxfId="1782" priority="1986">
      <formula>PercentCompleteBeyond</formula>
    </cfRule>
    <cfRule type="expression" dxfId="1781" priority="1987">
      <formula>Real</formula>
    </cfRule>
    <cfRule type="expression" dxfId="1780" priority="1988">
      <formula>ActualBeyond</formula>
    </cfRule>
    <cfRule type="expression" dxfId="1779" priority="1989">
      <formula>Plan</formula>
    </cfRule>
    <cfRule type="expression" dxfId="1778" priority="1990">
      <formula>L$5=period_selected</formula>
    </cfRule>
    <cfRule type="expression" dxfId="1777" priority="1991">
      <formula>MOD(COLUMN(),2)</formula>
    </cfRule>
    <cfRule type="expression" dxfId="1776" priority="1992">
      <formula>MOD(COLUMN(),2)=0</formula>
    </cfRule>
  </conditionalFormatting>
  <conditionalFormatting sqref="L65:KB65">
    <cfRule type="expression" dxfId="1775" priority="1993">
      <formula>PorcentajeCompletado</formula>
    </cfRule>
    <cfRule type="expression" dxfId="1774" priority="1994">
      <formula>PercentCompleteBeyond</formula>
    </cfRule>
    <cfRule type="expression" dxfId="1773" priority="1995">
      <formula>Real</formula>
    </cfRule>
    <cfRule type="expression" dxfId="1772" priority="1996">
      <formula>ActualBeyond</formula>
    </cfRule>
    <cfRule type="expression" dxfId="1771" priority="1997">
      <formula>Plan</formula>
    </cfRule>
    <cfRule type="expression" dxfId="1770" priority="1998">
      <formula>L$5=period_selected</formula>
    </cfRule>
    <cfRule type="expression" dxfId="1769" priority="1999">
      <formula>MOD(COLUMN(),2)</formula>
    </cfRule>
    <cfRule type="expression" dxfId="1768" priority="2000">
      <formula>MOD(COLUMN(),2)=0</formula>
    </cfRule>
  </conditionalFormatting>
  <conditionalFormatting sqref="L80:KB80 L85:KB85 L82:KB83">
    <cfRule type="expression" dxfId="1767" priority="1969">
      <formula>PorcentajeCompletado</formula>
    </cfRule>
    <cfRule type="expression" dxfId="1766" priority="1970">
      <formula>PercentCompleteBeyond</formula>
    </cfRule>
    <cfRule type="expression" dxfId="1765" priority="1971">
      <formula>Real</formula>
    </cfRule>
    <cfRule type="expression" dxfId="1764" priority="1972">
      <formula>ActualBeyond</formula>
    </cfRule>
    <cfRule type="expression" dxfId="1763" priority="1973">
      <formula>Plan</formula>
    </cfRule>
    <cfRule type="expression" dxfId="1762" priority="1974">
      <formula>L$5=period_selected</formula>
    </cfRule>
    <cfRule type="expression" dxfId="1761" priority="1975">
      <formula>MOD(COLUMN(),2)</formula>
    </cfRule>
    <cfRule type="expression" dxfId="1760" priority="1976">
      <formula>MOD(COLUMN(),2)=0</formula>
    </cfRule>
  </conditionalFormatting>
  <conditionalFormatting sqref="L77:KB77">
    <cfRule type="expression" dxfId="1759" priority="1961">
      <formula>PorcentajeCompletado</formula>
    </cfRule>
    <cfRule type="expression" dxfId="1758" priority="1962">
      <formula>PercentCompleteBeyond</formula>
    </cfRule>
    <cfRule type="expression" dxfId="1757" priority="1963">
      <formula>Real</formula>
    </cfRule>
    <cfRule type="expression" dxfId="1756" priority="1964">
      <formula>ActualBeyond</formula>
    </cfRule>
    <cfRule type="expression" dxfId="1755" priority="1965">
      <formula>Plan</formula>
    </cfRule>
    <cfRule type="expression" dxfId="1754" priority="1966">
      <formula>L$5=period_selected</formula>
    </cfRule>
    <cfRule type="expression" dxfId="1753" priority="1967">
      <formula>MOD(COLUMN(),2)</formula>
    </cfRule>
    <cfRule type="expression" dxfId="1752" priority="1968">
      <formula>MOD(COLUMN(),2)=0</formula>
    </cfRule>
  </conditionalFormatting>
  <conditionalFormatting sqref="L78:KB78">
    <cfRule type="expression" dxfId="1751" priority="1953">
      <formula>PorcentajeCompletado</formula>
    </cfRule>
    <cfRule type="expression" dxfId="1750" priority="1954">
      <formula>PercentCompleteBeyond</formula>
    </cfRule>
    <cfRule type="expression" dxfId="1749" priority="1955">
      <formula>Real</formula>
    </cfRule>
    <cfRule type="expression" dxfId="1748" priority="1956">
      <formula>ActualBeyond</formula>
    </cfRule>
    <cfRule type="expression" dxfId="1747" priority="1957">
      <formula>Plan</formula>
    </cfRule>
    <cfRule type="expression" dxfId="1746" priority="1958">
      <formula>L$5=period_selected</formula>
    </cfRule>
    <cfRule type="expression" dxfId="1745" priority="1959">
      <formula>MOD(COLUMN(),2)</formula>
    </cfRule>
    <cfRule type="expression" dxfId="1744" priority="1960">
      <formula>MOD(COLUMN(),2)=0</formula>
    </cfRule>
  </conditionalFormatting>
  <conditionalFormatting sqref="L86:KB86">
    <cfRule type="expression" dxfId="1743" priority="1945">
      <formula>PorcentajeCompletado</formula>
    </cfRule>
    <cfRule type="expression" dxfId="1742" priority="1946">
      <formula>PercentCompleteBeyond</formula>
    </cfRule>
    <cfRule type="expression" dxfId="1741" priority="1947">
      <formula>Real</formula>
    </cfRule>
    <cfRule type="expression" dxfId="1740" priority="1948">
      <formula>ActualBeyond</formula>
    </cfRule>
    <cfRule type="expression" dxfId="1739" priority="1949">
      <formula>Plan</formula>
    </cfRule>
    <cfRule type="expression" dxfId="1738" priority="1950">
      <formula>L$5=period_selected</formula>
    </cfRule>
    <cfRule type="expression" dxfId="1737" priority="1951">
      <formula>MOD(COLUMN(),2)</formula>
    </cfRule>
    <cfRule type="expression" dxfId="1736" priority="1952">
      <formula>MOD(COLUMN(),2)=0</formula>
    </cfRule>
  </conditionalFormatting>
  <conditionalFormatting sqref="L90:KB90 L93:KB93 L98:KB98 L95:KB96">
    <cfRule type="expression" dxfId="1735" priority="1937">
      <formula>PorcentajeCompletado</formula>
    </cfRule>
    <cfRule type="expression" dxfId="1734" priority="1938">
      <formula>PercentCompleteBeyond</formula>
    </cfRule>
    <cfRule type="expression" dxfId="1733" priority="1939">
      <formula>Real</formula>
    </cfRule>
    <cfRule type="expression" dxfId="1732" priority="1940">
      <formula>ActualBeyond</formula>
    </cfRule>
    <cfRule type="expression" dxfId="1731" priority="1941">
      <formula>Plan</formula>
    </cfRule>
    <cfRule type="expression" dxfId="1730" priority="1942">
      <formula>L$5=period_selected</formula>
    </cfRule>
    <cfRule type="expression" dxfId="1729" priority="1943">
      <formula>MOD(COLUMN(),2)</formula>
    </cfRule>
    <cfRule type="expression" dxfId="1728" priority="1944">
      <formula>MOD(COLUMN(),2)=0</formula>
    </cfRule>
  </conditionalFormatting>
  <conditionalFormatting sqref="L91:KB91">
    <cfRule type="expression" dxfId="1727" priority="1929">
      <formula>PorcentajeCompletado</formula>
    </cfRule>
    <cfRule type="expression" dxfId="1726" priority="1930">
      <formula>PercentCompleteBeyond</formula>
    </cfRule>
    <cfRule type="expression" dxfId="1725" priority="1931">
      <formula>Real</formula>
    </cfRule>
    <cfRule type="expression" dxfId="1724" priority="1932">
      <formula>ActualBeyond</formula>
    </cfRule>
    <cfRule type="expression" dxfId="1723" priority="1933">
      <formula>Plan</formula>
    </cfRule>
    <cfRule type="expression" dxfId="1722" priority="1934">
      <formula>L$5=period_selected</formula>
    </cfRule>
    <cfRule type="expression" dxfId="1721" priority="1935">
      <formula>MOD(COLUMN(),2)</formula>
    </cfRule>
    <cfRule type="expression" dxfId="1720" priority="1936">
      <formula>MOD(COLUMN(),2)=0</formula>
    </cfRule>
  </conditionalFormatting>
  <conditionalFormatting sqref="L127:KB127">
    <cfRule type="expression" dxfId="1719" priority="1865">
      <formula>PorcentajeCompletado</formula>
    </cfRule>
    <cfRule type="expression" dxfId="1718" priority="1866">
      <formula>PercentCompleteBeyond</formula>
    </cfRule>
    <cfRule type="expression" dxfId="1717" priority="1867">
      <formula>Real</formula>
    </cfRule>
    <cfRule type="expression" dxfId="1716" priority="1868">
      <formula>ActualBeyond</formula>
    </cfRule>
    <cfRule type="expression" dxfId="1715" priority="1869">
      <formula>Plan</formula>
    </cfRule>
    <cfRule type="expression" dxfId="1714" priority="1870">
      <formula>L$5=period_selected</formula>
    </cfRule>
    <cfRule type="expression" dxfId="1713" priority="1871">
      <formula>MOD(COLUMN(),2)</formula>
    </cfRule>
    <cfRule type="expression" dxfId="1712" priority="1872">
      <formula>MOD(COLUMN(),2)=0</formula>
    </cfRule>
  </conditionalFormatting>
  <conditionalFormatting sqref="L107:KB107 L112:KB112 L109:KB110">
    <cfRule type="expression" dxfId="1711" priority="1913">
      <formula>PorcentajeCompletado</formula>
    </cfRule>
    <cfRule type="expression" dxfId="1710" priority="1914">
      <formula>PercentCompleteBeyond</formula>
    </cfRule>
    <cfRule type="expression" dxfId="1709" priority="1915">
      <formula>Real</formula>
    </cfRule>
    <cfRule type="expression" dxfId="1708" priority="1916">
      <formula>ActualBeyond</formula>
    </cfRule>
    <cfRule type="expression" dxfId="1707" priority="1917">
      <formula>Plan</formula>
    </cfRule>
    <cfRule type="expression" dxfId="1706" priority="1918">
      <formula>L$5=period_selected</formula>
    </cfRule>
    <cfRule type="expression" dxfId="1705" priority="1919">
      <formula>MOD(COLUMN(),2)</formula>
    </cfRule>
    <cfRule type="expression" dxfId="1704" priority="1920">
      <formula>MOD(COLUMN(),2)=0</formula>
    </cfRule>
  </conditionalFormatting>
  <conditionalFormatting sqref="L104:KB104">
    <cfRule type="expression" dxfId="1703" priority="1905">
      <formula>PorcentajeCompletado</formula>
    </cfRule>
    <cfRule type="expression" dxfId="1702" priority="1906">
      <formula>PercentCompleteBeyond</formula>
    </cfRule>
    <cfRule type="expression" dxfId="1701" priority="1907">
      <formula>Real</formula>
    </cfRule>
    <cfRule type="expression" dxfId="1700" priority="1908">
      <formula>ActualBeyond</formula>
    </cfRule>
    <cfRule type="expression" dxfId="1699" priority="1909">
      <formula>Plan</formula>
    </cfRule>
    <cfRule type="expression" dxfId="1698" priority="1910">
      <formula>L$5=period_selected</formula>
    </cfRule>
    <cfRule type="expression" dxfId="1697" priority="1911">
      <formula>MOD(COLUMN(),2)</formula>
    </cfRule>
    <cfRule type="expression" dxfId="1696" priority="1912">
      <formula>MOD(COLUMN(),2)=0</formula>
    </cfRule>
  </conditionalFormatting>
  <conditionalFormatting sqref="L105:KB105">
    <cfRule type="expression" dxfId="1695" priority="1897">
      <formula>PorcentajeCompletado</formula>
    </cfRule>
    <cfRule type="expression" dxfId="1694" priority="1898">
      <formula>PercentCompleteBeyond</formula>
    </cfRule>
    <cfRule type="expression" dxfId="1693" priority="1899">
      <formula>Real</formula>
    </cfRule>
    <cfRule type="expression" dxfId="1692" priority="1900">
      <formula>ActualBeyond</formula>
    </cfRule>
    <cfRule type="expression" dxfId="1691" priority="1901">
      <formula>Plan</formula>
    </cfRule>
    <cfRule type="expression" dxfId="1690" priority="1902">
      <formula>L$5=period_selected</formula>
    </cfRule>
    <cfRule type="expression" dxfId="1689" priority="1903">
      <formula>MOD(COLUMN(),2)</formula>
    </cfRule>
    <cfRule type="expression" dxfId="1688" priority="1904">
      <formula>MOD(COLUMN(),2)=0</formula>
    </cfRule>
  </conditionalFormatting>
  <conditionalFormatting sqref="L113:KB114">
    <cfRule type="expression" dxfId="1687" priority="1889">
      <formula>PorcentajeCompletado</formula>
    </cfRule>
    <cfRule type="expression" dxfId="1686" priority="1890">
      <formula>PercentCompleteBeyond</formula>
    </cfRule>
    <cfRule type="expression" dxfId="1685" priority="1891">
      <formula>Real</formula>
    </cfRule>
    <cfRule type="expression" dxfId="1684" priority="1892">
      <formula>ActualBeyond</formula>
    </cfRule>
    <cfRule type="expression" dxfId="1683" priority="1893">
      <formula>Plan</formula>
    </cfRule>
    <cfRule type="expression" dxfId="1682" priority="1894">
      <formula>L$5=period_selected</formula>
    </cfRule>
    <cfRule type="expression" dxfId="1681" priority="1895">
      <formula>MOD(COLUMN(),2)</formula>
    </cfRule>
    <cfRule type="expression" dxfId="1680" priority="1896">
      <formula>MOD(COLUMN(),2)=0</formula>
    </cfRule>
  </conditionalFormatting>
  <conditionalFormatting sqref="L118:KB118 L121:KB121 L123:KB124">
    <cfRule type="expression" dxfId="1679" priority="1881">
      <formula>PorcentajeCompletado</formula>
    </cfRule>
    <cfRule type="expression" dxfId="1678" priority="1882">
      <formula>PercentCompleteBeyond</formula>
    </cfRule>
    <cfRule type="expression" dxfId="1677" priority="1883">
      <formula>Real</formula>
    </cfRule>
    <cfRule type="expression" dxfId="1676" priority="1884">
      <formula>ActualBeyond</formula>
    </cfRule>
    <cfRule type="expression" dxfId="1675" priority="1885">
      <formula>Plan</formula>
    </cfRule>
    <cfRule type="expression" dxfId="1674" priority="1886">
      <formula>L$5=period_selected</formula>
    </cfRule>
    <cfRule type="expression" dxfId="1673" priority="1887">
      <formula>MOD(COLUMN(),2)</formula>
    </cfRule>
    <cfRule type="expression" dxfId="1672" priority="1888">
      <formula>MOD(COLUMN(),2)=0</formula>
    </cfRule>
  </conditionalFormatting>
  <conditionalFormatting sqref="L119:KB119">
    <cfRule type="expression" dxfId="1671" priority="1873">
      <formula>PorcentajeCompletado</formula>
    </cfRule>
    <cfRule type="expression" dxfId="1670" priority="1874">
      <formula>PercentCompleteBeyond</formula>
    </cfRule>
    <cfRule type="expression" dxfId="1669" priority="1875">
      <formula>Real</formula>
    </cfRule>
    <cfRule type="expression" dxfId="1668" priority="1876">
      <formula>ActualBeyond</formula>
    </cfRule>
    <cfRule type="expression" dxfId="1667" priority="1877">
      <formula>Plan</formula>
    </cfRule>
    <cfRule type="expression" dxfId="1666" priority="1878">
      <formula>L$5=period_selected</formula>
    </cfRule>
    <cfRule type="expression" dxfId="1665" priority="1879">
      <formula>MOD(COLUMN(),2)</formula>
    </cfRule>
    <cfRule type="expression" dxfId="1664" priority="1880">
      <formula>MOD(COLUMN(),2)=0</formula>
    </cfRule>
  </conditionalFormatting>
  <conditionalFormatting sqref="L132:KB132 L145:KB145">
    <cfRule type="expression" dxfId="1663" priority="1849">
      <formula>PorcentajeCompletado</formula>
    </cfRule>
    <cfRule type="expression" dxfId="1662" priority="1850">
      <formula>PercentCompleteBeyond</formula>
    </cfRule>
    <cfRule type="expression" dxfId="1661" priority="1851">
      <formula>Real</formula>
    </cfRule>
    <cfRule type="expression" dxfId="1660" priority="1852">
      <formula>ActualBeyond</formula>
    </cfRule>
    <cfRule type="expression" dxfId="1659" priority="1853">
      <formula>Plan</formula>
    </cfRule>
    <cfRule type="expression" dxfId="1658" priority="1854">
      <formula>L$5=period_selected</formula>
    </cfRule>
    <cfRule type="expression" dxfId="1657" priority="1855">
      <formula>MOD(COLUMN(),2)</formula>
    </cfRule>
    <cfRule type="expression" dxfId="1656" priority="1856">
      <formula>MOD(COLUMN(),2)=0</formula>
    </cfRule>
  </conditionalFormatting>
  <conditionalFormatting sqref="L133:KB133">
    <cfRule type="expression" dxfId="1655" priority="1841">
      <formula>PorcentajeCompletado</formula>
    </cfRule>
    <cfRule type="expression" dxfId="1654" priority="1842">
      <formula>PercentCompleteBeyond</formula>
    </cfRule>
    <cfRule type="expression" dxfId="1653" priority="1843">
      <formula>Real</formula>
    </cfRule>
    <cfRule type="expression" dxfId="1652" priority="1844">
      <formula>ActualBeyond</formula>
    </cfRule>
    <cfRule type="expression" dxfId="1651" priority="1845">
      <formula>Plan</formula>
    </cfRule>
    <cfRule type="expression" dxfId="1650" priority="1846">
      <formula>L$5=period_selected</formula>
    </cfRule>
    <cfRule type="expression" dxfId="1649" priority="1847">
      <formula>MOD(COLUMN(),2)</formula>
    </cfRule>
    <cfRule type="expression" dxfId="1648" priority="1848">
      <formula>MOD(COLUMN(),2)=0</formula>
    </cfRule>
  </conditionalFormatting>
  <conditionalFormatting sqref="L141:KB141">
    <cfRule type="expression" dxfId="1647" priority="1833">
      <formula>PorcentajeCompletado</formula>
    </cfRule>
    <cfRule type="expression" dxfId="1646" priority="1834">
      <formula>PercentCompleteBeyond</formula>
    </cfRule>
    <cfRule type="expression" dxfId="1645" priority="1835">
      <formula>Real</formula>
    </cfRule>
    <cfRule type="expression" dxfId="1644" priority="1836">
      <formula>ActualBeyond</formula>
    </cfRule>
    <cfRule type="expression" dxfId="1643" priority="1837">
      <formula>Plan</formula>
    </cfRule>
    <cfRule type="expression" dxfId="1642" priority="1838">
      <formula>L$5=period_selected</formula>
    </cfRule>
    <cfRule type="expression" dxfId="1641" priority="1839">
      <formula>MOD(COLUMN(),2)</formula>
    </cfRule>
    <cfRule type="expression" dxfId="1640" priority="1840">
      <formula>MOD(COLUMN(),2)=0</formula>
    </cfRule>
  </conditionalFormatting>
  <conditionalFormatting sqref="L146:KB146 L149:KB149 L159:KB159">
    <cfRule type="expression" dxfId="1639" priority="1825">
      <formula>PorcentajeCompletado</formula>
    </cfRule>
    <cfRule type="expression" dxfId="1638" priority="1826">
      <formula>PercentCompleteBeyond</formula>
    </cfRule>
    <cfRule type="expression" dxfId="1637" priority="1827">
      <formula>Real</formula>
    </cfRule>
    <cfRule type="expression" dxfId="1636" priority="1828">
      <formula>ActualBeyond</formula>
    </cfRule>
    <cfRule type="expression" dxfId="1635" priority="1829">
      <formula>Plan</formula>
    </cfRule>
    <cfRule type="expression" dxfId="1634" priority="1830">
      <formula>L$5=period_selected</formula>
    </cfRule>
    <cfRule type="expression" dxfId="1633" priority="1831">
      <formula>MOD(COLUMN(),2)</formula>
    </cfRule>
    <cfRule type="expression" dxfId="1632" priority="1832">
      <formula>MOD(COLUMN(),2)=0</formula>
    </cfRule>
  </conditionalFormatting>
  <conditionalFormatting sqref="L147:KB147">
    <cfRule type="expression" dxfId="1631" priority="1817">
      <formula>PorcentajeCompletado</formula>
    </cfRule>
    <cfRule type="expression" dxfId="1630" priority="1818">
      <formula>PercentCompleteBeyond</formula>
    </cfRule>
    <cfRule type="expression" dxfId="1629" priority="1819">
      <formula>Real</formula>
    </cfRule>
    <cfRule type="expression" dxfId="1628" priority="1820">
      <formula>ActualBeyond</formula>
    </cfRule>
    <cfRule type="expression" dxfId="1627" priority="1821">
      <formula>Plan</formula>
    </cfRule>
    <cfRule type="expression" dxfId="1626" priority="1822">
      <formula>L$5=period_selected</formula>
    </cfRule>
    <cfRule type="expression" dxfId="1625" priority="1823">
      <formula>MOD(COLUMN(),2)</formula>
    </cfRule>
    <cfRule type="expression" dxfId="1624" priority="1824">
      <formula>MOD(COLUMN(),2)=0</formula>
    </cfRule>
  </conditionalFormatting>
  <conditionalFormatting sqref="L155:KB156">
    <cfRule type="expression" dxfId="1623" priority="1809">
      <formula>PorcentajeCompletado</formula>
    </cfRule>
    <cfRule type="expression" dxfId="1622" priority="1810">
      <formula>PercentCompleteBeyond</formula>
    </cfRule>
    <cfRule type="expression" dxfId="1621" priority="1811">
      <formula>Real</formula>
    </cfRule>
    <cfRule type="expression" dxfId="1620" priority="1812">
      <formula>ActualBeyond</formula>
    </cfRule>
    <cfRule type="expression" dxfId="1619" priority="1813">
      <formula>Plan</formula>
    </cfRule>
    <cfRule type="expression" dxfId="1618" priority="1814">
      <formula>L$5=period_selected</formula>
    </cfRule>
    <cfRule type="expression" dxfId="1617" priority="1815">
      <formula>MOD(COLUMN(),2)</formula>
    </cfRule>
    <cfRule type="expression" dxfId="1616" priority="1816">
      <formula>MOD(COLUMN(),2)=0</formula>
    </cfRule>
  </conditionalFormatting>
  <conditionalFormatting sqref="L160:KB160">
    <cfRule type="expression" dxfId="1615" priority="1793">
      <formula>PorcentajeCompletado</formula>
    </cfRule>
    <cfRule type="expression" dxfId="1614" priority="1794">
      <formula>PercentCompleteBeyond</formula>
    </cfRule>
    <cfRule type="expression" dxfId="1613" priority="1795">
      <formula>Real</formula>
    </cfRule>
    <cfRule type="expression" dxfId="1612" priority="1796">
      <formula>ActualBeyond</formula>
    </cfRule>
    <cfRule type="expression" dxfId="1611" priority="1797">
      <formula>Plan</formula>
    </cfRule>
    <cfRule type="expression" dxfId="1610" priority="1798">
      <formula>L$5=period_selected</formula>
    </cfRule>
    <cfRule type="expression" dxfId="1609" priority="1799">
      <formula>MOD(COLUMN(),2)</formula>
    </cfRule>
    <cfRule type="expression" dxfId="1608" priority="1800">
      <formula>MOD(COLUMN(),2)=0</formula>
    </cfRule>
  </conditionalFormatting>
  <conditionalFormatting sqref="L175:KB175">
    <cfRule type="expression" dxfId="1607" priority="1769">
      <formula>PorcentajeCompletado</formula>
    </cfRule>
    <cfRule type="expression" dxfId="1606" priority="1770">
      <formula>PercentCompleteBeyond</formula>
    </cfRule>
    <cfRule type="expression" dxfId="1605" priority="1771">
      <formula>Real</formula>
    </cfRule>
    <cfRule type="expression" dxfId="1604" priority="1772">
      <formula>ActualBeyond</formula>
    </cfRule>
    <cfRule type="expression" dxfId="1603" priority="1773">
      <formula>Plan</formula>
    </cfRule>
    <cfRule type="expression" dxfId="1602" priority="1774">
      <formula>L$5=period_selected</formula>
    </cfRule>
    <cfRule type="expression" dxfId="1601" priority="1775">
      <formula>MOD(COLUMN(),2)</formula>
    </cfRule>
    <cfRule type="expression" dxfId="1600" priority="1776">
      <formula>MOD(COLUMN(),2)=0</formula>
    </cfRule>
  </conditionalFormatting>
  <conditionalFormatting sqref="L190:KB190">
    <cfRule type="expression" dxfId="1599" priority="1745">
      <formula>PorcentajeCompletado</formula>
    </cfRule>
    <cfRule type="expression" dxfId="1598" priority="1746">
      <formula>PercentCompleteBeyond</formula>
    </cfRule>
    <cfRule type="expression" dxfId="1597" priority="1747">
      <formula>Real</formula>
    </cfRule>
    <cfRule type="expression" dxfId="1596" priority="1748">
      <formula>ActualBeyond</formula>
    </cfRule>
    <cfRule type="expression" dxfId="1595" priority="1749">
      <formula>Plan</formula>
    </cfRule>
    <cfRule type="expression" dxfId="1594" priority="1750">
      <formula>L$5=period_selected</formula>
    </cfRule>
    <cfRule type="expression" dxfId="1593" priority="1751">
      <formula>MOD(COLUMN(),2)</formula>
    </cfRule>
    <cfRule type="expression" dxfId="1592" priority="1752">
      <formula>MOD(COLUMN(),2)=0</formula>
    </cfRule>
  </conditionalFormatting>
  <conditionalFormatting sqref="L204:KB204 L211:KB212">
    <cfRule type="expression" dxfId="1591" priority="1737">
      <formula>PorcentajeCompletado</formula>
    </cfRule>
    <cfRule type="expression" dxfId="1590" priority="1738">
      <formula>PercentCompleteBeyond</formula>
    </cfRule>
    <cfRule type="expression" dxfId="1589" priority="1739">
      <formula>Real</formula>
    </cfRule>
    <cfRule type="expression" dxfId="1588" priority="1740">
      <formula>ActualBeyond</formula>
    </cfRule>
    <cfRule type="expression" dxfId="1587" priority="1741">
      <formula>Plan</formula>
    </cfRule>
    <cfRule type="expression" dxfId="1586" priority="1742">
      <formula>L$5=period_selected</formula>
    </cfRule>
    <cfRule type="expression" dxfId="1585" priority="1743">
      <formula>MOD(COLUMN(),2)</formula>
    </cfRule>
    <cfRule type="expression" dxfId="1584" priority="1744">
      <formula>MOD(COLUMN(),2)=0</formula>
    </cfRule>
  </conditionalFormatting>
  <conditionalFormatting sqref="L101:KB101">
    <cfRule type="expression" dxfId="1583" priority="1729">
      <formula>PorcentajeCompletado</formula>
    </cfRule>
    <cfRule type="expression" dxfId="1582" priority="1730">
      <formula>PercentCompleteBeyond</formula>
    </cfRule>
    <cfRule type="expression" dxfId="1581" priority="1731">
      <formula>Real</formula>
    </cfRule>
    <cfRule type="expression" dxfId="1580" priority="1732">
      <formula>ActualBeyond</formula>
    </cfRule>
    <cfRule type="expression" dxfId="1579" priority="1733">
      <formula>Plan</formula>
    </cfRule>
    <cfRule type="expression" dxfId="1578" priority="1734">
      <formula>L$5=period_selected</formula>
    </cfRule>
    <cfRule type="expression" dxfId="1577" priority="1735">
      <formula>MOD(COLUMN(),2)</formula>
    </cfRule>
    <cfRule type="expression" dxfId="1576" priority="1736">
      <formula>MOD(COLUMN(),2)=0</formula>
    </cfRule>
  </conditionalFormatting>
  <conditionalFormatting sqref="L143:KB144">
    <cfRule type="expression" dxfId="1575" priority="1657">
      <formula>PorcentajeCompletado</formula>
    </cfRule>
    <cfRule type="expression" dxfId="1574" priority="1658">
      <formula>PercentCompleteBeyond</formula>
    </cfRule>
    <cfRule type="expression" dxfId="1573" priority="1659">
      <formula>Real</formula>
    </cfRule>
    <cfRule type="expression" dxfId="1572" priority="1660">
      <formula>ActualBeyond</formula>
    </cfRule>
    <cfRule type="expression" dxfId="1571" priority="1661">
      <formula>Plan</formula>
    </cfRule>
    <cfRule type="expression" dxfId="1570" priority="1662">
      <formula>L$5=period_selected</formula>
    </cfRule>
    <cfRule type="expression" dxfId="1569" priority="1663">
      <formula>MOD(COLUMN(),2)</formula>
    </cfRule>
    <cfRule type="expression" dxfId="1568" priority="1664">
      <formula>MOD(COLUMN(),2)=0</formula>
    </cfRule>
  </conditionalFormatting>
  <conditionalFormatting sqref="L74:KB74">
    <cfRule type="expression" dxfId="1567" priority="1673">
      <formula>PorcentajeCompletado</formula>
    </cfRule>
    <cfRule type="expression" dxfId="1566" priority="1674">
      <formula>PercentCompleteBeyond</formula>
    </cfRule>
    <cfRule type="expression" dxfId="1565" priority="1675">
      <formula>Real</formula>
    </cfRule>
    <cfRule type="expression" dxfId="1564" priority="1676">
      <formula>ActualBeyond</formula>
    </cfRule>
    <cfRule type="expression" dxfId="1563" priority="1677">
      <formula>Plan</formula>
    </cfRule>
    <cfRule type="expression" dxfId="1562" priority="1678">
      <formula>L$5=period_selected</formula>
    </cfRule>
    <cfRule type="expression" dxfId="1561" priority="1679">
      <formula>MOD(COLUMN(),2)</formula>
    </cfRule>
    <cfRule type="expression" dxfId="1560" priority="1680">
      <formula>MOD(COLUMN(),2)=0</formula>
    </cfRule>
  </conditionalFormatting>
  <conditionalFormatting sqref="L173:KB173">
    <cfRule type="expression" dxfId="1559" priority="1681">
      <formula>PorcentajeCompletado</formula>
    </cfRule>
    <cfRule type="expression" dxfId="1558" priority="1682">
      <formula>PercentCompleteBeyond</formula>
    </cfRule>
    <cfRule type="expression" dxfId="1557" priority="1683">
      <formula>Real</formula>
    </cfRule>
    <cfRule type="expression" dxfId="1556" priority="1684">
      <formula>ActualBeyond</formula>
    </cfRule>
    <cfRule type="expression" dxfId="1555" priority="1685">
      <formula>Plan</formula>
    </cfRule>
    <cfRule type="expression" dxfId="1554" priority="1686">
      <formula>L$5=period_selected</formula>
    </cfRule>
    <cfRule type="expression" dxfId="1553" priority="1687">
      <formula>MOD(COLUMN(),2)</formula>
    </cfRule>
    <cfRule type="expression" dxfId="1552" priority="1688">
      <formula>MOD(COLUMN(),2)=0</formula>
    </cfRule>
  </conditionalFormatting>
  <conditionalFormatting sqref="L170:KB170">
    <cfRule type="expression" dxfId="1551" priority="1633">
      <formula>PorcentajeCompletado</formula>
    </cfRule>
    <cfRule type="expression" dxfId="1550" priority="1634">
      <formula>PercentCompleteBeyond</formula>
    </cfRule>
    <cfRule type="expression" dxfId="1549" priority="1635">
      <formula>Real</formula>
    </cfRule>
    <cfRule type="expression" dxfId="1548" priority="1636">
      <formula>ActualBeyond</formula>
    </cfRule>
    <cfRule type="expression" dxfId="1547" priority="1637">
      <formula>Plan</formula>
    </cfRule>
    <cfRule type="expression" dxfId="1546" priority="1638">
      <formula>L$5=period_selected</formula>
    </cfRule>
    <cfRule type="expression" dxfId="1545" priority="1639">
      <formula>MOD(COLUMN(),2)</formula>
    </cfRule>
    <cfRule type="expression" dxfId="1544" priority="1640">
      <formula>MOD(COLUMN(),2)=0</formula>
    </cfRule>
  </conditionalFormatting>
  <conditionalFormatting sqref="L143:KB143">
    <cfRule type="expression" dxfId="1543" priority="1665">
      <formula>PorcentajeCompletado</formula>
    </cfRule>
    <cfRule type="expression" dxfId="1542" priority="1666">
      <formula>PercentCompleteBeyond</formula>
    </cfRule>
    <cfRule type="expression" dxfId="1541" priority="1667">
      <formula>Real</formula>
    </cfRule>
    <cfRule type="expression" dxfId="1540" priority="1668">
      <formula>ActualBeyond</formula>
    </cfRule>
    <cfRule type="expression" dxfId="1539" priority="1669">
      <formula>Plan</formula>
    </cfRule>
    <cfRule type="expression" dxfId="1538" priority="1670">
      <formula>L$5=period_selected</formula>
    </cfRule>
    <cfRule type="expression" dxfId="1537" priority="1671">
      <formula>MOD(COLUMN(),2)</formula>
    </cfRule>
    <cfRule type="expression" dxfId="1536" priority="1672">
      <formula>MOD(COLUMN(),2)=0</formula>
    </cfRule>
  </conditionalFormatting>
  <conditionalFormatting sqref="L157:KB157">
    <cfRule type="expression" dxfId="1535" priority="1649">
      <formula>PorcentajeCompletado</formula>
    </cfRule>
    <cfRule type="expression" dxfId="1534" priority="1650">
      <formula>PercentCompleteBeyond</formula>
    </cfRule>
    <cfRule type="expression" dxfId="1533" priority="1651">
      <formula>Real</formula>
    </cfRule>
    <cfRule type="expression" dxfId="1532" priority="1652">
      <formula>ActualBeyond</formula>
    </cfRule>
    <cfRule type="expression" dxfId="1531" priority="1653">
      <formula>Plan</formula>
    </cfRule>
    <cfRule type="expression" dxfId="1530" priority="1654">
      <formula>L$5=period_selected</formula>
    </cfRule>
    <cfRule type="expression" dxfId="1529" priority="1655">
      <formula>MOD(COLUMN(),2)</formula>
    </cfRule>
    <cfRule type="expression" dxfId="1528" priority="1656">
      <formula>MOD(COLUMN(),2)=0</formula>
    </cfRule>
  </conditionalFormatting>
  <conditionalFormatting sqref="L157:KB159">
    <cfRule type="expression" dxfId="1527" priority="1641">
      <formula>PorcentajeCompletado</formula>
    </cfRule>
    <cfRule type="expression" dxfId="1526" priority="1642">
      <formula>PercentCompleteBeyond</formula>
    </cfRule>
    <cfRule type="expression" dxfId="1525" priority="1643">
      <formula>Real</formula>
    </cfRule>
    <cfRule type="expression" dxfId="1524" priority="1644">
      <formula>ActualBeyond</formula>
    </cfRule>
    <cfRule type="expression" dxfId="1523" priority="1645">
      <formula>Plan</formula>
    </cfRule>
    <cfRule type="expression" dxfId="1522" priority="1646">
      <formula>L$5=period_selected</formula>
    </cfRule>
    <cfRule type="expression" dxfId="1521" priority="1647">
      <formula>MOD(COLUMN(),2)</formula>
    </cfRule>
    <cfRule type="expression" dxfId="1520" priority="1648">
      <formula>MOD(COLUMN(),2)=0</formula>
    </cfRule>
  </conditionalFormatting>
  <conditionalFormatting sqref="L171:KB171">
    <cfRule type="expression" dxfId="1519" priority="1593">
      <formula>PorcentajeCompletado</formula>
    </cfRule>
    <cfRule type="expression" dxfId="1518" priority="1594">
      <formula>PercentCompleteBeyond</formula>
    </cfRule>
    <cfRule type="expression" dxfId="1517" priority="1595">
      <formula>Real</formula>
    </cfRule>
    <cfRule type="expression" dxfId="1516" priority="1596">
      <formula>ActualBeyond</formula>
    </cfRule>
    <cfRule type="expression" dxfId="1515" priority="1597">
      <formula>Plan</formula>
    </cfRule>
    <cfRule type="expression" dxfId="1514" priority="1598">
      <formula>L$5=period_selected</formula>
    </cfRule>
    <cfRule type="expression" dxfId="1513" priority="1599">
      <formula>MOD(COLUMN(),2)</formula>
    </cfRule>
    <cfRule type="expression" dxfId="1512" priority="1600">
      <formula>MOD(COLUMN(),2)=0</formula>
    </cfRule>
  </conditionalFormatting>
  <conditionalFormatting sqref="L170:KB170 L172:KB172">
    <cfRule type="expression" dxfId="1511" priority="1625">
      <formula>PorcentajeCompletado</formula>
    </cfRule>
    <cfRule type="expression" dxfId="1510" priority="1626">
      <formula>PercentCompleteBeyond</formula>
    </cfRule>
    <cfRule type="expression" dxfId="1509" priority="1627">
      <formula>Real</formula>
    </cfRule>
    <cfRule type="expression" dxfId="1508" priority="1628">
      <formula>ActualBeyond</formula>
    </cfRule>
    <cfRule type="expression" dxfId="1507" priority="1629">
      <formula>Plan</formula>
    </cfRule>
    <cfRule type="expression" dxfId="1506" priority="1630">
      <formula>L$5=period_selected</formula>
    </cfRule>
    <cfRule type="expression" dxfId="1505" priority="1631">
      <formula>MOD(COLUMN(),2)</formula>
    </cfRule>
    <cfRule type="expression" dxfId="1504" priority="1632">
      <formula>MOD(COLUMN(),2)=0</formula>
    </cfRule>
  </conditionalFormatting>
  <conditionalFormatting sqref="L128:KB128">
    <cfRule type="expression" dxfId="1503" priority="1617">
      <formula>PorcentajeCompletado</formula>
    </cfRule>
    <cfRule type="expression" dxfId="1502" priority="1618">
      <formula>PercentCompleteBeyond</formula>
    </cfRule>
    <cfRule type="expression" dxfId="1501" priority="1619">
      <formula>Real</formula>
    </cfRule>
    <cfRule type="expression" dxfId="1500" priority="1620">
      <formula>ActualBeyond</formula>
    </cfRule>
    <cfRule type="expression" dxfId="1499" priority="1621">
      <formula>Plan</formula>
    </cfRule>
    <cfRule type="expression" dxfId="1498" priority="1622">
      <formula>L$5=period_selected</formula>
    </cfRule>
    <cfRule type="expression" dxfId="1497" priority="1623">
      <formula>MOD(COLUMN(),2)</formula>
    </cfRule>
    <cfRule type="expression" dxfId="1496" priority="1624">
      <formula>MOD(COLUMN(),2)=0</formula>
    </cfRule>
  </conditionalFormatting>
  <conditionalFormatting sqref="L142:KB142">
    <cfRule type="expression" dxfId="1495" priority="1609">
      <formula>PorcentajeCompletado</formula>
    </cfRule>
    <cfRule type="expression" dxfId="1494" priority="1610">
      <formula>PercentCompleteBeyond</formula>
    </cfRule>
    <cfRule type="expression" dxfId="1493" priority="1611">
      <formula>Real</formula>
    </cfRule>
    <cfRule type="expression" dxfId="1492" priority="1612">
      <formula>ActualBeyond</formula>
    </cfRule>
    <cfRule type="expression" dxfId="1491" priority="1613">
      <formula>Plan</formula>
    </cfRule>
    <cfRule type="expression" dxfId="1490" priority="1614">
      <formula>L$5=period_selected</formula>
    </cfRule>
    <cfRule type="expression" dxfId="1489" priority="1615">
      <formula>MOD(COLUMN(),2)</formula>
    </cfRule>
    <cfRule type="expression" dxfId="1488" priority="1616">
      <formula>MOD(COLUMN(),2)=0</formula>
    </cfRule>
  </conditionalFormatting>
  <conditionalFormatting sqref="L142:KB142">
    <cfRule type="expression" dxfId="1487" priority="1601">
      <formula>PorcentajeCompletado</formula>
    </cfRule>
    <cfRule type="expression" dxfId="1486" priority="1602">
      <formula>PercentCompleteBeyond</formula>
    </cfRule>
    <cfRule type="expression" dxfId="1485" priority="1603">
      <formula>Real</formula>
    </cfRule>
    <cfRule type="expression" dxfId="1484" priority="1604">
      <formula>ActualBeyond</formula>
    </cfRule>
    <cfRule type="expression" dxfId="1483" priority="1605">
      <formula>Plan</formula>
    </cfRule>
    <cfRule type="expression" dxfId="1482" priority="1606">
      <formula>L$5=period_selected</formula>
    </cfRule>
    <cfRule type="expression" dxfId="1481" priority="1607">
      <formula>MOD(COLUMN(),2)</formula>
    </cfRule>
    <cfRule type="expression" dxfId="1480" priority="1608">
      <formula>MOD(COLUMN(),2)=0</formula>
    </cfRule>
  </conditionalFormatting>
  <conditionalFormatting sqref="L171:KB171">
    <cfRule type="expression" dxfId="1479" priority="1585">
      <formula>PorcentajeCompletado</formula>
    </cfRule>
    <cfRule type="expression" dxfId="1478" priority="1586">
      <formula>PercentCompleteBeyond</formula>
    </cfRule>
    <cfRule type="expression" dxfId="1477" priority="1587">
      <formula>Real</formula>
    </cfRule>
    <cfRule type="expression" dxfId="1476" priority="1588">
      <formula>ActualBeyond</formula>
    </cfRule>
    <cfRule type="expression" dxfId="1475" priority="1589">
      <formula>Plan</formula>
    </cfRule>
    <cfRule type="expression" dxfId="1474" priority="1590">
      <formula>L$5=period_selected</formula>
    </cfRule>
    <cfRule type="expression" dxfId="1473" priority="1591">
      <formula>MOD(COLUMN(),2)</formula>
    </cfRule>
    <cfRule type="expression" dxfId="1472" priority="1592">
      <formula>MOD(COLUMN(),2)=0</formula>
    </cfRule>
  </conditionalFormatting>
  <conditionalFormatting sqref="L199:KB199 L201:KB201">
    <cfRule type="expression" dxfId="1471" priority="1521">
      <formula>PorcentajeCompletado</formula>
    </cfRule>
    <cfRule type="expression" dxfId="1470" priority="1522">
      <formula>PercentCompleteBeyond</formula>
    </cfRule>
    <cfRule type="expression" dxfId="1469" priority="1523">
      <formula>Real</formula>
    </cfRule>
    <cfRule type="expression" dxfId="1468" priority="1524">
      <formula>ActualBeyond</formula>
    </cfRule>
    <cfRule type="expression" dxfId="1467" priority="1525">
      <formula>Plan</formula>
    </cfRule>
    <cfRule type="expression" dxfId="1466" priority="1526">
      <formula>L$5=period_selected</formula>
    </cfRule>
    <cfRule type="expression" dxfId="1465" priority="1527">
      <formula>MOD(COLUMN(),2)</formula>
    </cfRule>
    <cfRule type="expression" dxfId="1464" priority="1528">
      <formula>MOD(COLUMN(),2)=0</formula>
    </cfRule>
  </conditionalFormatting>
  <conditionalFormatting sqref="L188:KB188">
    <cfRule type="expression" dxfId="1463" priority="1577">
      <formula>PorcentajeCompletado</formula>
    </cfRule>
    <cfRule type="expression" dxfId="1462" priority="1578">
      <formula>PercentCompleteBeyond</formula>
    </cfRule>
    <cfRule type="expression" dxfId="1461" priority="1579">
      <formula>Real</formula>
    </cfRule>
    <cfRule type="expression" dxfId="1460" priority="1580">
      <formula>ActualBeyond</formula>
    </cfRule>
    <cfRule type="expression" dxfId="1459" priority="1581">
      <formula>Plan</formula>
    </cfRule>
    <cfRule type="expression" dxfId="1458" priority="1582">
      <formula>L$5=period_selected</formula>
    </cfRule>
    <cfRule type="expression" dxfId="1457" priority="1583">
      <formula>MOD(COLUMN(),2)</formula>
    </cfRule>
    <cfRule type="expression" dxfId="1456" priority="1584">
      <formula>MOD(COLUMN(),2)=0</formula>
    </cfRule>
  </conditionalFormatting>
  <conditionalFormatting sqref="L185:KB185">
    <cfRule type="expression" dxfId="1455" priority="1569">
      <formula>PorcentajeCompletado</formula>
    </cfRule>
    <cfRule type="expression" dxfId="1454" priority="1570">
      <formula>PercentCompleteBeyond</formula>
    </cfRule>
    <cfRule type="expression" dxfId="1453" priority="1571">
      <formula>Real</formula>
    </cfRule>
    <cfRule type="expression" dxfId="1452" priority="1572">
      <formula>ActualBeyond</formula>
    </cfRule>
    <cfRule type="expression" dxfId="1451" priority="1573">
      <formula>Plan</formula>
    </cfRule>
    <cfRule type="expression" dxfId="1450" priority="1574">
      <formula>L$5=period_selected</formula>
    </cfRule>
    <cfRule type="expression" dxfId="1449" priority="1575">
      <formula>MOD(COLUMN(),2)</formula>
    </cfRule>
    <cfRule type="expression" dxfId="1448" priority="1576">
      <formula>MOD(COLUMN(),2)=0</formula>
    </cfRule>
  </conditionalFormatting>
  <conditionalFormatting sqref="L185:KB185 L187:KB187">
    <cfRule type="expression" dxfId="1447" priority="1561">
      <formula>PorcentajeCompletado</formula>
    </cfRule>
    <cfRule type="expression" dxfId="1446" priority="1562">
      <formula>PercentCompleteBeyond</formula>
    </cfRule>
    <cfRule type="expression" dxfId="1445" priority="1563">
      <formula>Real</formula>
    </cfRule>
    <cfRule type="expression" dxfId="1444" priority="1564">
      <formula>ActualBeyond</formula>
    </cfRule>
    <cfRule type="expression" dxfId="1443" priority="1565">
      <formula>Plan</formula>
    </cfRule>
    <cfRule type="expression" dxfId="1442" priority="1566">
      <formula>L$5=period_selected</formula>
    </cfRule>
    <cfRule type="expression" dxfId="1441" priority="1567">
      <formula>MOD(COLUMN(),2)</formula>
    </cfRule>
    <cfRule type="expression" dxfId="1440" priority="1568">
      <formula>MOD(COLUMN(),2)=0</formula>
    </cfRule>
  </conditionalFormatting>
  <conditionalFormatting sqref="L186:KB186">
    <cfRule type="expression" dxfId="1439" priority="1553">
      <formula>PorcentajeCompletado</formula>
    </cfRule>
    <cfRule type="expression" dxfId="1438" priority="1554">
      <formula>PercentCompleteBeyond</formula>
    </cfRule>
    <cfRule type="expression" dxfId="1437" priority="1555">
      <formula>Real</formula>
    </cfRule>
    <cfRule type="expression" dxfId="1436" priority="1556">
      <formula>ActualBeyond</formula>
    </cfRule>
    <cfRule type="expression" dxfId="1435" priority="1557">
      <formula>Plan</formula>
    </cfRule>
    <cfRule type="expression" dxfId="1434" priority="1558">
      <formula>L$5=period_selected</formula>
    </cfRule>
    <cfRule type="expression" dxfId="1433" priority="1559">
      <formula>MOD(COLUMN(),2)</formula>
    </cfRule>
    <cfRule type="expression" dxfId="1432" priority="1560">
      <formula>MOD(COLUMN(),2)=0</formula>
    </cfRule>
  </conditionalFormatting>
  <conditionalFormatting sqref="L186:KB186">
    <cfRule type="expression" dxfId="1431" priority="1545">
      <formula>PorcentajeCompletado</formula>
    </cfRule>
    <cfRule type="expression" dxfId="1430" priority="1546">
      <formula>PercentCompleteBeyond</formula>
    </cfRule>
    <cfRule type="expression" dxfId="1429" priority="1547">
      <formula>Real</formula>
    </cfRule>
    <cfRule type="expression" dxfId="1428" priority="1548">
      <formula>ActualBeyond</formula>
    </cfRule>
    <cfRule type="expression" dxfId="1427" priority="1549">
      <formula>Plan</formula>
    </cfRule>
    <cfRule type="expression" dxfId="1426" priority="1550">
      <formula>L$5=period_selected</formula>
    </cfRule>
    <cfRule type="expression" dxfId="1425" priority="1551">
      <formula>MOD(COLUMN(),2)</formula>
    </cfRule>
    <cfRule type="expression" dxfId="1424" priority="1552">
      <formula>MOD(COLUMN(),2)=0</formula>
    </cfRule>
  </conditionalFormatting>
  <conditionalFormatting sqref="L202:KB202">
    <cfRule type="expression" dxfId="1423" priority="1537">
      <formula>PorcentajeCompletado</formula>
    </cfRule>
    <cfRule type="expression" dxfId="1422" priority="1538">
      <formula>PercentCompleteBeyond</formula>
    </cfRule>
    <cfRule type="expression" dxfId="1421" priority="1539">
      <formula>Real</formula>
    </cfRule>
    <cfRule type="expression" dxfId="1420" priority="1540">
      <formula>ActualBeyond</formula>
    </cfRule>
    <cfRule type="expression" dxfId="1419" priority="1541">
      <formula>Plan</formula>
    </cfRule>
    <cfRule type="expression" dxfId="1418" priority="1542">
      <formula>L$5=period_selected</formula>
    </cfRule>
    <cfRule type="expression" dxfId="1417" priority="1543">
      <formula>MOD(COLUMN(),2)</formula>
    </cfRule>
    <cfRule type="expression" dxfId="1416" priority="1544">
      <formula>MOD(COLUMN(),2)=0</formula>
    </cfRule>
  </conditionalFormatting>
  <conditionalFormatting sqref="L199:KB199">
    <cfRule type="expression" dxfId="1415" priority="1529">
      <formula>PorcentajeCompletado</formula>
    </cfRule>
    <cfRule type="expression" dxfId="1414" priority="1530">
      <formula>PercentCompleteBeyond</formula>
    </cfRule>
    <cfRule type="expression" dxfId="1413" priority="1531">
      <formula>Real</formula>
    </cfRule>
    <cfRule type="expression" dxfId="1412" priority="1532">
      <formula>ActualBeyond</formula>
    </cfRule>
    <cfRule type="expression" dxfId="1411" priority="1533">
      <formula>Plan</formula>
    </cfRule>
    <cfRule type="expression" dxfId="1410" priority="1534">
      <formula>L$5=period_selected</formula>
    </cfRule>
    <cfRule type="expression" dxfId="1409" priority="1535">
      <formula>MOD(COLUMN(),2)</formula>
    </cfRule>
    <cfRule type="expression" dxfId="1408" priority="1536">
      <formula>MOD(COLUMN(),2)=0</formula>
    </cfRule>
  </conditionalFormatting>
  <conditionalFormatting sqref="L200:KB200">
    <cfRule type="expression" dxfId="1407" priority="1505">
      <formula>PorcentajeCompletado</formula>
    </cfRule>
    <cfRule type="expression" dxfId="1406" priority="1506">
      <formula>PercentCompleteBeyond</formula>
    </cfRule>
    <cfRule type="expression" dxfId="1405" priority="1507">
      <formula>Real</formula>
    </cfRule>
    <cfRule type="expression" dxfId="1404" priority="1508">
      <formula>ActualBeyond</formula>
    </cfRule>
    <cfRule type="expression" dxfId="1403" priority="1509">
      <formula>Plan</formula>
    </cfRule>
    <cfRule type="expression" dxfId="1402" priority="1510">
      <formula>L$5=period_selected</formula>
    </cfRule>
    <cfRule type="expression" dxfId="1401" priority="1511">
      <formula>MOD(COLUMN(),2)</formula>
    </cfRule>
    <cfRule type="expression" dxfId="1400" priority="1512">
      <formula>MOD(COLUMN(),2)=0</formula>
    </cfRule>
  </conditionalFormatting>
  <conditionalFormatting sqref="L200:KB200">
    <cfRule type="expression" dxfId="1399" priority="1513">
      <formula>PorcentajeCompletado</formula>
    </cfRule>
    <cfRule type="expression" dxfId="1398" priority="1514">
      <formula>PercentCompleteBeyond</formula>
    </cfRule>
    <cfRule type="expression" dxfId="1397" priority="1515">
      <formula>Real</formula>
    </cfRule>
    <cfRule type="expression" dxfId="1396" priority="1516">
      <formula>ActualBeyond</formula>
    </cfRule>
    <cfRule type="expression" dxfId="1395" priority="1517">
      <formula>Plan</formula>
    </cfRule>
    <cfRule type="expression" dxfId="1394" priority="1518">
      <formula>L$5=period_selected</formula>
    </cfRule>
    <cfRule type="expression" dxfId="1393" priority="1519">
      <formula>MOD(COLUMN(),2)</formula>
    </cfRule>
    <cfRule type="expression" dxfId="1392" priority="1520">
      <formula>MOD(COLUMN(),2)=0</formula>
    </cfRule>
  </conditionalFormatting>
  <conditionalFormatting sqref="L213:KB213">
    <cfRule type="expression" dxfId="1391" priority="1497">
      <formula>PorcentajeCompletado</formula>
    </cfRule>
    <cfRule type="expression" dxfId="1390" priority="1498">
      <formula>PercentCompleteBeyond</formula>
    </cfRule>
    <cfRule type="expression" dxfId="1389" priority="1499">
      <formula>Real</formula>
    </cfRule>
    <cfRule type="expression" dxfId="1388" priority="1500">
      <formula>ActualBeyond</formula>
    </cfRule>
    <cfRule type="expression" dxfId="1387" priority="1501">
      <formula>Plan</formula>
    </cfRule>
    <cfRule type="expression" dxfId="1386" priority="1502">
      <formula>L$5=period_selected</formula>
    </cfRule>
    <cfRule type="expression" dxfId="1385" priority="1503">
      <formula>MOD(COLUMN(),2)</formula>
    </cfRule>
    <cfRule type="expression" dxfId="1384" priority="1504">
      <formula>MOD(COLUMN(),2)=0</formula>
    </cfRule>
  </conditionalFormatting>
  <conditionalFormatting sqref="L216:KB216">
    <cfRule type="expression" dxfId="1383" priority="1489">
      <formula>PorcentajeCompletado</formula>
    </cfRule>
    <cfRule type="expression" dxfId="1382" priority="1490">
      <formula>PercentCompleteBeyond</formula>
    </cfRule>
    <cfRule type="expression" dxfId="1381" priority="1491">
      <formula>Real</formula>
    </cfRule>
    <cfRule type="expression" dxfId="1380" priority="1492">
      <formula>ActualBeyond</formula>
    </cfRule>
    <cfRule type="expression" dxfId="1379" priority="1493">
      <formula>Plan</formula>
    </cfRule>
    <cfRule type="expression" dxfId="1378" priority="1494">
      <formula>L$5=period_selected</formula>
    </cfRule>
    <cfRule type="expression" dxfId="1377" priority="1495">
      <formula>MOD(COLUMN(),2)</formula>
    </cfRule>
    <cfRule type="expression" dxfId="1376" priority="1496">
      <formula>MOD(COLUMN(),2)=0</formula>
    </cfRule>
  </conditionalFormatting>
  <conditionalFormatting sqref="L259:KB259 L261:KB261">
    <cfRule type="expression" dxfId="1375" priority="1481">
      <formula>PorcentajeCompletado</formula>
    </cfRule>
    <cfRule type="expression" dxfId="1374" priority="1482">
      <formula>PercentCompleteBeyond</formula>
    </cfRule>
    <cfRule type="expression" dxfId="1373" priority="1483">
      <formula>Real</formula>
    </cfRule>
    <cfRule type="expression" dxfId="1372" priority="1484">
      <formula>ActualBeyond</formula>
    </cfRule>
    <cfRule type="expression" dxfId="1371" priority="1485">
      <formula>Plan</formula>
    </cfRule>
    <cfRule type="expression" dxfId="1370" priority="1486">
      <formula>L$5=period_selected</formula>
    </cfRule>
    <cfRule type="expression" dxfId="1369" priority="1487">
      <formula>MOD(COLUMN(),2)</formula>
    </cfRule>
    <cfRule type="expression" dxfId="1368" priority="1488">
      <formula>MOD(COLUMN(),2)=0</formula>
    </cfRule>
  </conditionalFormatting>
  <conditionalFormatting sqref="L223:KB223 L268:KB268">
    <cfRule type="expression" dxfId="1367" priority="1449">
      <formula>PorcentajeCompletado</formula>
    </cfRule>
    <cfRule type="expression" dxfId="1366" priority="1450">
      <formula>PercentCompleteBeyond</formula>
    </cfRule>
    <cfRule type="expression" dxfId="1365" priority="1451">
      <formula>Real</formula>
    </cfRule>
    <cfRule type="expression" dxfId="1364" priority="1452">
      <formula>ActualBeyond</formula>
    </cfRule>
    <cfRule type="expression" dxfId="1363" priority="1453">
      <formula>Plan</formula>
    </cfRule>
    <cfRule type="expression" dxfId="1362" priority="1454">
      <formula>L$5=period_selected</formula>
    </cfRule>
    <cfRule type="expression" dxfId="1361" priority="1455">
      <formula>MOD(COLUMN(),2)</formula>
    </cfRule>
    <cfRule type="expression" dxfId="1360" priority="1456">
      <formula>MOD(COLUMN(),2)=0</formula>
    </cfRule>
  </conditionalFormatting>
  <conditionalFormatting sqref="L223:KB223 L268:KB268">
    <cfRule type="expression" dxfId="1359" priority="1441">
      <formula>PorcentajeCompletado</formula>
    </cfRule>
    <cfRule type="expression" dxfId="1358" priority="1442">
      <formula>PercentCompleteBeyond</formula>
    </cfRule>
    <cfRule type="expression" dxfId="1357" priority="1443">
      <formula>Real</formula>
    </cfRule>
    <cfRule type="expression" dxfId="1356" priority="1444">
      <formula>ActualBeyond</formula>
    </cfRule>
    <cfRule type="expression" dxfId="1355" priority="1445">
      <formula>Plan</formula>
    </cfRule>
    <cfRule type="expression" dxfId="1354" priority="1446">
      <formula>L$5=period_selected</formula>
    </cfRule>
    <cfRule type="expression" dxfId="1353" priority="1447">
      <formula>MOD(COLUMN(),2)</formula>
    </cfRule>
    <cfRule type="expression" dxfId="1352" priority="1448">
      <formula>MOD(COLUMN(),2)=0</formula>
    </cfRule>
  </conditionalFormatting>
  <conditionalFormatting sqref="L262:KB262 L265:KB265">
    <cfRule type="expression" dxfId="1351" priority="1425">
      <formula>PorcentajeCompletado</formula>
    </cfRule>
    <cfRule type="expression" dxfId="1350" priority="1426">
      <formula>PercentCompleteBeyond</formula>
    </cfRule>
    <cfRule type="expression" dxfId="1349" priority="1427">
      <formula>Real</formula>
    </cfRule>
    <cfRule type="expression" dxfId="1348" priority="1428">
      <formula>ActualBeyond</formula>
    </cfRule>
    <cfRule type="expression" dxfId="1347" priority="1429">
      <formula>Plan</formula>
    </cfRule>
    <cfRule type="expression" dxfId="1346" priority="1430">
      <formula>L$5=period_selected</formula>
    </cfRule>
    <cfRule type="expression" dxfId="1345" priority="1431">
      <formula>MOD(COLUMN(),2)</formula>
    </cfRule>
    <cfRule type="expression" dxfId="1344" priority="1432">
      <formula>MOD(COLUMN(),2)=0</formula>
    </cfRule>
  </conditionalFormatting>
  <conditionalFormatting sqref="L260:KB260">
    <cfRule type="expression" dxfId="1343" priority="1409">
      <formula>PorcentajeCompletado</formula>
    </cfRule>
    <cfRule type="expression" dxfId="1342" priority="1410">
      <formula>PercentCompleteBeyond</formula>
    </cfRule>
    <cfRule type="expression" dxfId="1341" priority="1411">
      <formula>Real</formula>
    </cfRule>
    <cfRule type="expression" dxfId="1340" priority="1412">
      <formula>ActualBeyond</formula>
    </cfRule>
    <cfRule type="expression" dxfId="1339" priority="1413">
      <formula>Plan</formula>
    </cfRule>
    <cfRule type="expression" dxfId="1338" priority="1414">
      <formula>L$5=period_selected</formula>
    </cfRule>
    <cfRule type="expression" dxfId="1337" priority="1415">
      <formula>MOD(COLUMN(),2)</formula>
    </cfRule>
    <cfRule type="expression" dxfId="1336" priority="1416">
      <formula>MOD(COLUMN(),2)=0</formula>
    </cfRule>
  </conditionalFormatting>
  <conditionalFormatting sqref="L255:KB255">
    <cfRule type="expression" dxfId="1335" priority="1401">
      <formula>PorcentajeCompletado</formula>
    </cfRule>
    <cfRule type="expression" dxfId="1334" priority="1402">
      <formula>PercentCompleteBeyond</formula>
    </cfRule>
    <cfRule type="expression" dxfId="1333" priority="1403">
      <formula>Real</formula>
    </cfRule>
    <cfRule type="expression" dxfId="1332" priority="1404">
      <formula>ActualBeyond</formula>
    </cfRule>
    <cfRule type="expression" dxfId="1331" priority="1405">
      <formula>Plan</formula>
    </cfRule>
    <cfRule type="expression" dxfId="1330" priority="1406">
      <formula>L$5=period_selected</formula>
    </cfRule>
    <cfRule type="expression" dxfId="1329" priority="1407">
      <formula>MOD(COLUMN(),2)</formula>
    </cfRule>
    <cfRule type="expression" dxfId="1328" priority="1408">
      <formula>MOD(COLUMN(),2)=0</formula>
    </cfRule>
  </conditionalFormatting>
  <conditionalFormatting sqref="L266:KB266 L269:KB269">
    <cfRule type="expression" dxfId="1327" priority="1393">
      <formula>PorcentajeCompletado</formula>
    </cfRule>
    <cfRule type="expression" dxfId="1326" priority="1394">
      <formula>PercentCompleteBeyond</formula>
    </cfRule>
    <cfRule type="expression" dxfId="1325" priority="1395">
      <formula>Real</formula>
    </cfRule>
    <cfRule type="expression" dxfId="1324" priority="1396">
      <formula>ActualBeyond</formula>
    </cfRule>
    <cfRule type="expression" dxfId="1323" priority="1397">
      <formula>Plan</formula>
    </cfRule>
    <cfRule type="expression" dxfId="1322" priority="1398">
      <formula>L$5=period_selected</formula>
    </cfRule>
    <cfRule type="expression" dxfId="1321" priority="1399">
      <formula>MOD(COLUMN(),2)</formula>
    </cfRule>
    <cfRule type="expression" dxfId="1320" priority="1400">
      <formula>MOD(COLUMN(),2)=0</formula>
    </cfRule>
  </conditionalFormatting>
  <conditionalFormatting sqref="L263:KB264">
    <cfRule type="expression" dxfId="1319" priority="1385">
      <formula>PorcentajeCompletado</formula>
    </cfRule>
    <cfRule type="expression" dxfId="1318" priority="1386">
      <formula>PercentCompleteBeyond</formula>
    </cfRule>
    <cfRule type="expression" dxfId="1317" priority="1387">
      <formula>Real</formula>
    </cfRule>
    <cfRule type="expression" dxfId="1316" priority="1388">
      <formula>ActualBeyond</formula>
    </cfRule>
    <cfRule type="expression" dxfId="1315" priority="1389">
      <formula>Plan</formula>
    </cfRule>
    <cfRule type="expression" dxfId="1314" priority="1390">
      <formula>L$5=period_selected</formula>
    </cfRule>
    <cfRule type="expression" dxfId="1313" priority="1391">
      <formula>MOD(COLUMN(),2)</formula>
    </cfRule>
    <cfRule type="expression" dxfId="1312" priority="1392">
      <formula>MOD(COLUMN(),2)=0</formula>
    </cfRule>
  </conditionalFormatting>
  <conditionalFormatting sqref="L267:KB268">
    <cfRule type="expression" dxfId="1311" priority="1377">
      <formula>PorcentajeCompletado</formula>
    </cfRule>
    <cfRule type="expression" dxfId="1310" priority="1378">
      <formula>PercentCompleteBeyond</formula>
    </cfRule>
    <cfRule type="expression" dxfId="1309" priority="1379">
      <formula>Real</formula>
    </cfRule>
    <cfRule type="expression" dxfId="1308" priority="1380">
      <formula>ActualBeyond</formula>
    </cfRule>
    <cfRule type="expression" dxfId="1307" priority="1381">
      <formula>Plan</formula>
    </cfRule>
    <cfRule type="expression" dxfId="1306" priority="1382">
      <formula>L$5=period_selected</formula>
    </cfRule>
    <cfRule type="expression" dxfId="1305" priority="1383">
      <formula>MOD(COLUMN(),2)</formula>
    </cfRule>
    <cfRule type="expression" dxfId="1304" priority="1384">
      <formula>MOD(COLUMN(),2)=0</formula>
    </cfRule>
  </conditionalFormatting>
  <conditionalFormatting sqref="L38:KB38">
    <cfRule type="expression" dxfId="1303" priority="1369">
      <formula>PorcentajeCompletado</formula>
    </cfRule>
    <cfRule type="expression" dxfId="1302" priority="1370">
      <formula>PercentCompleteBeyond</formula>
    </cfRule>
    <cfRule type="expression" dxfId="1301" priority="1371">
      <formula>Real</formula>
    </cfRule>
    <cfRule type="expression" dxfId="1300" priority="1372">
      <formula>ActualBeyond</formula>
    </cfRule>
    <cfRule type="expression" dxfId="1299" priority="1373">
      <formula>Plan</formula>
    </cfRule>
    <cfRule type="expression" dxfId="1298" priority="1374">
      <formula>L$5=period_selected</formula>
    </cfRule>
    <cfRule type="expression" dxfId="1297" priority="1375">
      <formula>MOD(COLUMN(),2)</formula>
    </cfRule>
    <cfRule type="expression" dxfId="1296" priority="1376">
      <formula>MOD(COLUMN(),2)=0</formula>
    </cfRule>
  </conditionalFormatting>
  <conditionalFormatting sqref="L44:KB44">
    <cfRule type="expression" dxfId="1295" priority="1361">
      <formula>PorcentajeCompletado</formula>
    </cfRule>
    <cfRule type="expression" dxfId="1294" priority="1362">
      <formula>PercentCompleteBeyond</formula>
    </cfRule>
    <cfRule type="expression" dxfId="1293" priority="1363">
      <formula>Real</formula>
    </cfRule>
    <cfRule type="expression" dxfId="1292" priority="1364">
      <formula>ActualBeyond</formula>
    </cfRule>
    <cfRule type="expression" dxfId="1291" priority="1365">
      <formula>Plan</formula>
    </cfRule>
    <cfRule type="expression" dxfId="1290" priority="1366">
      <formula>L$5=period_selected</formula>
    </cfRule>
    <cfRule type="expression" dxfId="1289" priority="1367">
      <formula>MOD(COLUMN(),2)</formula>
    </cfRule>
    <cfRule type="expression" dxfId="1288" priority="1368">
      <formula>MOD(COLUMN(),2)=0</formula>
    </cfRule>
  </conditionalFormatting>
  <conditionalFormatting sqref="L44:KB44">
    <cfRule type="expression" dxfId="1287" priority="1353">
      <formula>PorcentajeCompletado</formula>
    </cfRule>
    <cfRule type="expression" dxfId="1286" priority="1354">
      <formula>PercentCompleteBeyond</formula>
    </cfRule>
    <cfRule type="expression" dxfId="1285" priority="1355">
      <formula>Real</formula>
    </cfRule>
    <cfRule type="expression" dxfId="1284" priority="1356">
      <formula>ActualBeyond</formula>
    </cfRule>
    <cfRule type="expression" dxfId="1283" priority="1357">
      <formula>Plan</formula>
    </cfRule>
    <cfRule type="expression" dxfId="1282" priority="1358">
      <formula>L$5=period_selected</formula>
    </cfRule>
    <cfRule type="expression" dxfId="1281" priority="1359">
      <formula>MOD(COLUMN(),2)</formula>
    </cfRule>
    <cfRule type="expression" dxfId="1280" priority="1360">
      <formula>MOD(COLUMN(),2)=0</formula>
    </cfRule>
  </conditionalFormatting>
  <conditionalFormatting sqref="L58:KB58">
    <cfRule type="expression" dxfId="1279" priority="1345">
      <formula>PorcentajeCompletado</formula>
    </cfRule>
    <cfRule type="expression" dxfId="1278" priority="1346">
      <formula>PercentCompleteBeyond</formula>
    </cfRule>
    <cfRule type="expression" dxfId="1277" priority="1347">
      <formula>Real</formula>
    </cfRule>
    <cfRule type="expression" dxfId="1276" priority="1348">
      <formula>ActualBeyond</formula>
    </cfRule>
    <cfRule type="expression" dxfId="1275" priority="1349">
      <formula>Plan</formula>
    </cfRule>
    <cfRule type="expression" dxfId="1274" priority="1350">
      <formula>L$5=period_selected</formula>
    </cfRule>
    <cfRule type="expression" dxfId="1273" priority="1351">
      <formula>MOD(COLUMN(),2)</formula>
    </cfRule>
    <cfRule type="expression" dxfId="1272" priority="1352">
      <formula>MOD(COLUMN(),2)=0</formula>
    </cfRule>
  </conditionalFormatting>
  <conditionalFormatting sqref="L58:KB58">
    <cfRule type="expression" dxfId="1271" priority="1337">
      <formula>PorcentajeCompletado</formula>
    </cfRule>
    <cfRule type="expression" dxfId="1270" priority="1338">
      <formula>PercentCompleteBeyond</formula>
    </cfRule>
    <cfRule type="expression" dxfId="1269" priority="1339">
      <formula>Real</formula>
    </cfRule>
    <cfRule type="expression" dxfId="1268" priority="1340">
      <formula>ActualBeyond</formula>
    </cfRule>
    <cfRule type="expression" dxfId="1267" priority="1341">
      <formula>Plan</formula>
    </cfRule>
    <cfRule type="expression" dxfId="1266" priority="1342">
      <formula>L$5=period_selected</formula>
    </cfRule>
    <cfRule type="expression" dxfId="1265" priority="1343">
      <formula>MOD(COLUMN(),2)</formula>
    </cfRule>
    <cfRule type="expression" dxfId="1264" priority="1344">
      <formula>MOD(COLUMN(),2)=0</formula>
    </cfRule>
  </conditionalFormatting>
  <conditionalFormatting sqref="L71:KB71">
    <cfRule type="expression" dxfId="1263" priority="1329">
      <formula>PorcentajeCompletado</formula>
    </cfRule>
    <cfRule type="expression" dxfId="1262" priority="1330">
      <formula>PercentCompleteBeyond</formula>
    </cfRule>
    <cfRule type="expression" dxfId="1261" priority="1331">
      <formula>Real</formula>
    </cfRule>
    <cfRule type="expression" dxfId="1260" priority="1332">
      <formula>ActualBeyond</formula>
    </cfRule>
    <cfRule type="expression" dxfId="1259" priority="1333">
      <formula>Plan</formula>
    </cfRule>
    <cfRule type="expression" dxfId="1258" priority="1334">
      <formula>L$5=period_selected</formula>
    </cfRule>
    <cfRule type="expression" dxfId="1257" priority="1335">
      <formula>MOD(COLUMN(),2)</formula>
    </cfRule>
    <cfRule type="expression" dxfId="1256" priority="1336">
      <formula>MOD(COLUMN(),2)=0</formula>
    </cfRule>
  </conditionalFormatting>
  <conditionalFormatting sqref="L71:KB71">
    <cfRule type="expression" dxfId="1255" priority="1321">
      <formula>PorcentajeCompletado</formula>
    </cfRule>
    <cfRule type="expression" dxfId="1254" priority="1322">
      <formula>PercentCompleteBeyond</formula>
    </cfRule>
    <cfRule type="expression" dxfId="1253" priority="1323">
      <formula>Real</formula>
    </cfRule>
    <cfRule type="expression" dxfId="1252" priority="1324">
      <formula>ActualBeyond</formula>
    </cfRule>
    <cfRule type="expression" dxfId="1251" priority="1325">
      <formula>Plan</formula>
    </cfRule>
    <cfRule type="expression" dxfId="1250" priority="1326">
      <formula>L$5=period_selected</formula>
    </cfRule>
    <cfRule type="expression" dxfId="1249" priority="1327">
      <formula>MOD(COLUMN(),2)</formula>
    </cfRule>
    <cfRule type="expression" dxfId="1248" priority="1328">
      <formula>MOD(COLUMN(),2)=0</formula>
    </cfRule>
  </conditionalFormatting>
  <conditionalFormatting sqref="L84:KB84">
    <cfRule type="expression" dxfId="1247" priority="1313">
      <formula>PorcentajeCompletado</formula>
    </cfRule>
    <cfRule type="expression" dxfId="1246" priority="1314">
      <formula>PercentCompleteBeyond</formula>
    </cfRule>
    <cfRule type="expression" dxfId="1245" priority="1315">
      <formula>Real</formula>
    </cfRule>
    <cfRule type="expression" dxfId="1244" priority="1316">
      <formula>ActualBeyond</formula>
    </cfRule>
    <cfRule type="expression" dxfId="1243" priority="1317">
      <formula>Plan</formula>
    </cfRule>
    <cfRule type="expression" dxfId="1242" priority="1318">
      <formula>L$5=period_selected</formula>
    </cfRule>
    <cfRule type="expression" dxfId="1241" priority="1319">
      <formula>MOD(COLUMN(),2)</formula>
    </cfRule>
    <cfRule type="expression" dxfId="1240" priority="1320">
      <formula>MOD(COLUMN(),2)=0</formula>
    </cfRule>
  </conditionalFormatting>
  <conditionalFormatting sqref="L84:KB84">
    <cfRule type="expression" dxfId="1239" priority="1305">
      <formula>PorcentajeCompletado</formula>
    </cfRule>
    <cfRule type="expression" dxfId="1238" priority="1306">
      <formula>PercentCompleteBeyond</formula>
    </cfRule>
    <cfRule type="expression" dxfId="1237" priority="1307">
      <formula>Real</formula>
    </cfRule>
    <cfRule type="expression" dxfId="1236" priority="1308">
      <formula>ActualBeyond</formula>
    </cfRule>
    <cfRule type="expression" dxfId="1235" priority="1309">
      <formula>Plan</formula>
    </cfRule>
    <cfRule type="expression" dxfId="1234" priority="1310">
      <formula>L$5=period_selected</formula>
    </cfRule>
    <cfRule type="expression" dxfId="1233" priority="1311">
      <formula>MOD(COLUMN(),2)</formula>
    </cfRule>
    <cfRule type="expression" dxfId="1232" priority="1312">
      <formula>MOD(COLUMN(),2)=0</formula>
    </cfRule>
  </conditionalFormatting>
  <conditionalFormatting sqref="L84:KB84">
    <cfRule type="expression" dxfId="1231" priority="1297">
      <formula>PorcentajeCompletado</formula>
    </cfRule>
    <cfRule type="expression" dxfId="1230" priority="1298">
      <formula>PercentCompleteBeyond</formula>
    </cfRule>
    <cfRule type="expression" dxfId="1229" priority="1299">
      <formula>Real</formula>
    </cfRule>
    <cfRule type="expression" dxfId="1228" priority="1300">
      <formula>ActualBeyond</formula>
    </cfRule>
    <cfRule type="expression" dxfId="1227" priority="1301">
      <formula>Plan</formula>
    </cfRule>
    <cfRule type="expression" dxfId="1226" priority="1302">
      <formula>L$5=period_selected</formula>
    </cfRule>
    <cfRule type="expression" dxfId="1225" priority="1303">
      <formula>MOD(COLUMN(),2)</formula>
    </cfRule>
    <cfRule type="expression" dxfId="1224" priority="1304">
      <formula>MOD(COLUMN(),2)=0</formula>
    </cfRule>
  </conditionalFormatting>
  <conditionalFormatting sqref="L97:KB97">
    <cfRule type="expression" dxfId="1223" priority="1289">
      <formula>PorcentajeCompletado</formula>
    </cfRule>
    <cfRule type="expression" dxfId="1222" priority="1290">
      <formula>PercentCompleteBeyond</formula>
    </cfRule>
    <cfRule type="expression" dxfId="1221" priority="1291">
      <formula>Real</formula>
    </cfRule>
    <cfRule type="expression" dxfId="1220" priority="1292">
      <formula>ActualBeyond</formula>
    </cfRule>
    <cfRule type="expression" dxfId="1219" priority="1293">
      <formula>Plan</formula>
    </cfRule>
    <cfRule type="expression" dxfId="1218" priority="1294">
      <formula>L$5=period_selected</formula>
    </cfRule>
    <cfRule type="expression" dxfId="1217" priority="1295">
      <formula>MOD(COLUMN(),2)</formula>
    </cfRule>
    <cfRule type="expression" dxfId="1216" priority="1296">
      <formula>MOD(COLUMN(),2)=0</formula>
    </cfRule>
  </conditionalFormatting>
  <conditionalFormatting sqref="L97:KB97">
    <cfRule type="expression" dxfId="1215" priority="1281">
      <formula>PorcentajeCompletado</formula>
    </cfRule>
    <cfRule type="expression" dxfId="1214" priority="1282">
      <formula>PercentCompleteBeyond</formula>
    </cfRule>
    <cfRule type="expression" dxfId="1213" priority="1283">
      <formula>Real</formula>
    </cfRule>
    <cfRule type="expression" dxfId="1212" priority="1284">
      <formula>ActualBeyond</formula>
    </cfRule>
    <cfRule type="expression" dxfId="1211" priority="1285">
      <formula>Plan</formula>
    </cfRule>
    <cfRule type="expression" dxfId="1210" priority="1286">
      <formula>L$5=period_selected</formula>
    </cfRule>
    <cfRule type="expression" dxfId="1209" priority="1287">
      <formula>MOD(COLUMN(),2)</formula>
    </cfRule>
    <cfRule type="expression" dxfId="1208" priority="1288">
      <formula>MOD(COLUMN(),2)=0</formula>
    </cfRule>
  </conditionalFormatting>
  <conditionalFormatting sqref="L97:KB97">
    <cfRule type="expression" dxfId="1207" priority="1273">
      <formula>PorcentajeCompletado</formula>
    </cfRule>
    <cfRule type="expression" dxfId="1206" priority="1274">
      <formula>PercentCompleteBeyond</formula>
    </cfRule>
    <cfRule type="expression" dxfId="1205" priority="1275">
      <formula>Real</formula>
    </cfRule>
    <cfRule type="expression" dxfId="1204" priority="1276">
      <formula>ActualBeyond</formula>
    </cfRule>
    <cfRule type="expression" dxfId="1203" priority="1277">
      <formula>Plan</formula>
    </cfRule>
    <cfRule type="expression" dxfId="1202" priority="1278">
      <formula>L$5=period_selected</formula>
    </cfRule>
    <cfRule type="expression" dxfId="1201" priority="1279">
      <formula>MOD(COLUMN(),2)</formula>
    </cfRule>
    <cfRule type="expression" dxfId="1200" priority="1280">
      <formula>MOD(COLUMN(),2)=0</formula>
    </cfRule>
  </conditionalFormatting>
  <conditionalFormatting sqref="L111:KB111">
    <cfRule type="expression" dxfId="1199" priority="1265">
      <formula>PorcentajeCompletado</formula>
    </cfRule>
    <cfRule type="expression" dxfId="1198" priority="1266">
      <formula>PercentCompleteBeyond</formula>
    </cfRule>
    <cfRule type="expression" dxfId="1197" priority="1267">
      <formula>Real</formula>
    </cfRule>
    <cfRule type="expression" dxfId="1196" priority="1268">
      <formula>ActualBeyond</formula>
    </cfRule>
    <cfRule type="expression" dxfId="1195" priority="1269">
      <formula>Plan</formula>
    </cfRule>
    <cfRule type="expression" dxfId="1194" priority="1270">
      <formula>L$5=period_selected</formula>
    </cfRule>
    <cfRule type="expression" dxfId="1193" priority="1271">
      <formula>MOD(COLUMN(),2)</formula>
    </cfRule>
    <cfRule type="expression" dxfId="1192" priority="1272">
      <formula>MOD(COLUMN(),2)=0</formula>
    </cfRule>
  </conditionalFormatting>
  <conditionalFormatting sqref="L111:KB111">
    <cfRule type="expression" dxfId="1191" priority="1257">
      <formula>PorcentajeCompletado</formula>
    </cfRule>
    <cfRule type="expression" dxfId="1190" priority="1258">
      <formula>PercentCompleteBeyond</formula>
    </cfRule>
    <cfRule type="expression" dxfId="1189" priority="1259">
      <formula>Real</formula>
    </cfRule>
    <cfRule type="expression" dxfId="1188" priority="1260">
      <formula>ActualBeyond</formula>
    </cfRule>
    <cfRule type="expression" dxfId="1187" priority="1261">
      <formula>Plan</formula>
    </cfRule>
    <cfRule type="expression" dxfId="1186" priority="1262">
      <formula>L$5=period_selected</formula>
    </cfRule>
    <cfRule type="expression" dxfId="1185" priority="1263">
      <formula>MOD(COLUMN(),2)</formula>
    </cfRule>
    <cfRule type="expression" dxfId="1184" priority="1264">
      <formula>MOD(COLUMN(),2)=0</formula>
    </cfRule>
  </conditionalFormatting>
  <conditionalFormatting sqref="L111:KB111">
    <cfRule type="expression" dxfId="1183" priority="1249">
      <formula>PorcentajeCompletado</formula>
    </cfRule>
    <cfRule type="expression" dxfId="1182" priority="1250">
      <formula>PercentCompleteBeyond</formula>
    </cfRule>
    <cfRule type="expression" dxfId="1181" priority="1251">
      <formula>Real</formula>
    </cfRule>
    <cfRule type="expression" dxfId="1180" priority="1252">
      <formula>ActualBeyond</formula>
    </cfRule>
    <cfRule type="expression" dxfId="1179" priority="1253">
      <formula>Plan</formula>
    </cfRule>
    <cfRule type="expression" dxfId="1178" priority="1254">
      <formula>L$5=period_selected</formula>
    </cfRule>
    <cfRule type="expression" dxfId="1177" priority="1255">
      <formula>MOD(COLUMN(),2)</formula>
    </cfRule>
    <cfRule type="expression" dxfId="1176" priority="1256">
      <formula>MOD(COLUMN(),2)=0</formula>
    </cfRule>
  </conditionalFormatting>
  <conditionalFormatting sqref="L125:KB125">
    <cfRule type="expression" dxfId="1175" priority="1241">
      <formula>PorcentajeCompletado</formula>
    </cfRule>
    <cfRule type="expression" dxfId="1174" priority="1242">
      <formula>PercentCompleteBeyond</formula>
    </cfRule>
    <cfRule type="expression" dxfId="1173" priority="1243">
      <formula>Real</formula>
    </cfRule>
    <cfRule type="expression" dxfId="1172" priority="1244">
      <formula>ActualBeyond</formula>
    </cfRule>
    <cfRule type="expression" dxfId="1171" priority="1245">
      <formula>Plan</formula>
    </cfRule>
    <cfRule type="expression" dxfId="1170" priority="1246">
      <formula>L$5=period_selected</formula>
    </cfRule>
    <cfRule type="expression" dxfId="1169" priority="1247">
      <formula>MOD(COLUMN(),2)</formula>
    </cfRule>
    <cfRule type="expression" dxfId="1168" priority="1248">
      <formula>MOD(COLUMN(),2)=0</formula>
    </cfRule>
  </conditionalFormatting>
  <conditionalFormatting sqref="L125:KB125">
    <cfRule type="expression" dxfId="1167" priority="1233">
      <formula>PorcentajeCompletado</formula>
    </cfRule>
    <cfRule type="expression" dxfId="1166" priority="1234">
      <formula>PercentCompleteBeyond</formula>
    </cfRule>
    <cfRule type="expression" dxfId="1165" priority="1235">
      <formula>Real</formula>
    </cfRule>
    <cfRule type="expression" dxfId="1164" priority="1236">
      <formula>ActualBeyond</formula>
    </cfRule>
    <cfRule type="expression" dxfId="1163" priority="1237">
      <formula>Plan</formula>
    </cfRule>
    <cfRule type="expression" dxfId="1162" priority="1238">
      <formula>L$5=period_selected</formula>
    </cfRule>
    <cfRule type="expression" dxfId="1161" priority="1239">
      <formula>MOD(COLUMN(),2)</formula>
    </cfRule>
    <cfRule type="expression" dxfId="1160" priority="1240">
      <formula>MOD(COLUMN(),2)=0</formula>
    </cfRule>
  </conditionalFormatting>
  <conditionalFormatting sqref="L125:KB125">
    <cfRule type="expression" dxfId="1159" priority="1225">
      <formula>PorcentajeCompletado</formula>
    </cfRule>
    <cfRule type="expression" dxfId="1158" priority="1226">
      <formula>PercentCompleteBeyond</formula>
    </cfRule>
    <cfRule type="expression" dxfId="1157" priority="1227">
      <formula>Real</formula>
    </cfRule>
    <cfRule type="expression" dxfId="1156" priority="1228">
      <formula>ActualBeyond</formula>
    </cfRule>
    <cfRule type="expression" dxfId="1155" priority="1229">
      <formula>Plan</formula>
    </cfRule>
    <cfRule type="expression" dxfId="1154" priority="1230">
      <formula>L$5=period_selected</formula>
    </cfRule>
    <cfRule type="expression" dxfId="1153" priority="1231">
      <formula>MOD(COLUMN(),2)</formula>
    </cfRule>
    <cfRule type="expression" dxfId="1152" priority="1232">
      <formula>MOD(COLUMN(),2)=0</formula>
    </cfRule>
  </conditionalFormatting>
  <conditionalFormatting sqref="L55:KB55">
    <cfRule type="expression" dxfId="1151" priority="1217">
      <formula>PorcentajeCompletado</formula>
    </cfRule>
    <cfRule type="expression" dxfId="1150" priority="1218">
      <formula>PercentCompleteBeyond</formula>
    </cfRule>
    <cfRule type="expression" dxfId="1149" priority="1219">
      <formula>Real</formula>
    </cfRule>
    <cfRule type="expression" dxfId="1148" priority="1220">
      <formula>ActualBeyond</formula>
    </cfRule>
    <cfRule type="expression" dxfId="1147" priority="1221">
      <formula>Plan</formula>
    </cfRule>
    <cfRule type="expression" dxfId="1146" priority="1222">
      <formula>L$5=period_selected</formula>
    </cfRule>
    <cfRule type="expression" dxfId="1145" priority="1223">
      <formula>MOD(COLUMN(),2)</formula>
    </cfRule>
    <cfRule type="expression" dxfId="1144" priority="1224">
      <formula>MOD(COLUMN(),2)=0</formula>
    </cfRule>
  </conditionalFormatting>
  <conditionalFormatting sqref="L55:KB55">
    <cfRule type="expression" dxfId="1143" priority="1209">
      <formula>PorcentajeCompletado</formula>
    </cfRule>
    <cfRule type="expression" dxfId="1142" priority="1210">
      <formula>PercentCompleteBeyond</formula>
    </cfRule>
    <cfRule type="expression" dxfId="1141" priority="1211">
      <formula>Real</formula>
    </cfRule>
    <cfRule type="expression" dxfId="1140" priority="1212">
      <formula>ActualBeyond</formula>
    </cfRule>
    <cfRule type="expression" dxfId="1139" priority="1213">
      <formula>Plan</formula>
    </cfRule>
    <cfRule type="expression" dxfId="1138" priority="1214">
      <formula>L$5=period_selected</formula>
    </cfRule>
    <cfRule type="expression" dxfId="1137" priority="1215">
      <formula>MOD(COLUMN(),2)</formula>
    </cfRule>
    <cfRule type="expression" dxfId="1136" priority="1216">
      <formula>MOD(COLUMN(),2)=0</formula>
    </cfRule>
  </conditionalFormatting>
  <conditionalFormatting sqref="L68:KB68">
    <cfRule type="expression" dxfId="1135" priority="1201">
      <formula>PorcentajeCompletado</formula>
    </cfRule>
    <cfRule type="expression" dxfId="1134" priority="1202">
      <formula>PercentCompleteBeyond</formula>
    </cfRule>
    <cfRule type="expression" dxfId="1133" priority="1203">
      <formula>Real</formula>
    </cfRule>
    <cfRule type="expression" dxfId="1132" priority="1204">
      <formula>ActualBeyond</formula>
    </cfRule>
    <cfRule type="expression" dxfId="1131" priority="1205">
      <formula>Plan</formula>
    </cfRule>
    <cfRule type="expression" dxfId="1130" priority="1206">
      <formula>L$5=period_selected</formula>
    </cfRule>
    <cfRule type="expression" dxfId="1129" priority="1207">
      <formula>MOD(COLUMN(),2)</formula>
    </cfRule>
    <cfRule type="expression" dxfId="1128" priority="1208">
      <formula>MOD(COLUMN(),2)=0</formula>
    </cfRule>
  </conditionalFormatting>
  <conditionalFormatting sqref="L68:KB68">
    <cfRule type="expression" dxfId="1127" priority="1193">
      <formula>PorcentajeCompletado</formula>
    </cfRule>
    <cfRule type="expression" dxfId="1126" priority="1194">
      <formula>PercentCompleteBeyond</formula>
    </cfRule>
    <cfRule type="expression" dxfId="1125" priority="1195">
      <formula>Real</formula>
    </cfRule>
    <cfRule type="expression" dxfId="1124" priority="1196">
      <formula>ActualBeyond</formula>
    </cfRule>
    <cfRule type="expression" dxfId="1123" priority="1197">
      <formula>Plan</formula>
    </cfRule>
    <cfRule type="expression" dxfId="1122" priority="1198">
      <formula>L$5=period_selected</formula>
    </cfRule>
    <cfRule type="expression" dxfId="1121" priority="1199">
      <formula>MOD(COLUMN(),2)</formula>
    </cfRule>
    <cfRule type="expression" dxfId="1120" priority="1200">
      <formula>MOD(COLUMN(),2)=0</formula>
    </cfRule>
  </conditionalFormatting>
  <conditionalFormatting sqref="L81:KB81">
    <cfRule type="expression" dxfId="1119" priority="1185">
      <formula>PorcentajeCompletado</formula>
    </cfRule>
    <cfRule type="expression" dxfId="1118" priority="1186">
      <formula>PercentCompleteBeyond</formula>
    </cfRule>
    <cfRule type="expression" dxfId="1117" priority="1187">
      <formula>Real</formula>
    </cfRule>
    <cfRule type="expression" dxfId="1116" priority="1188">
      <formula>ActualBeyond</formula>
    </cfRule>
    <cfRule type="expression" dxfId="1115" priority="1189">
      <formula>Plan</formula>
    </cfRule>
    <cfRule type="expression" dxfId="1114" priority="1190">
      <formula>L$5=period_selected</formula>
    </cfRule>
    <cfRule type="expression" dxfId="1113" priority="1191">
      <formula>MOD(COLUMN(),2)</formula>
    </cfRule>
    <cfRule type="expression" dxfId="1112" priority="1192">
      <formula>MOD(COLUMN(),2)=0</formula>
    </cfRule>
  </conditionalFormatting>
  <conditionalFormatting sqref="L81:KB81">
    <cfRule type="expression" dxfId="1111" priority="1177">
      <formula>PorcentajeCompletado</formula>
    </cfRule>
    <cfRule type="expression" dxfId="1110" priority="1178">
      <formula>PercentCompleteBeyond</formula>
    </cfRule>
    <cfRule type="expression" dxfId="1109" priority="1179">
      <formula>Real</formula>
    </cfRule>
    <cfRule type="expression" dxfId="1108" priority="1180">
      <formula>ActualBeyond</formula>
    </cfRule>
    <cfRule type="expression" dxfId="1107" priority="1181">
      <formula>Plan</formula>
    </cfRule>
    <cfRule type="expression" dxfId="1106" priority="1182">
      <formula>L$5=period_selected</formula>
    </cfRule>
    <cfRule type="expression" dxfId="1105" priority="1183">
      <formula>MOD(COLUMN(),2)</formula>
    </cfRule>
    <cfRule type="expression" dxfId="1104" priority="1184">
      <formula>MOD(COLUMN(),2)=0</formula>
    </cfRule>
  </conditionalFormatting>
  <conditionalFormatting sqref="L94:KB94">
    <cfRule type="expression" dxfId="1103" priority="1169">
      <formula>PorcentajeCompletado</formula>
    </cfRule>
    <cfRule type="expression" dxfId="1102" priority="1170">
      <formula>PercentCompleteBeyond</formula>
    </cfRule>
    <cfRule type="expression" dxfId="1101" priority="1171">
      <formula>Real</formula>
    </cfRule>
    <cfRule type="expression" dxfId="1100" priority="1172">
      <formula>ActualBeyond</formula>
    </cfRule>
    <cfRule type="expression" dxfId="1099" priority="1173">
      <formula>Plan</formula>
    </cfRule>
    <cfRule type="expression" dxfId="1098" priority="1174">
      <formula>L$5=period_selected</formula>
    </cfRule>
    <cfRule type="expression" dxfId="1097" priority="1175">
      <formula>MOD(COLUMN(),2)</formula>
    </cfRule>
    <cfRule type="expression" dxfId="1096" priority="1176">
      <formula>MOD(COLUMN(),2)=0</formula>
    </cfRule>
  </conditionalFormatting>
  <conditionalFormatting sqref="L94:KB94">
    <cfRule type="expression" dxfId="1095" priority="1161">
      <formula>PorcentajeCompletado</formula>
    </cfRule>
    <cfRule type="expression" dxfId="1094" priority="1162">
      <formula>PercentCompleteBeyond</formula>
    </cfRule>
    <cfRule type="expression" dxfId="1093" priority="1163">
      <formula>Real</formula>
    </cfRule>
    <cfRule type="expression" dxfId="1092" priority="1164">
      <formula>ActualBeyond</formula>
    </cfRule>
    <cfRule type="expression" dxfId="1091" priority="1165">
      <formula>Plan</formula>
    </cfRule>
    <cfRule type="expression" dxfId="1090" priority="1166">
      <formula>L$5=period_selected</formula>
    </cfRule>
    <cfRule type="expression" dxfId="1089" priority="1167">
      <formula>MOD(COLUMN(),2)</formula>
    </cfRule>
    <cfRule type="expression" dxfId="1088" priority="1168">
      <formula>MOD(COLUMN(),2)=0</formula>
    </cfRule>
  </conditionalFormatting>
  <conditionalFormatting sqref="L108:KB108">
    <cfRule type="expression" dxfId="1087" priority="1153">
      <formula>PorcentajeCompletado</formula>
    </cfRule>
    <cfRule type="expression" dxfId="1086" priority="1154">
      <formula>PercentCompleteBeyond</formula>
    </cfRule>
    <cfRule type="expression" dxfId="1085" priority="1155">
      <formula>Real</formula>
    </cfRule>
    <cfRule type="expression" dxfId="1084" priority="1156">
      <formula>ActualBeyond</formula>
    </cfRule>
    <cfRule type="expression" dxfId="1083" priority="1157">
      <formula>Plan</formula>
    </cfRule>
    <cfRule type="expression" dxfId="1082" priority="1158">
      <formula>L$5=period_selected</formula>
    </cfRule>
    <cfRule type="expression" dxfId="1081" priority="1159">
      <formula>MOD(COLUMN(),2)</formula>
    </cfRule>
    <cfRule type="expression" dxfId="1080" priority="1160">
      <formula>MOD(COLUMN(),2)=0</formula>
    </cfRule>
  </conditionalFormatting>
  <conditionalFormatting sqref="L108:KB108">
    <cfRule type="expression" dxfId="1079" priority="1145">
      <formula>PorcentajeCompletado</formula>
    </cfRule>
    <cfRule type="expression" dxfId="1078" priority="1146">
      <formula>PercentCompleteBeyond</formula>
    </cfRule>
    <cfRule type="expression" dxfId="1077" priority="1147">
      <formula>Real</formula>
    </cfRule>
    <cfRule type="expression" dxfId="1076" priority="1148">
      <formula>ActualBeyond</formula>
    </cfRule>
    <cfRule type="expression" dxfId="1075" priority="1149">
      <formula>Plan</formula>
    </cfRule>
    <cfRule type="expression" dxfId="1074" priority="1150">
      <formula>L$5=period_selected</formula>
    </cfRule>
    <cfRule type="expression" dxfId="1073" priority="1151">
      <formula>MOD(COLUMN(),2)</formula>
    </cfRule>
    <cfRule type="expression" dxfId="1072" priority="1152">
      <formula>MOD(COLUMN(),2)=0</formula>
    </cfRule>
  </conditionalFormatting>
  <conditionalFormatting sqref="L122:KB122">
    <cfRule type="expression" dxfId="1071" priority="1121">
      <formula>PorcentajeCompletado</formula>
    </cfRule>
    <cfRule type="expression" dxfId="1070" priority="1122">
      <formula>PercentCompleteBeyond</formula>
    </cfRule>
    <cfRule type="expression" dxfId="1069" priority="1123">
      <formula>Real</formula>
    </cfRule>
    <cfRule type="expression" dxfId="1068" priority="1124">
      <formula>ActualBeyond</formula>
    </cfRule>
    <cfRule type="expression" dxfId="1067" priority="1125">
      <formula>Plan</formula>
    </cfRule>
    <cfRule type="expression" dxfId="1066" priority="1126">
      <formula>L$5=period_selected</formula>
    </cfRule>
    <cfRule type="expression" dxfId="1065" priority="1127">
      <formula>MOD(COLUMN(),2)</formula>
    </cfRule>
    <cfRule type="expression" dxfId="1064" priority="1128">
      <formula>MOD(COLUMN(),2)=0</formula>
    </cfRule>
  </conditionalFormatting>
  <conditionalFormatting sqref="L122:KB122">
    <cfRule type="expression" dxfId="1063" priority="1129">
      <formula>PorcentajeCompletado</formula>
    </cfRule>
    <cfRule type="expression" dxfId="1062" priority="1130">
      <formula>PercentCompleteBeyond</formula>
    </cfRule>
    <cfRule type="expression" dxfId="1061" priority="1131">
      <formula>Real</formula>
    </cfRule>
    <cfRule type="expression" dxfId="1060" priority="1132">
      <formula>ActualBeyond</formula>
    </cfRule>
    <cfRule type="expression" dxfId="1059" priority="1133">
      <formula>Plan</formula>
    </cfRule>
    <cfRule type="expression" dxfId="1058" priority="1134">
      <formula>L$5=period_selected</formula>
    </cfRule>
    <cfRule type="expression" dxfId="1057" priority="1135">
      <formula>MOD(COLUMN(),2)</formula>
    </cfRule>
    <cfRule type="expression" dxfId="1056" priority="1136">
      <formula>MOD(COLUMN(),2)=0</formula>
    </cfRule>
  </conditionalFormatting>
  <conditionalFormatting sqref="L126:KB126">
    <cfRule type="expression" dxfId="1055" priority="1113">
      <formula>PorcentajeCompletado</formula>
    </cfRule>
    <cfRule type="expression" dxfId="1054" priority="1114">
      <formula>PercentCompleteBeyond</formula>
    </cfRule>
    <cfRule type="expression" dxfId="1053" priority="1115">
      <formula>Real</formula>
    </cfRule>
    <cfRule type="expression" dxfId="1052" priority="1116">
      <formula>ActualBeyond</formula>
    </cfRule>
    <cfRule type="expression" dxfId="1051" priority="1117">
      <formula>Plan</formula>
    </cfRule>
    <cfRule type="expression" dxfId="1050" priority="1118">
      <formula>L$5=period_selected</formula>
    </cfRule>
    <cfRule type="expression" dxfId="1049" priority="1119">
      <formula>MOD(COLUMN(),2)</formula>
    </cfRule>
    <cfRule type="expression" dxfId="1048" priority="1120">
      <formula>MOD(COLUMN(),2)=0</formula>
    </cfRule>
  </conditionalFormatting>
  <conditionalFormatting sqref="L140:KB140">
    <cfRule type="expression" dxfId="1047" priority="1105">
      <formula>PorcentajeCompletado</formula>
    </cfRule>
    <cfRule type="expression" dxfId="1046" priority="1106">
      <formula>PercentCompleteBeyond</formula>
    </cfRule>
    <cfRule type="expression" dxfId="1045" priority="1107">
      <formula>Real</formula>
    </cfRule>
    <cfRule type="expression" dxfId="1044" priority="1108">
      <formula>ActualBeyond</formula>
    </cfRule>
    <cfRule type="expression" dxfId="1043" priority="1109">
      <formula>Plan</formula>
    </cfRule>
    <cfRule type="expression" dxfId="1042" priority="1110">
      <formula>L$5=period_selected</formula>
    </cfRule>
    <cfRule type="expression" dxfId="1041" priority="1111">
      <formula>MOD(COLUMN(),2)</formula>
    </cfRule>
    <cfRule type="expression" dxfId="1040" priority="1112">
      <formula>MOD(COLUMN(),2)=0</formula>
    </cfRule>
  </conditionalFormatting>
  <conditionalFormatting sqref="L154:KB154">
    <cfRule type="expression" dxfId="1039" priority="1097">
      <formula>PorcentajeCompletado</formula>
    </cfRule>
    <cfRule type="expression" dxfId="1038" priority="1098">
      <formula>PercentCompleteBeyond</formula>
    </cfRule>
    <cfRule type="expression" dxfId="1037" priority="1099">
      <formula>Real</formula>
    </cfRule>
    <cfRule type="expression" dxfId="1036" priority="1100">
      <formula>ActualBeyond</formula>
    </cfRule>
    <cfRule type="expression" dxfId="1035" priority="1101">
      <formula>Plan</formula>
    </cfRule>
    <cfRule type="expression" dxfId="1034" priority="1102">
      <formula>L$5=period_selected</formula>
    </cfRule>
    <cfRule type="expression" dxfId="1033" priority="1103">
      <formula>MOD(COLUMN(),2)</formula>
    </cfRule>
    <cfRule type="expression" dxfId="1032" priority="1104">
      <formula>MOD(COLUMN(),2)=0</formula>
    </cfRule>
  </conditionalFormatting>
  <conditionalFormatting sqref="L168:KB168">
    <cfRule type="expression" dxfId="1031" priority="1081">
      <formula>PorcentajeCompletado</formula>
    </cfRule>
    <cfRule type="expression" dxfId="1030" priority="1082">
      <formula>PercentCompleteBeyond</formula>
    </cfRule>
    <cfRule type="expression" dxfId="1029" priority="1083">
      <formula>Real</formula>
    </cfRule>
    <cfRule type="expression" dxfId="1028" priority="1084">
      <formula>ActualBeyond</formula>
    </cfRule>
    <cfRule type="expression" dxfId="1027" priority="1085">
      <formula>Plan</formula>
    </cfRule>
    <cfRule type="expression" dxfId="1026" priority="1086">
      <formula>L$5=period_selected</formula>
    </cfRule>
    <cfRule type="expression" dxfId="1025" priority="1087">
      <formula>MOD(COLUMN(),2)</formula>
    </cfRule>
    <cfRule type="expression" dxfId="1024" priority="1088">
      <formula>MOD(COLUMN(),2)=0</formula>
    </cfRule>
  </conditionalFormatting>
  <conditionalFormatting sqref="L169:KB169">
    <cfRule type="expression" dxfId="1023" priority="1089">
      <formula>PorcentajeCompletado</formula>
    </cfRule>
    <cfRule type="expression" dxfId="1022" priority="1090">
      <formula>PercentCompleteBeyond</formula>
    </cfRule>
    <cfRule type="expression" dxfId="1021" priority="1091">
      <formula>Real</formula>
    </cfRule>
    <cfRule type="expression" dxfId="1020" priority="1092">
      <formula>ActualBeyond</formula>
    </cfRule>
    <cfRule type="expression" dxfId="1019" priority="1093">
      <formula>Plan</formula>
    </cfRule>
    <cfRule type="expression" dxfId="1018" priority="1094">
      <formula>L$5=period_selected</formula>
    </cfRule>
    <cfRule type="expression" dxfId="1017" priority="1095">
      <formula>MOD(COLUMN(),2)</formula>
    </cfRule>
    <cfRule type="expression" dxfId="1016" priority="1096">
      <formula>MOD(COLUMN(),2)=0</formula>
    </cfRule>
  </conditionalFormatting>
  <conditionalFormatting sqref="L183:KB183">
    <cfRule type="expression" dxfId="1015" priority="1065">
      <formula>PorcentajeCompletado</formula>
    </cfRule>
    <cfRule type="expression" dxfId="1014" priority="1066">
      <formula>PercentCompleteBeyond</formula>
    </cfRule>
    <cfRule type="expression" dxfId="1013" priority="1067">
      <formula>Real</formula>
    </cfRule>
    <cfRule type="expression" dxfId="1012" priority="1068">
      <formula>ActualBeyond</formula>
    </cfRule>
    <cfRule type="expression" dxfId="1011" priority="1069">
      <formula>Plan</formula>
    </cfRule>
    <cfRule type="expression" dxfId="1010" priority="1070">
      <formula>L$5=period_selected</formula>
    </cfRule>
    <cfRule type="expression" dxfId="1009" priority="1071">
      <formula>MOD(COLUMN(),2)</formula>
    </cfRule>
    <cfRule type="expression" dxfId="1008" priority="1072">
      <formula>MOD(COLUMN(),2)=0</formula>
    </cfRule>
  </conditionalFormatting>
  <conditionalFormatting sqref="L198:KB198">
    <cfRule type="expression" dxfId="1007" priority="1057">
      <formula>PorcentajeCompletado</formula>
    </cfRule>
    <cfRule type="expression" dxfId="1006" priority="1058">
      <formula>PercentCompleteBeyond</formula>
    </cfRule>
    <cfRule type="expression" dxfId="1005" priority="1059">
      <formula>Real</formula>
    </cfRule>
    <cfRule type="expression" dxfId="1004" priority="1060">
      <formula>ActualBeyond</formula>
    </cfRule>
    <cfRule type="expression" dxfId="1003" priority="1061">
      <formula>Plan</formula>
    </cfRule>
    <cfRule type="expression" dxfId="1002" priority="1062">
      <formula>L$5=period_selected</formula>
    </cfRule>
    <cfRule type="expression" dxfId="1001" priority="1063">
      <formula>MOD(COLUMN(),2)</formula>
    </cfRule>
    <cfRule type="expression" dxfId="1000" priority="1064">
      <formula>MOD(COLUMN(),2)=0</formula>
    </cfRule>
  </conditionalFormatting>
  <conditionalFormatting sqref="L184:KB184">
    <cfRule type="expression" dxfId="999" priority="1073">
      <formula>PorcentajeCompletado</formula>
    </cfRule>
    <cfRule type="expression" dxfId="998" priority="1074">
      <formula>PercentCompleteBeyond</formula>
    </cfRule>
    <cfRule type="expression" dxfId="997" priority="1075">
      <formula>Real</formula>
    </cfRule>
    <cfRule type="expression" dxfId="996" priority="1076">
      <formula>ActualBeyond</formula>
    </cfRule>
    <cfRule type="expression" dxfId="995" priority="1077">
      <formula>Plan</formula>
    </cfRule>
    <cfRule type="expression" dxfId="994" priority="1078">
      <formula>L$5=period_selected</formula>
    </cfRule>
    <cfRule type="expression" dxfId="993" priority="1079">
      <formula>MOD(COLUMN(),2)</formula>
    </cfRule>
    <cfRule type="expression" dxfId="992" priority="1080">
      <formula>MOD(COLUMN(),2)=0</formula>
    </cfRule>
  </conditionalFormatting>
  <conditionalFormatting sqref="L210:KB210">
    <cfRule type="expression" dxfId="991" priority="1049">
      <formula>PorcentajeCompletado</formula>
    </cfRule>
    <cfRule type="expression" dxfId="990" priority="1050">
      <formula>PercentCompleteBeyond</formula>
    </cfRule>
    <cfRule type="expression" dxfId="989" priority="1051">
      <formula>Real</formula>
    </cfRule>
    <cfRule type="expression" dxfId="988" priority="1052">
      <formula>ActualBeyond</formula>
    </cfRule>
    <cfRule type="expression" dxfId="987" priority="1053">
      <formula>Plan</formula>
    </cfRule>
    <cfRule type="expression" dxfId="986" priority="1054">
      <formula>L$5=period_selected</formula>
    </cfRule>
    <cfRule type="expression" dxfId="985" priority="1055">
      <formula>MOD(COLUMN(),2)</formula>
    </cfRule>
    <cfRule type="expression" dxfId="984" priority="1056">
      <formula>MOD(COLUMN(),2)=0</formula>
    </cfRule>
  </conditionalFormatting>
  <conditionalFormatting sqref="L221:KB221">
    <cfRule type="expression" dxfId="983" priority="1041">
      <formula>PorcentajeCompletado</formula>
    </cfRule>
    <cfRule type="expression" dxfId="982" priority="1042">
      <formula>PercentCompleteBeyond</formula>
    </cfRule>
    <cfRule type="expression" dxfId="981" priority="1043">
      <formula>Real</formula>
    </cfRule>
    <cfRule type="expression" dxfId="980" priority="1044">
      <formula>ActualBeyond</formula>
    </cfRule>
    <cfRule type="expression" dxfId="979" priority="1045">
      <formula>Plan</formula>
    </cfRule>
    <cfRule type="expression" dxfId="978" priority="1046">
      <formula>L$5=period_selected</formula>
    </cfRule>
    <cfRule type="expression" dxfId="977" priority="1047">
      <formula>MOD(COLUMN(),2)</formula>
    </cfRule>
    <cfRule type="expression" dxfId="976" priority="1048">
      <formula>MOD(COLUMN(),2)=0</formula>
    </cfRule>
  </conditionalFormatting>
  <conditionalFormatting sqref="L161:KB161">
    <cfRule type="expression" dxfId="975" priority="1025">
      <formula>PorcentajeCompletado</formula>
    </cfRule>
    <cfRule type="expression" dxfId="974" priority="1026">
      <formula>PercentCompleteBeyond</formula>
    </cfRule>
    <cfRule type="expression" dxfId="973" priority="1027">
      <formula>Real</formula>
    </cfRule>
    <cfRule type="expression" dxfId="972" priority="1028">
      <formula>ActualBeyond</formula>
    </cfRule>
    <cfRule type="expression" dxfId="971" priority="1029">
      <formula>Plan</formula>
    </cfRule>
    <cfRule type="expression" dxfId="970" priority="1030">
      <formula>L$5=period_selected</formula>
    </cfRule>
    <cfRule type="expression" dxfId="969" priority="1031">
      <formula>MOD(COLUMN(),2)</formula>
    </cfRule>
    <cfRule type="expression" dxfId="968" priority="1032">
      <formula>MOD(COLUMN(),2)=0</formula>
    </cfRule>
  </conditionalFormatting>
  <conditionalFormatting sqref="L163:KB163">
    <cfRule type="expression" dxfId="967" priority="1033">
      <formula>PorcentajeCompletado</formula>
    </cfRule>
    <cfRule type="expression" dxfId="966" priority="1034">
      <formula>PercentCompleteBeyond</formula>
    </cfRule>
    <cfRule type="expression" dxfId="965" priority="1035">
      <formula>Real</formula>
    </cfRule>
    <cfRule type="expression" dxfId="964" priority="1036">
      <formula>ActualBeyond</formula>
    </cfRule>
    <cfRule type="expression" dxfId="963" priority="1037">
      <formula>Plan</formula>
    </cfRule>
    <cfRule type="expression" dxfId="962" priority="1038">
      <formula>L$5=period_selected</formula>
    </cfRule>
    <cfRule type="expression" dxfId="961" priority="1039">
      <formula>MOD(COLUMN(),2)</formula>
    </cfRule>
    <cfRule type="expression" dxfId="960" priority="1040">
      <formula>MOD(COLUMN(),2)=0</formula>
    </cfRule>
  </conditionalFormatting>
  <conditionalFormatting sqref="L176:KB176">
    <cfRule type="expression" dxfId="959" priority="1009">
      <formula>PorcentajeCompletado</formula>
    </cfRule>
    <cfRule type="expression" dxfId="958" priority="1010">
      <formula>PercentCompleteBeyond</formula>
    </cfRule>
    <cfRule type="expression" dxfId="957" priority="1011">
      <formula>Real</formula>
    </cfRule>
    <cfRule type="expression" dxfId="956" priority="1012">
      <formula>ActualBeyond</formula>
    </cfRule>
    <cfRule type="expression" dxfId="955" priority="1013">
      <formula>Plan</formula>
    </cfRule>
    <cfRule type="expression" dxfId="954" priority="1014">
      <formula>L$5=period_selected</formula>
    </cfRule>
    <cfRule type="expression" dxfId="953" priority="1015">
      <formula>MOD(COLUMN(),2)</formula>
    </cfRule>
    <cfRule type="expression" dxfId="952" priority="1016">
      <formula>MOD(COLUMN(),2)=0</formula>
    </cfRule>
  </conditionalFormatting>
  <conditionalFormatting sqref="L191:KB191">
    <cfRule type="expression" dxfId="951" priority="993">
      <formula>PorcentajeCompletado</formula>
    </cfRule>
    <cfRule type="expression" dxfId="950" priority="994">
      <formula>PercentCompleteBeyond</formula>
    </cfRule>
    <cfRule type="expression" dxfId="949" priority="995">
      <formula>Real</formula>
    </cfRule>
    <cfRule type="expression" dxfId="948" priority="996">
      <formula>ActualBeyond</formula>
    </cfRule>
    <cfRule type="expression" dxfId="947" priority="997">
      <formula>Plan</formula>
    </cfRule>
    <cfRule type="expression" dxfId="946" priority="998">
      <formula>L$5=period_selected</formula>
    </cfRule>
    <cfRule type="expression" dxfId="945" priority="999">
      <formula>MOD(COLUMN(),2)</formula>
    </cfRule>
    <cfRule type="expression" dxfId="944" priority="1000">
      <formula>MOD(COLUMN(),2)=0</formula>
    </cfRule>
  </conditionalFormatting>
  <conditionalFormatting sqref="L178:KB178">
    <cfRule type="expression" dxfId="943" priority="1017">
      <formula>PorcentajeCompletado</formula>
    </cfRule>
    <cfRule type="expression" dxfId="942" priority="1018">
      <formula>PercentCompleteBeyond</formula>
    </cfRule>
    <cfRule type="expression" dxfId="941" priority="1019">
      <formula>Real</formula>
    </cfRule>
    <cfRule type="expression" dxfId="940" priority="1020">
      <formula>ActualBeyond</formula>
    </cfRule>
    <cfRule type="expression" dxfId="939" priority="1021">
      <formula>Plan</formula>
    </cfRule>
    <cfRule type="expression" dxfId="938" priority="1022">
      <formula>L$5=period_selected</formula>
    </cfRule>
    <cfRule type="expression" dxfId="937" priority="1023">
      <formula>MOD(COLUMN(),2)</formula>
    </cfRule>
    <cfRule type="expression" dxfId="936" priority="1024">
      <formula>MOD(COLUMN(),2)=0</formula>
    </cfRule>
  </conditionalFormatting>
  <conditionalFormatting sqref="L205:KB205">
    <cfRule type="expression" dxfId="935" priority="977">
      <formula>PorcentajeCompletado</formula>
    </cfRule>
    <cfRule type="expression" dxfId="934" priority="978">
      <formula>PercentCompleteBeyond</formula>
    </cfRule>
    <cfRule type="expression" dxfId="933" priority="979">
      <formula>Real</formula>
    </cfRule>
    <cfRule type="expression" dxfId="932" priority="980">
      <formula>ActualBeyond</formula>
    </cfRule>
    <cfRule type="expression" dxfId="931" priority="981">
      <formula>Plan</formula>
    </cfRule>
    <cfRule type="expression" dxfId="930" priority="982">
      <formula>L$5=period_selected</formula>
    </cfRule>
    <cfRule type="expression" dxfId="929" priority="983">
      <formula>MOD(COLUMN(),2)</formula>
    </cfRule>
    <cfRule type="expression" dxfId="928" priority="984">
      <formula>MOD(COLUMN(),2)=0</formula>
    </cfRule>
  </conditionalFormatting>
  <conditionalFormatting sqref="L193:KB193">
    <cfRule type="expression" dxfId="927" priority="1001">
      <formula>PorcentajeCompletado</formula>
    </cfRule>
    <cfRule type="expression" dxfId="926" priority="1002">
      <formula>PercentCompleteBeyond</formula>
    </cfRule>
    <cfRule type="expression" dxfId="925" priority="1003">
      <formula>Real</formula>
    </cfRule>
    <cfRule type="expression" dxfId="924" priority="1004">
      <formula>ActualBeyond</formula>
    </cfRule>
    <cfRule type="expression" dxfId="923" priority="1005">
      <formula>Plan</formula>
    </cfRule>
    <cfRule type="expression" dxfId="922" priority="1006">
      <formula>L$5=period_selected</formula>
    </cfRule>
    <cfRule type="expression" dxfId="921" priority="1007">
      <formula>MOD(COLUMN(),2)</formula>
    </cfRule>
    <cfRule type="expression" dxfId="920" priority="1008">
      <formula>MOD(COLUMN(),2)=0</formula>
    </cfRule>
  </conditionalFormatting>
  <conditionalFormatting sqref="L217:KB217">
    <cfRule type="expression" dxfId="919" priority="961">
      <formula>PorcentajeCompletado</formula>
    </cfRule>
    <cfRule type="expression" dxfId="918" priority="962">
      <formula>PercentCompleteBeyond</formula>
    </cfRule>
    <cfRule type="expression" dxfId="917" priority="963">
      <formula>Real</formula>
    </cfRule>
    <cfRule type="expression" dxfId="916" priority="964">
      <formula>ActualBeyond</formula>
    </cfRule>
    <cfRule type="expression" dxfId="915" priority="965">
      <formula>Plan</formula>
    </cfRule>
    <cfRule type="expression" dxfId="914" priority="966">
      <formula>L$5=period_selected</formula>
    </cfRule>
    <cfRule type="expression" dxfId="913" priority="967">
      <formula>MOD(COLUMN(),2)</formula>
    </cfRule>
    <cfRule type="expression" dxfId="912" priority="968">
      <formula>MOD(COLUMN(),2)=0</formula>
    </cfRule>
  </conditionalFormatting>
  <conditionalFormatting sqref="L207:KB207">
    <cfRule type="expression" dxfId="911" priority="985">
      <formula>PorcentajeCompletado</formula>
    </cfRule>
    <cfRule type="expression" dxfId="910" priority="986">
      <formula>PercentCompleteBeyond</formula>
    </cfRule>
    <cfRule type="expression" dxfId="909" priority="987">
      <formula>Real</formula>
    </cfRule>
    <cfRule type="expression" dxfId="908" priority="988">
      <formula>ActualBeyond</formula>
    </cfRule>
    <cfRule type="expression" dxfId="907" priority="989">
      <formula>Plan</formula>
    </cfRule>
    <cfRule type="expression" dxfId="906" priority="990">
      <formula>L$5=period_selected</formula>
    </cfRule>
    <cfRule type="expression" dxfId="905" priority="991">
      <formula>MOD(COLUMN(),2)</formula>
    </cfRule>
    <cfRule type="expression" dxfId="904" priority="992">
      <formula>MOD(COLUMN(),2)=0</formula>
    </cfRule>
  </conditionalFormatting>
  <conditionalFormatting sqref="L139:KB139">
    <cfRule type="expression" dxfId="903" priority="929">
      <formula>PorcentajeCompletado</formula>
    </cfRule>
    <cfRule type="expression" dxfId="902" priority="930">
      <formula>PercentCompleteBeyond</formula>
    </cfRule>
    <cfRule type="expression" dxfId="901" priority="931">
      <formula>Real</formula>
    </cfRule>
    <cfRule type="expression" dxfId="900" priority="932">
      <formula>ActualBeyond</formula>
    </cfRule>
    <cfRule type="expression" dxfId="899" priority="933">
      <formula>Plan</formula>
    </cfRule>
    <cfRule type="expression" dxfId="898" priority="934">
      <formula>L$5=period_selected</formula>
    </cfRule>
    <cfRule type="expression" dxfId="897" priority="935">
      <formula>MOD(COLUMN(),2)</formula>
    </cfRule>
    <cfRule type="expression" dxfId="896" priority="936">
      <formula>MOD(COLUMN(),2)=0</formula>
    </cfRule>
  </conditionalFormatting>
  <conditionalFormatting sqref="L219:KB219">
    <cfRule type="expression" dxfId="895" priority="969">
      <formula>PorcentajeCompletado</formula>
    </cfRule>
    <cfRule type="expression" dxfId="894" priority="970">
      <formula>PercentCompleteBeyond</formula>
    </cfRule>
    <cfRule type="expression" dxfId="893" priority="971">
      <formula>Real</formula>
    </cfRule>
    <cfRule type="expression" dxfId="892" priority="972">
      <formula>ActualBeyond</formula>
    </cfRule>
    <cfRule type="expression" dxfId="891" priority="973">
      <formula>Plan</formula>
    </cfRule>
    <cfRule type="expression" dxfId="890" priority="974">
      <formula>L$5=period_selected</formula>
    </cfRule>
    <cfRule type="expression" dxfId="889" priority="975">
      <formula>MOD(COLUMN(),2)</formula>
    </cfRule>
    <cfRule type="expression" dxfId="888" priority="976">
      <formula>MOD(COLUMN(),2)=0</formula>
    </cfRule>
  </conditionalFormatting>
  <conditionalFormatting sqref="L138:KB138">
    <cfRule type="expression" dxfId="887" priority="953">
      <formula>PorcentajeCompletado</formula>
    </cfRule>
    <cfRule type="expression" dxfId="886" priority="954">
      <formula>PercentCompleteBeyond</formula>
    </cfRule>
    <cfRule type="expression" dxfId="885" priority="955">
      <formula>Real</formula>
    </cfRule>
    <cfRule type="expression" dxfId="884" priority="956">
      <formula>ActualBeyond</formula>
    </cfRule>
    <cfRule type="expression" dxfId="883" priority="957">
      <formula>Plan</formula>
    </cfRule>
    <cfRule type="expression" dxfId="882" priority="958">
      <formula>L$5=period_selected</formula>
    </cfRule>
    <cfRule type="expression" dxfId="881" priority="959">
      <formula>MOD(COLUMN(),2)</formula>
    </cfRule>
    <cfRule type="expression" dxfId="880" priority="960">
      <formula>MOD(COLUMN(),2)=0</formula>
    </cfRule>
  </conditionalFormatting>
  <conditionalFormatting sqref="L139:KB139">
    <cfRule type="expression" dxfId="879" priority="945">
      <formula>PorcentajeCompletado</formula>
    </cfRule>
    <cfRule type="expression" dxfId="878" priority="946">
      <formula>PercentCompleteBeyond</formula>
    </cfRule>
    <cfRule type="expression" dxfId="877" priority="947">
      <formula>Real</formula>
    </cfRule>
    <cfRule type="expression" dxfId="876" priority="948">
      <formula>ActualBeyond</formula>
    </cfRule>
    <cfRule type="expression" dxfId="875" priority="949">
      <formula>Plan</formula>
    </cfRule>
    <cfRule type="expression" dxfId="874" priority="950">
      <formula>L$5=period_selected</formula>
    </cfRule>
    <cfRule type="expression" dxfId="873" priority="951">
      <formula>MOD(COLUMN(),2)</formula>
    </cfRule>
    <cfRule type="expression" dxfId="872" priority="952">
      <formula>MOD(COLUMN(),2)=0</formula>
    </cfRule>
  </conditionalFormatting>
  <conditionalFormatting sqref="L139:KB139">
    <cfRule type="expression" dxfId="871" priority="937">
      <formula>PorcentajeCompletado</formula>
    </cfRule>
    <cfRule type="expression" dxfId="870" priority="938">
      <formula>PercentCompleteBeyond</formula>
    </cfRule>
    <cfRule type="expression" dxfId="869" priority="939">
      <formula>Real</formula>
    </cfRule>
    <cfRule type="expression" dxfId="868" priority="940">
      <formula>ActualBeyond</formula>
    </cfRule>
    <cfRule type="expression" dxfId="867" priority="941">
      <formula>Plan</formula>
    </cfRule>
    <cfRule type="expression" dxfId="866" priority="942">
      <formula>L$5=period_selected</formula>
    </cfRule>
    <cfRule type="expression" dxfId="865" priority="943">
      <formula>MOD(COLUMN(),2)</formula>
    </cfRule>
    <cfRule type="expression" dxfId="864" priority="944">
      <formula>MOD(COLUMN(),2)=0</formula>
    </cfRule>
  </conditionalFormatting>
  <conditionalFormatting sqref="L153:KB153">
    <cfRule type="expression" dxfId="863" priority="897">
      <formula>PorcentajeCompletado</formula>
    </cfRule>
    <cfRule type="expression" dxfId="862" priority="898">
      <formula>PercentCompleteBeyond</formula>
    </cfRule>
    <cfRule type="expression" dxfId="861" priority="899">
      <formula>Real</formula>
    </cfRule>
    <cfRule type="expression" dxfId="860" priority="900">
      <formula>ActualBeyond</formula>
    </cfRule>
    <cfRule type="expression" dxfId="859" priority="901">
      <formula>Plan</formula>
    </cfRule>
    <cfRule type="expression" dxfId="858" priority="902">
      <formula>L$5=period_selected</formula>
    </cfRule>
    <cfRule type="expression" dxfId="857" priority="903">
      <formula>MOD(COLUMN(),2)</formula>
    </cfRule>
    <cfRule type="expression" dxfId="856" priority="904">
      <formula>MOD(COLUMN(),2)=0</formula>
    </cfRule>
  </conditionalFormatting>
  <conditionalFormatting sqref="L167:KB167">
    <cfRule type="expression" dxfId="855" priority="865">
      <formula>PorcentajeCompletado</formula>
    </cfRule>
    <cfRule type="expression" dxfId="854" priority="866">
      <formula>PercentCompleteBeyond</formula>
    </cfRule>
    <cfRule type="expression" dxfId="853" priority="867">
      <formula>Real</formula>
    </cfRule>
    <cfRule type="expression" dxfId="852" priority="868">
      <formula>ActualBeyond</formula>
    </cfRule>
    <cfRule type="expression" dxfId="851" priority="869">
      <formula>Plan</formula>
    </cfRule>
    <cfRule type="expression" dxfId="850" priority="870">
      <formula>L$5=period_selected</formula>
    </cfRule>
    <cfRule type="expression" dxfId="849" priority="871">
      <formula>MOD(COLUMN(),2)</formula>
    </cfRule>
    <cfRule type="expression" dxfId="848" priority="872">
      <formula>MOD(COLUMN(),2)=0</formula>
    </cfRule>
  </conditionalFormatting>
  <conditionalFormatting sqref="L152:KB152">
    <cfRule type="expression" dxfId="847" priority="921">
      <formula>PorcentajeCompletado</formula>
    </cfRule>
    <cfRule type="expression" dxfId="846" priority="922">
      <formula>PercentCompleteBeyond</formula>
    </cfRule>
    <cfRule type="expression" dxfId="845" priority="923">
      <formula>Real</formula>
    </cfRule>
    <cfRule type="expression" dxfId="844" priority="924">
      <formula>ActualBeyond</formula>
    </cfRule>
    <cfRule type="expression" dxfId="843" priority="925">
      <formula>Plan</formula>
    </cfRule>
    <cfRule type="expression" dxfId="842" priority="926">
      <formula>L$5=period_selected</formula>
    </cfRule>
    <cfRule type="expression" dxfId="841" priority="927">
      <formula>MOD(COLUMN(),2)</formula>
    </cfRule>
    <cfRule type="expression" dxfId="840" priority="928">
      <formula>MOD(COLUMN(),2)=0</formula>
    </cfRule>
  </conditionalFormatting>
  <conditionalFormatting sqref="L153:KB153">
    <cfRule type="expression" dxfId="839" priority="913">
      <formula>PorcentajeCompletado</formula>
    </cfRule>
    <cfRule type="expression" dxfId="838" priority="914">
      <formula>PercentCompleteBeyond</formula>
    </cfRule>
    <cfRule type="expression" dxfId="837" priority="915">
      <formula>Real</formula>
    </cfRule>
    <cfRule type="expression" dxfId="836" priority="916">
      <formula>ActualBeyond</formula>
    </cfRule>
    <cfRule type="expression" dxfId="835" priority="917">
      <formula>Plan</formula>
    </cfRule>
    <cfRule type="expression" dxfId="834" priority="918">
      <formula>L$5=period_selected</formula>
    </cfRule>
    <cfRule type="expression" dxfId="833" priority="919">
      <formula>MOD(COLUMN(),2)</formula>
    </cfRule>
    <cfRule type="expression" dxfId="832" priority="920">
      <formula>MOD(COLUMN(),2)=0</formula>
    </cfRule>
  </conditionalFormatting>
  <conditionalFormatting sqref="L153:KB153">
    <cfRule type="expression" dxfId="831" priority="905">
      <formula>PorcentajeCompletado</formula>
    </cfRule>
    <cfRule type="expression" dxfId="830" priority="906">
      <formula>PercentCompleteBeyond</formula>
    </cfRule>
    <cfRule type="expression" dxfId="829" priority="907">
      <formula>Real</formula>
    </cfRule>
    <cfRule type="expression" dxfId="828" priority="908">
      <formula>ActualBeyond</formula>
    </cfRule>
    <cfRule type="expression" dxfId="827" priority="909">
      <formula>Plan</formula>
    </cfRule>
    <cfRule type="expression" dxfId="826" priority="910">
      <formula>L$5=period_selected</formula>
    </cfRule>
    <cfRule type="expression" dxfId="825" priority="911">
      <formula>MOD(COLUMN(),2)</formula>
    </cfRule>
    <cfRule type="expression" dxfId="824" priority="912">
      <formula>MOD(COLUMN(),2)=0</formula>
    </cfRule>
  </conditionalFormatting>
  <conditionalFormatting sqref="L182:KB182">
    <cfRule type="expression" dxfId="823" priority="833">
      <formula>PorcentajeCompletado</formula>
    </cfRule>
    <cfRule type="expression" dxfId="822" priority="834">
      <formula>PercentCompleteBeyond</formula>
    </cfRule>
    <cfRule type="expression" dxfId="821" priority="835">
      <formula>Real</formula>
    </cfRule>
    <cfRule type="expression" dxfId="820" priority="836">
      <formula>ActualBeyond</formula>
    </cfRule>
    <cfRule type="expression" dxfId="819" priority="837">
      <formula>Plan</formula>
    </cfRule>
    <cfRule type="expression" dxfId="818" priority="838">
      <formula>L$5=period_selected</formula>
    </cfRule>
    <cfRule type="expression" dxfId="817" priority="839">
      <formula>MOD(COLUMN(),2)</formula>
    </cfRule>
    <cfRule type="expression" dxfId="816" priority="840">
      <formula>MOD(COLUMN(),2)=0</formula>
    </cfRule>
  </conditionalFormatting>
  <conditionalFormatting sqref="L166:KB166">
    <cfRule type="expression" dxfId="815" priority="889">
      <formula>PorcentajeCompletado</formula>
    </cfRule>
    <cfRule type="expression" dxfId="814" priority="890">
      <formula>PercentCompleteBeyond</formula>
    </cfRule>
    <cfRule type="expression" dxfId="813" priority="891">
      <formula>Real</formula>
    </cfRule>
    <cfRule type="expression" dxfId="812" priority="892">
      <formula>ActualBeyond</formula>
    </cfRule>
    <cfRule type="expression" dxfId="811" priority="893">
      <formula>Plan</formula>
    </cfRule>
    <cfRule type="expression" dxfId="810" priority="894">
      <formula>L$5=period_selected</formula>
    </cfRule>
    <cfRule type="expression" dxfId="809" priority="895">
      <formula>MOD(COLUMN(),2)</formula>
    </cfRule>
    <cfRule type="expression" dxfId="808" priority="896">
      <formula>MOD(COLUMN(),2)=0</formula>
    </cfRule>
  </conditionalFormatting>
  <conditionalFormatting sqref="L167:KB167">
    <cfRule type="expression" dxfId="807" priority="881">
      <formula>PorcentajeCompletado</formula>
    </cfRule>
    <cfRule type="expression" dxfId="806" priority="882">
      <formula>PercentCompleteBeyond</formula>
    </cfRule>
    <cfRule type="expression" dxfId="805" priority="883">
      <formula>Real</formula>
    </cfRule>
    <cfRule type="expression" dxfId="804" priority="884">
      <formula>ActualBeyond</formula>
    </cfRule>
    <cfRule type="expression" dxfId="803" priority="885">
      <formula>Plan</formula>
    </cfRule>
    <cfRule type="expression" dxfId="802" priority="886">
      <formula>L$5=period_selected</formula>
    </cfRule>
    <cfRule type="expression" dxfId="801" priority="887">
      <formula>MOD(COLUMN(),2)</formula>
    </cfRule>
    <cfRule type="expression" dxfId="800" priority="888">
      <formula>MOD(COLUMN(),2)=0</formula>
    </cfRule>
  </conditionalFormatting>
  <conditionalFormatting sqref="L167:KB167">
    <cfRule type="expression" dxfId="799" priority="873">
      <formula>PorcentajeCompletado</formula>
    </cfRule>
    <cfRule type="expression" dxfId="798" priority="874">
      <formula>PercentCompleteBeyond</formula>
    </cfRule>
    <cfRule type="expression" dxfId="797" priority="875">
      <formula>Real</formula>
    </cfRule>
    <cfRule type="expression" dxfId="796" priority="876">
      <formula>ActualBeyond</formula>
    </cfRule>
    <cfRule type="expression" dxfId="795" priority="877">
      <formula>Plan</formula>
    </cfRule>
    <cfRule type="expression" dxfId="794" priority="878">
      <formula>L$5=period_selected</formula>
    </cfRule>
    <cfRule type="expression" dxfId="793" priority="879">
      <formula>MOD(COLUMN(),2)</formula>
    </cfRule>
    <cfRule type="expression" dxfId="792" priority="880">
      <formula>MOD(COLUMN(),2)=0</formula>
    </cfRule>
  </conditionalFormatting>
  <conditionalFormatting sqref="L197:KB197">
    <cfRule type="expression" dxfId="791" priority="801">
      <formula>PorcentajeCompletado</formula>
    </cfRule>
    <cfRule type="expression" dxfId="790" priority="802">
      <formula>PercentCompleteBeyond</formula>
    </cfRule>
    <cfRule type="expression" dxfId="789" priority="803">
      <formula>Real</formula>
    </cfRule>
    <cfRule type="expression" dxfId="788" priority="804">
      <formula>ActualBeyond</formula>
    </cfRule>
    <cfRule type="expression" dxfId="787" priority="805">
      <formula>Plan</formula>
    </cfRule>
    <cfRule type="expression" dxfId="786" priority="806">
      <formula>L$5=period_selected</formula>
    </cfRule>
    <cfRule type="expression" dxfId="785" priority="807">
      <formula>MOD(COLUMN(),2)</formula>
    </cfRule>
    <cfRule type="expression" dxfId="784" priority="808">
      <formula>MOD(COLUMN(),2)=0</formula>
    </cfRule>
  </conditionalFormatting>
  <conditionalFormatting sqref="L181:KB181">
    <cfRule type="expression" dxfId="783" priority="857">
      <formula>PorcentajeCompletado</formula>
    </cfRule>
    <cfRule type="expression" dxfId="782" priority="858">
      <formula>PercentCompleteBeyond</formula>
    </cfRule>
    <cfRule type="expression" dxfId="781" priority="859">
      <formula>Real</formula>
    </cfRule>
    <cfRule type="expression" dxfId="780" priority="860">
      <formula>ActualBeyond</formula>
    </cfRule>
    <cfRule type="expression" dxfId="779" priority="861">
      <formula>Plan</formula>
    </cfRule>
    <cfRule type="expression" dxfId="778" priority="862">
      <formula>L$5=period_selected</formula>
    </cfRule>
    <cfRule type="expression" dxfId="777" priority="863">
      <formula>MOD(COLUMN(),2)</formula>
    </cfRule>
    <cfRule type="expression" dxfId="776" priority="864">
      <formula>MOD(COLUMN(),2)=0</formula>
    </cfRule>
  </conditionalFormatting>
  <conditionalFormatting sqref="L182:KB182">
    <cfRule type="expression" dxfId="775" priority="849">
      <formula>PorcentajeCompletado</formula>
    </cfRule>
    <cfRule type="expression" dxfId="774" priority="850">
      <formula>PercentCompleteBeyond</formula>
    </cfRule>
    <cfRule type="expression" dxfId="773" priority="851">
      <formula>Real</formula>
    </cfRule>
    <cfRule type="expression" dxfId="772" priority="852">
      <formula>ActualBeyond</formula>
    </cfRule>
    <cfRule type="expression" dxfId="771" priority="853">
      <formula>Plan</formula>
    </cfRule>
    <cfRule type="expression" dxfId="770" priority="854">
      <formula>L$5=period_selected</formula>
    </cfRule>
    <cfRule type="expression" dxfId="769" priority="855">
      <formula>MOD(COLUMN(),2)</formula>
    </cfRule>
    <cfRule type="expression" dxfId="768" priority="856">
      <formula>MOD(COLUMN(),2)=0</formula>
    </cfRule>
  </conditionalFormatting>
  <conditionalFormatting sqref="L182:KB182">
    <cfRule type="expression" dxfId="767" priority="841">
      <formula>PorcentajeCompletado</formula>
    </cfRule>
    <cfRule type="expression" dxfId="766" priority="842">
      <formula>PercentCompleteBeyond</formula>
    </cfRule>
    <cfRule type="expression" dxfId="765" priority="843">
      <formula>Real</formula>
    </cfRule>
    <cfRule type="expression" dxfId="764" priority="844">
      <formula>ActualBeyond</formula>
    </cfRule>
    <cfRule type="expression" dxfId="763" priority="845">
      <formula>Plan</formula>
    </cfRule>
    <cfRule type="expression" dxfId="762" priority="846">
      <formula>L$5=period_selected</formula>
    </cfRule>
    <cfRule type="expression" dxfId="761" priority="847">
      <formula>MOD(COLUMN(),2)</formula>
    </cfRule>
    <cfRule type="expression" dxfId="760" priority="848">
      <formula>MOD(COLUMN(),2)=0</formula>
    </cfRule>
  </conditionalFormatting>
  <conditionalFormatting sqref="L150:KB150">
    <cfRule type="expression" dxfId="759" priority="777">
      <formula>PorcentajeCompletado</formula>
    </cfRule>
    <cfRule type="expression" dxfId="758" priority="778">
      <formula>PercentCompleteBeyond</formula>
    </cfRule>
    <cfRule type="expression" dxfId="757" priority="779">
      <formula>Real</formula>
    </cfRule>
    <cfRule type="expression" dxfId="756" priority="780">
      <formula>ActualBeyond</formula>
    </cfRule>
    <cfRule type="expression" dxfId="755" priority="781">
      <formula>Plan</formula>
    </cfRule>
    <cfRule type="expression" dxfId="754" priority="782">
      <formula>L$5=period_selected</formula>
    </cfRule>
    <cfRule type="expression" dxfId="753" priority="783">
      <formula>MOD(COLUMN(),2)</formula>
    </cfRule>
    <cfRule type="expression" dxfId="752" priority="784">
      <formula>MOD(COLUMN(),2)=0</formula>
    </cfRule>
  </conditionalFormatting>
  <conditionalFormatting sqref="L196:KB196">
    <cfRule type="expression" dxfId="751" priority="825">
      <formula>PorcentajeCompletado</formula>
    </cfRule>
    <cfRule type="expression" dxfId="750" priority="826">
      <formula>PercentCompleteBeyond</formula>
    </cfRule>
    <cfRule type="expression" dxfId="749" priority="827">
      <formula>Real</formula>
    </cfRule>
    <cfRule type="expression" dxfId="748" priority="828">
      <formula>ActualBeyond</formula>
    </cfRule>
    <cfRule type="expression" dxfId="747" priority="829">
      <formula>Plan</formula>
    </cfRule>
    <cfRule type="expression" dxfId="746" priority="830">
      <formula>L$5=period_selected</formula>
    </cfRule>
    <cfRule type="expression" dxfId="745" priority="831">
      <formula>MOD(COLUMN(),2)</formula>
    </cfRule>
    <cfRule type="expression" dxfId="744" priority="832">
      <formula>MOD(COLUMN(),2)=0</formula>
    </cfRule>
  </conditionalFormatting>
  <conditionalFormatting sqref="L197:KB197">
    <cfRule type="expression" dxfId="743" priority="817">
      <formula>PorcentajeCompletado</formula>
    </cfRule>
    <cfRule type="expression" dxfId="742" priority="818">
      <formula>PercentCompleteBeyond</formula>
    </cfRule>
    <cfRule type="expression" dxfId="741" priority="819">
      <formula>Real</formula>
    </cfRule>
    <cfRule type="expression" dxfId="740" priority="820">
      <formula>ActualBeyond</formula>
    </cfRule>
    <cfRule type="expression" dxfId="739" priority="821">
      <formula>Plan</formula>
    </cfRule>
    <cfRule type="expression" dxfId="738" priority="822">
      <formula>L$5=period_selected</formula>
    </cfRule>
    <cfRule type="expression" dxfId="737" priority="823">
      <formula>MOD(COLUMN(),2)</formula>
    </cfRule>
    <cfRule type="expression" dxfId="736" priority="824">
      <formula>MOD(COLUMN(),2)=0</formula>
    </cfRule>
  </conditionalFormatting>
  <conditionalFormatting sqref="L197:KB197">
    <cfRule type="expression" dxfId="735" priority="809">
      <formula>PorcentajeCompletado</formula>
    </cfRule>
    <cfRule type="expression" dxfId="734" priority="810">
      <formula>PercentCompleteBeyond</formula>
    </cfRule>
    <cfRule type="expression" dxfId="733" priority="811">
      <formula>Real</formula>
    </cfRule>
    <cfRule type="expression" dxfId="732" priority="812">
      <formula>ActualBeyond</formula>
    </cfRule>
    <cfRule type="expression" dxfId="731" priority="813">
      <formula>Plan</formula>
    </cfRule>
    <cfRule type="expression" dxfId="730" priority="814">
      <formula>L$5=period_selected</formula>
    </cfRule>
    <cfRule type="expression" dxfId="729" priority="815">
      <formula>MOD(COLUMN(),2)</formula>
    </cfRule>
    <cfRule type="expression" dxfId="728" priority="816">
      <formula>MOD(COLUMN(),2)=0</formula>
    </cfRule>
  </conditionalFormatting>
  <conditionalFormatting sqref="L151:KB151">
    <cfRule type="expression" dxfId="727" priority="793">
      <formula>PorcentajeCompletado</formula>
    </cfRule>
    <cfRule type="expression" dxfId="726" priority="794">
      <formula>PercentCompleteBeyond</formula>
    </cfRule>
    <cfRule type="expression" dxfId="725" priority="795">
      <formula>Real</formula>
    </cfRule>
    <cfRule type="expression" dxfId="724" priority="796">
      <formula>ActualBeyond</formula>
    </cfRule>
    <cfRule type="expression" dxfId="723" priority="797">
      <formula>Plan</formula>
    </cfRule>
    <cfRule type="expression" dxfId="722" priority="798">
      <formula>L$5=period_selected</formula>
    </cfRule>
    <cfRule type="expression" dxfId="721" priority="799">
      <formula>MOD(COLUMN(),2)</formula>
    </cfRule>
    <cfRule type="expression" dxfId="720" priority="800">
      <formula>MOD(COLUMN(),2)=0</formula>
    </cfRule>
  </conditionalFormatting>
  <conditionalFormatting sqref="L136:KB136">
    <cfRule type="expression" dxfId="719" priority="761">
      <formula>PorcentajeCompletado</formula>
    </cfRule>
    <cfRule type="expression" dxfId="718" priority="762">
      <formula>PercentCompleteBeyond</formula>
    </cfRule>
    <cfRule type="expression" dxfId="717" priority="763">
      <formula>Real</formula>
    </cfRule>
    <cfRule type="expression" dxfId="716" priority="764">
      <formula>ActualBeyond</formula>
    </cfRule>
    <cfRule type="expression" dxfId="715" priority="765">
      <formula>Plan</formula>
    </cfRule>
    <cfRule type="expression" dxfId="714" priority="766">
      <formula>L$5=period_selected</formula>
    </cfRule>
    <cfRule type="expression" dxfId="713" priority="767">
      <formula>MOD(COLUMN(),2)</formula>
    </cfRule>
    <cfRule type="expression" dxfId="712" priority="768">
      <formula>MOD(COLUMN(),2)=0</formula>
    </cfRule>
  </conditionalFormatting>
  <conditionalFormatting sqref="L150:KB150">
    <cfRule type="expression" dxfId="711" priority="785">
      <formula>PorcentajeCompletado</formula>
    </cfRule>
    <cfRule type="expression" dxfId="710" priority="786">
      <formula>PercentCompleteBeyond</formula>
    </cfRule>
    <cfRule type="expression" dxfId="709" priority="787">
      <formula>Real</formula>
    </cfRule>
    <cfRule type="expression" dxfId="708" priority="788">
      <formula>ActualBeyond</formula>
    </cfRule>
    <cfRule type="expression" dxfId="707" priority="789">
      <formula>Plan</formula>
    </cfRule>
    <cfRule type="expression" dxfId="706" priority="790">
      <formula>L$5=period_selected</formula>
    </cfRule>
    <cfRule type="expression" dxfId="705" priority="791">
      <formula>MOD(COLUMN(),2)</formula>
    </cfRule>
    <cfRule type="expression" dxfId="704" priority="792">
      <formula>MOD(COLUMN(),2)=0</formula>
    </cfRule>
  </conditionalFormatting>
  <conditionalFormatting sqref="L164:KB164">
    <cfRule type="expression" dxfId="703" priority="737">
      <formula>PorcentajeCompletado</formula>
    </cfRule>
    <cfRule type="expression" dxfId="702" priority="738">
      <formula>PercentCompleteBeyond</formula>
    </cfRule>
    <cfRule type="expression" dxfId="701" priority="739">
      <formula>Real</formula>
    </cfRule>
    <cfRule type="expression" dxfId="700" priority="740">
      <formula>ActualBeyond</formula>
    </cfRule>
    <cfRule type="expression" dxfId="699" priority="741">
      <formula>Plan</formula>
    </cfRule>
    <cfRule type="expression" dxfId="698" priority="742">
      <formula>L$5=period_selected</formula>
    </cfRule>
    <cfRule type="expression" dxfId="697" priority="743">
      <formula>MOD(COLUMN(),2)</formula>
    </cfRule>
    <cfRule type="expression" dxfId="696" priority="744">
      <formula>MOD(COLUMN(),2)=0</formula>
    </cfRule>
  </conditionalFormatting>
  <conditionalFormatting sqref="L136:KB136">
    <cfRule type="expression" dxfId="695" priority="769">
      <formula>PorcentajeCompletado</formula>
    </cfRule>
    <cfRule type="expression" dxfId="694" priority="770">
      <formula>PercentCompleteBeyond</formula>
    </cfRule>
    <cfRule type="expression" dxfId="693" priority="771">
      <formula>Real</formula>
    </cfRule>
    <cfRule type="expression" dxfId="692" priority="772">
      <formula>ActualBeyond</formula>
    </cfRule>
    <cfRule type="expression" dxfId="691" priority="773">
      <formula>Plan</formula>
    </cfRule>
    <cfRule type="expression" dxfId="690" priority="774">
      <formula>L$5=period_selected</formula>
    </cfRule>
    <cfRule type="expression" dxfId="689" priority="775">
      <formula>MOD(COLUMN(),2)</formula>
    </cfRule>
    <cfRule type="expression" dxfId="688" priority="776">
      <formula>MOD(COLUMN(),2)=0</formula>
    </cfRule>
  </conditionalFormatting>
  <conditionalFormatting sqref="L179:KB179">
    <cfRule type="expression" dxfId="687" priority="713">
      <formula>PorcentajeCompletado</formula>
    </cfRule>
    <cfRule type="expression" dxfId="686" priority="714">
      <formula>PercentCompleteBeyond</formula>
    </cfRule>
    <cfRule type="expression" dxfId="685" priority="715">
      <formula>Real</formula>
    </cfRule>
    <cfRule type="expression" dxfId="684" priority="716">
      <formula>ActualBeyond</formula>
    </cfRule>
    <cfRule type="expression" dxfId="683" priority="717">
      <formula>Plan</formula>
    </cfRule>
    <cfRule type="expression" dxfId="682" priority="718">
      <formula>L$5=period_selected</formula>
    </cfRule>
    <cfRule type="expression" dxfId="681" priority="719">
      <formula>MOD(COLUMN(),2)</formula>
    </cfRule>
    <cfRule type="expression" dxfId="680" priority="720">
      <formula>MOD(COLUMN(),2)=0</formula>
    </cfRule>
  </conditionalFormatting>
  <conditionalFormatting sqref="L165:KB165">
    <cfRule type="expression" dxfId="679" priority="753">
      <formula>PorcentajeCompletado</formula>
    </cfRule>
    <cfRule type="expression" dxfId="678" priority="754">
      <formula>PercentCompleteBeyond</formula>
    </cfRule>
    <cfRule type="expression" dxfId="677" priority="755">
      <formula>Real</formula>
    </cfRule>
    <cfRule type="expression" dxfId="676" priority="756">
      <formula>ActualBeyond</formula>
    </cfRule>
    <cfRule type="expression" dxfId="675" priority="757">
      <formula>Plan</formula>
    </cfRule>
    <cfRule type="expression" dxfId="674" priority="758">
      <formula>L$5=period_selected</formula>
    </cfRule>
    <cfRule type="expression" dxfId="673" priority="759">
      <formula>MOD(COLUMN(),2)</formula>
    </cfRule>
    <cfRule type="expression" dxfId="672" priority="760">
      <formula>MOD(COLUMN(),2)=0</formula>
    </cfRule>
  </conditionalFormatting>
  <conditionalFormatting sqref="L164:KB164">
    <cfRule type="expression" dxfId="671" priority="745">
      <formula>PorcentajeCompletado</formula>
    </cfRule>
    <cfRule type="expression" dxfId="670" priority="746">
      <formula>PercentCompleteBeyond</formula>
    </cfRule>
    <cfRule type="expression" dxfId="669" priority="747">
      <formula>Real</formula>
    </cfRule>
    <cfRule type="expression" dxfId="668" priority="748">
      <formula>ActualBeyond</formula>
    </cfRule>
    <cfRule type="expression" dxfId="667" priority="749">
      <formula>Plan</formula>
    </cfRule>
    <cfRule type="expression" dxfId="666" priority="750">
      <formula>L$5=period_selected</formula>
    </cfRule>
    <cfRule type="expression" dxfId="665" priority="751">
      <formula>MOD(COLUMN(),2)</formula>
    </cfRule>
    <cfRule type="expression" dxfId="664" priority="752">
      <formula>MOD(COLUMN(),2)=0</formula>
    </cfRule>
  </conditionalFormatting>
  <conditionalFormatting sqref="L194:KB194">
    <cfRule type="expression" dxfId="663" priority="689">
      <formula>PorcentajeCompletado</formula>
    </cfRule>
    <cfRule type="expression" dxfId="662" priority="690">
      <formula>PercentCompleteBeyond</formula>
    </cfRule>
    <cfRule type="expression" dxfId="661" priority="691">
      <formula>Real</formula>
    </cfRule>
    <cfRule type="expression" dxfId="660" priority="692">
      <formula>ActualBeyond</formula>
    </cfRule>
    <cfRule type="expression" dxfId="659" priority="693">
      <formula>Plan</formula>
    </cfRule>
    <cfRule type="expression" dxfId="658" priority="694">
      <formula>L$5=period_selected</formula>
    </cfRule>
    <cfRule type="expression" dxfId="657" priority="695">
      <formula>MOD(COLUMN(),2)</formula>
    </cfRule>
    <cfRule type="expression" dxfId="656" priority="696">
      <formula>MOD(COLUMN(),2)=0</formula>
    </cfRule>
  </conditionalFormatting>
  <conditionalFormatting sqref="L180:KB180">
    <cfRule type="expression" dxfId="655" priority="729">
      <formula>PorcentajeCompletado</formula>
    </cfRule>
    <cfRule type="expression" dxfId="654" priority="730">
      <formula>PercentCompleteBeyond</formula>
    </cfRule>
    <cfRule type="expression" dxfId="653" priority="731">
      <formula>Real</formula>
    </cfRule>
    <cfRule type="expression" dxfId="652" priority="732">
      <formula>ActualBeyond</formula>
    </cfRule>
    <cfRule type="expression" dxfId="651" priority="733">
      <formula>Plan</formula>
    </cfRule>
    <cfRule type="expression" dxfId="650" priority="734">
      <formula>L$5=period_selected</formula>
    </cfRule>
    <cfRule type="expression" dxfId="649" priority="735">
      <formula>MOD(COLUMN(),2)</formula>
    </cfRule>
    <cfRule type="expression" dxfId="648" priority="736">
      <formula>MOD(COLUMN(),2)=0</formula>
    </cfRule>
  </conditionalFormatting>
  <conditionalFormatting sqref="L179:KB179">
    <cfRule type="expression" dxfId="647" priority="721">
      <formula>PorcentajeCompletado</formula>
    </cfRule>
    <cfRule type="expression" dxfId="646" priority="722">
      <formula>PercentCompleteBeyond</formula>
    </cfRule>
    <cfRule type="expression" dxfId="645" priority="723">
      <formula>Real</formula>
    </cfRule>
    <cfRule type="expression" dxfId="644" priority="724">
      <formula>ActualBeyond</formula>
    </cfRule>
    <cfRule type="expression" dxfId="643" priority="725">
      <formula>Plan</formula>
    </cfRule>
    <cfRule type="expression" dxfId="642" priority="726">
      <formula>L$5=period_selected</formula>
    </cfRule>
    <cfRule type="expression" dxfId="641" priority="727">
      <formula>MOD(COLUMN(),2)</formula>
    </cfRule>
    <cfRule type="expression" dxfId="640" priority="728">
      <formula>MOD(COLUMN(),2)=0</formula>
    </cfRule>
  </conditionalFormatting>
  <conditionalFormatting sqref="L208:KB208">
    <cfRule type="expression" dxfId="639" priority="665">
      <formula>PorcentajeCompletado</formula>
    </cfRule>
    <cfRule type="expression" dxfId="638" priority="666">
      <formula>PercentCompleteBeyond</formula>
    </cfRule>
    <cfRule type="expression" dxfId="637" priority="667">
      <formula>Real</formula>
    </cfRule>
    <cfRule type="expression" dxfId="636" priority="668">
      <formula>ActualBeyond</formula>
    </cfRule>
    <cfRule type="expression" dxfId="635" priority="669">
      <formula>Plan</formula>
    </cfRule>
    <cfRule type="expression" dxfId="634" priority="670">
      <formula>L$5=period_selected</formula>
    </cfRule>
    <cfRule type="expression" dxfId="633" priority="671">
      <formula>MOD(COLUMN(),2)</formula>
    </cfRule>
    <cfRule type="expression" dxfId="632" priority="672">
      <formula>MOD(COLUMN(),2)=0</formula>
    </cfRule>
  </conditionalFormatting>
  <conditionalFormatting sqref="L195:KB195">
    <cfRule type="expression" dxfId="631" priority="705">
      <formula>PorcentajeCompletado</formula>
    </cfRule>
    <cfRule type="expression" dxfId="630" priority="706">
      <formula>PercentCompleteBeyond</formula>
    </cfRule>
    <cfRule type="expression" dxfId="629" priority="707">
      <formula>Real</formula>
    </cfRule>
    <cfRule type="expression" dxfId="628" priority="708">
      <formula>ActualBeyond</formula>
    </cfRule>
    <cfRule type="expression" dxfId="627" priority="709">
      <formula>Plan</formula>
    </cfRule>
    <cfRule type="expression" dxfId="626" priority="710">
      <formula>L$5=period_selected</formula>
    </cfRule>
    <cfRule type="expression" dxfId="625" priority="711">
      <formula>MOD(COLUMN(),2)</formula>
    </cfRule>
    <cfRule type="expression" dxfId="624" priority="712">
      <formula>MOD(COLUMN(),2)=0</formula>
    </cfRule>
  </conditionalFormatting>
  <conditionalFormatting sqref="L194:KB194">
    <cfRule type="expression" dxfId="623" priority="697">
      <formula>PorcentajeCompletado</formula>
    </cfRule>
    <cfRule type="expression" dxfId="622" priority="698">
      <formula>PercentCompleteBeyond</formula>
    </cfRule>
    <cfRule type="expression" dxfId="621" priority="699">
      <formula>Real</formula>
    </cfRule>
    <cfRule type="expression" dxfId="620" priority="700">
      <formula>ActualBeyond</formula>
    </cfRule>
    <cfRule type="expression" dxfId="619" priority="701">
      <formula>Plan</formula>
    </cfRule>
    <cfRule type="expression" dxfId="618" priority="702">
      <formula>L$5=period_selected</formula>
    </cfRule>
    <cfRule type="expression" dxfId="617" priority="703">
      <formula>MOD(COLUMN(),2)</formula>
    </cfRule>
    <cfRule type="expression" dxfId="616" priority="704">
      <formula>MOD(COLUMN(),2)=0</formula>
    </cfRule>
  </conditionalFormatting>
  <conditionalFormatting sqref="L220:KB220">
    <cfRule type="expression" dxfId="615" priority="649">
      <formula>PorcentajeCompletado</formula>
    </cfRule>
    <cfRule type="expression" dxfId="614" priority="650">
      <formula>PercentCompleteBeyond</formula>
    </cfRule>
    <cfRule type="expression" dxfId="613" priority="651">
      <formula>Real</formula>
    </cfRule>
    <cfRule type="expression" dxfId="612" priority="652">
      <formula>ActualBeyond</formula>
    </cfRule>
    <cfRule type="expression" dxfId="611" priority="653">
      <formula>Plan</formula>
    </cfRule>
    <cfRule type="expression" dxfId="610" priority="654">
      <formula>L$5=period_selected</formula>
    </cfRule>
    <cfRule type="expression" dxfId="609" priority="655">
      <formula>MOD(COLUMN(),2)</formula>
    </cfRule>
    <cfRule type="expression" dxfId="608" priority="656">
      <formula>MOD(COLUMN(),2)=0</formula>
    </cfRule>
  </conditionalFormatting>
  <conditionalFormatting sqref="L209:KB209">
    <cfRule type="expression" dxfId="607" priority="681">
      <formula>PorcentajeCompletado</formula>
    </cfRule>
    <cfRule type="expression" dxfId="606" priority="682">
      <formula>PercentCompleteBeyond</formula>
    </cfRule>
    <cfRule type="expression" dxfId="605" priority="683">
      <formula>Real</formula>
    </cfRule>
    <cfRule type="expression" dxfId="604" priority="684">
      <formula>ActualBeyond</formula>
    </cfRule>
    <cfRule type="expression" dxfId="603" priority="685">
      <formula>Plan</formula>
    </cfRule>
    <cfRule type="expression" dxfId="602" priority="686">
      <formula>L$5=period_selected</formula>
    </cfRule>
    <cfRule type="expression" dxfId="601" priority="687">
      <formula>MOD(COLUMN(),2)</formula>
    </cfRule>
    <cfRule type="expression" dxfId="600" priority="688">
      <formula>MOD(COLUMN(),2)=0</formula>
    </cfRule>
  </conditionalFormatting>
  <conditionalFormatting sqref="L208:KB208">
    <cfRule type="expression" dxfId="599" priority="673">
      <formula>PorcentajeCompletado</formula>
    </cfRule>
    <cfRule type="expression" dxfId="598" priority="674">
      <formula>PercentCompleteBeyond</formula>
    </cfRule>
    <cfRule type="expression" dxfId="597" priority="675">
      <formula>Real</formula>
    </cfRule>
    <cfRule type="expression" dxfId="596" priority="676">
      <formula>ActualBeyond</formula>
    </cfRule>
    <cfRule type="expression" dxfId="595" priority="677">
      <formula>Plan</formula>
    </cfRule>
    <cfRule type="expression" dxfId="594" priority="678">
      <formula>L$5=period_selected</formula>
    </cfRule>
    <cfRule type="expression" dxfId="593" priority="679">
      <formula>MOD(COLUMN(),2)</formula>
    </cfRule>
    <cfRule type="expression" dxfId="592" priority="680">
      <formula>MOD(COLUMN(),2)=0</formula>
    </cfRule>
  </conditionalFormatting>
  <conditionalFormatting sqref="L214:KB214">
    <cfRule type="expression" dxfId="591" priority="641">
      <formula>PorcentajeCompletado</formula>
    </cfRule>
    <cfRule type="expression" dxfId="590" priority="642">
      <formula>PercentCompleteBeyond</formula>
    </cfRule>
    <cfRule type="expression" dxfId="589" priority="643">
      <formula>Real</formula>
    </cfRule>
    <cfRule type="expression" dxfId="588" priority="644">
      <formula>ActualBeyond</formula>
    </cfRule>
    <cfRule type="expression" dxfId="587" priority="645">
      <formula>Plan</formula>
    </cfRule>
    <cfRule type="expression" dxfId="586" priority="646">
      <formula>L$5=period_selected</formula>
    </cfRule>
    <cfRule type="expression" dxfId="585" priority="647">
      <formula>MOD(COLUMN(),2)</formula>
    </cfRule>
    <cfRule type="expression" dxfId="584" priority="648">
      <formula>MOD(COLUMN(),2)=0</formula>
    </cfRule>
  </conditionalFormatting>
  <conditionalFormatting sqref="L220:KB220">
    <cfRule type="expression" dxfId="583" priority="657">
      <formula>PorcentajeCompletado</formula>
    </cfRule>
    <cfRule type="expression" dxfId="582" priority="658">
      <formula>PercentCompleteBeyond</formula>
    </cfRule>
    <cfRule type="expression" dxfId="581" priority="659">
      <formula>Real</formula>
    </cfRule>
    <cfRule type="expression" dxfId="580" priority="660">
      <formula>ActualBeyond</formula>
    </cfRule>
    <cfRule type="expression" dxfId="579" priority="661">
      <formula>Plan</formula>
    </cfRule>
    <cfRule type="expression" dxfId="578" priority="662">
      <formula>L$5=period_selected</formula>
    </cfRule>
    <cfRule type="expression" dxfId="577" priority="663">
      <formula>MOD(COLUMN(),2)</formula>
    </cfRule>
    <cfRule type="expression" dxfId="576" priority="664">
      <formula>MOD(COLUMN(),2)=0</formula>
    </cfRule>
  </conditionalFormatting>
  <conditionalFormatting sqref="L225:KB225">
    <cfRule type="expression" dxfId="575" priority="625">
      <formula>PorcentajeCompletado</formula>
    </cfRule>
    <cfRule type="expression" dxfId="574" priority="626">
      <formula>PercentCompleteBeyond</formula>
    </cfRule>
    <cfRule type="expression" dxfId="573" priority="627">
      <formula>Real</formula>
    </cfRule>
    <cfRule type="expression" dxfId="572" priority="628">
      <formula>ActualBeyond</formula>
    </cfRule>
    <cfRule type="expression" dxfId="571" priority="629">
      <formula>Plan</formula>
    </cfRule>
    <cfRule type="expression" dxfId="570" priority="630">
      <formula>L$5=period_selected</formula>
    </cfRule>
    <cfRule type="expression" dxfId="569" priority="631">
      <formula>MOD(COLUMN(),2)</formula>
    </cfRule>
    <cfRule type="expression" dxfId="568" priority="632">
      <formula>MOD(COLUMN(),2)=0</formula>
    </cfRule>
  </conditionalFormatting>
  <conditionalFormatting sqref="L224:KB224">
    <cfRule type="expression" dxfId="567" priority="633">
      <formula>PorcentajeCompletado</formula>
    </cfRule>
    <cfRule type="expression" dxfId="566" priority="634">
      <formula>PercentCompleteBeyond</formula>
    </cfRule>
    <cfRule type="expression" dxfId="565" priority="635">
      <formula>Real</formula>
    </cfRule>
    <cfRule type="expression" dxfId="564" priority="636">
      <formula>ActualBeyond</formula>
    </cfRule>
    <cfRule type="expression" dxfId="563" priority="637">
      <formula>Plan</formula>
    </cfRule>
    <cfRule type="expression" dxfId="562" priority="638">
      <formula>L$5=period_selected</formula>
    </cfRule>
    <cfRule type="expression" dxfId="561" priority="639">
      <formula>MOD(COLUMN(),2)</formula>
    </cfRule>
    <cfRule type="expression" dxfId="560" priority="640">
      <formula>MOD(COLUMN(),2)=0</formula>
    </cfRule>
  </conditionalFormatting>
  <conditionalFormatting sqref="L234:KB234">
    <cfRule type="expression" dxfId="559" priority="537">
      <formula>PorcentajeCompletado</formula>
    </cfRule>
    <cfRule type="expression" dxfId="558" priority="538">
      <formula>PercentCompleteBeyond</formula>
    </cfRule>
    <cfRule type="expression" dxfId="557" priority="539">
      <formula>Real</formula>
    </cfRule>
    <cfRule type="expression" dxfId="556" priority="540">
      <formula>ActualBeyond</formula>
    </cfRule>
    <cfRule type="expression" dxfId="555" priority="541">
      <formula>Plan</formula>
    </cfRule>
    <cfRule type="expression" dxfId="554" priority="542">
      <formula>L$5=period_selected</formula>
    </cfRule>
    <cfRule type="expression" dxfId="553" priority="543">
      <formula>MOD(COLUMN(),2)</formula>
    </cfRule>
    <cfRule type="expression" dxfId="552" priority="544">
      <formula>MOD(COLUMN(),2)=0</formula>
    </cfRule>
  </conditionalFormatting>
  <conditionalFormatting sqref="L231:KB231">
    <cfRule type="expression" dxfId="551" priority="617">
      <formula>PorcentajeCompletado</formula>
    </cfRule>
    <cfRule type="expression" dxfId="550" priority="618">
      <formula>PercentCompleteBeyond</formula>
    </cfRule>
    <cfRule type="expression" dxfId="549" priority="619">
      <formula>Real</formula>
    </cfRule>
    <cfRule type="expression" dxfId="548" priority="620">
      <formula>ActualBeyond</formula>
    </cfRule>
    <cfRule type="expression" dxfId="547" priority="621">
      <formula>Plan</formula>
    </cfRule>
    <cfRule type="expression" dxfId="546" priority="622">
      <formula>L$5=period_selected</formula>
    </cfRule>
    <cfRule type="expression" dxfId="545" priority="623">
      <formula>MOD(COLUMN(),2)</formula>
    </cfRule>
    <cfRule type="expression" dxfId="544" priority="624">
      <formula>MOD(COLUMN(),2)=0</formula>
    </cfRule>
  </conditionalFormatting>
  <conditionalFormatting sqref="L227:KB227">
    <cfRule type="expression" dxfId="543" priority="609">
      <formula>PorcentajeCompletado</formula>
    </cfRule>
    <cfRule type="expression" dxfId="542" priority="610">
      <formula>PercentCompleteBeyond</formula>
    </cfRule>
    <cfRule type="expression" dxfId="541" priority="611">
      <formula>Real</formula>
    </cfRule>
    <cfRule type="expression" dxfId="540" priority="612">
      <formula>ActualBeyond</formula>
    </cfRule>
    <cfRule type="expression" dxfId="539" priority="613">
      <formula>Plan</formula>
    </cfRule>
    <cfRule type="expression" dxfId="538" priority="614">
      <formula>L$5=period_selected</formula>
    </cfRule>
    <cfRule type="expression" dxfId="537" priority="615">
      <formula>MOD(COLUMN(),2)</formula>
    </cfRule>
    <cfRule type="expression" dxfId="536" priority="616">
      <formula>MOD(COLUMN(),2)=0</formula>
    </cfRule>
  </conditionalFormatting>
  <conditionalFormatting sqref="L232:KB232">
    <cfRule type="expression" dxfId="535" priority="601">
      <formula>PorcentajeCompletado</formula>
    </cfRule>
    <cfRule type="expression" dxfId="534" priority="602">
      <formula>PercentCompleteBeyond</formula>
    </cfRule>
    <cfRule type="expression" dxfId="533" priority="603">
      <formula>Real</formula>
    </cfRule>
    <cfRule type="expression" dxfId="532" priority="604">
      <formula>ActualBeyond</formula>
    </cfRule>
    <cfRule type="expression" dxfId="531" priority="605">
      <formula>Plan</formula>
    </cfRule>
    <cfRule type="expression" dxfId="530" priority="606">
      <formula>L$5=period_selected</formula>
    </cfRule>
    <cfRule type="expression" dxfId="529" priority="607">
      <formula>MOD(COLUMN(),2)</formula>
    </cfRule>
    <cfRule type="expression" dxfId="528" priority="608">
      <formula>MOD(COLUMN(),2)=0</formula>
    </cfRule>
  </conditionalFormatting>
  <conditionalFormatting sqref="L232:KB232">
    <cfRule type="expression" dxfId="527" priority="593">
      <formula>PorcentajeCompletado</formula>
    </cfRule>
    <cfRule type="expression" dxfId="526" priority="594">
      <formula>PercentCompleteBeyond</formula>
    </cfRule>
    <cfRule type="expression" dxfId="525" priority="595">
      <formula>Real</formula>
    </cfRule>
    <cfRule type="expression" dxfId="524" priority="596">
      <formula>ActualBeyond</formula>
    </cfRule>
    <cfRule type="expression" dxfId="523" priority="597">
      <formula>Plan</formula>
    </cfRule>
    <cfRule type="expression" dxfId="522" priority="598">
      <formula>L$5=period_selected</formula>
    </cfRule>
    <cfRule type="expression" dxfId="521" priority="599">
      <formula>MOD(COLUMN(),2)</formula>
    </cfRule>
    <cfRule type="expression" dxfId="520" priority="600">
      <formula>MOD(COLUMN(),2)=0</formula>
    </cfRule>
  </conditionalFormatting>
  <conditionalFormatting sqref="L250:KB250">
    <cfRule type="expression" dxfId="519" priority="441">
      <formula>PorcentajeCompletado</formula>
    </cfRule>
    <cfRule type="expression" dxfId="518" priority="442">
      <formula>PercentCompleteBeyond</formula>
    </cfRule>
    <cfRule type="expression" dxfId="517" priority="443">
      <formula>Real</formula>
    </cfRule>
    <cfRule type="expression" dxfId="516" priority="444">
      <formula>ActualBeyond</formula>
    </cfRule>
    <cfRule type="expression" dxfId="515" priority="445">
      <formula>Plan</formula>
    </cfRule>
    <cfRule type="expression" dxfId="514" priority="446">
      <formula>L$5=period_selected</formula>
    </cfRule>
    <cfRule type="expression" dxfId="513" priority="447">
      <formula>MOD(COLUMN(),2)</formula>
    </cfRule>
    <cfRule type="expression" dxfId="512" priority="448">
      <formula>MOD(COLUMN(),2)=0</formula>
    </cfRule>
  </conditionalFormatting>
  <conditionalFormatting sqref="L235:KB235">
    <cfRule type="expression" dxfId="511" priority="521">
      <formula>PorcentajeCompletado</formula>
    </cfRule>
    <cfRule type="expression" dxfId="510" priority="522">
      <formula>PercentCompleteBeyond</formula>
    </cfRule>
    <cfRule type="expression" dxfId="509" priority="523">
      <formula>Real</formula>
    </cfRule>
    <cfRule type="expression" dxfId="508" priority="524">
      <formula>ActualBeyond</formula>
    </cfRule>
    <cfRule type="expression" dxfId="507" priority="525">
      <formula>Plan</formula>
    </cfRule>
    <cfRule type="expression" dxfId="506" priority="526">
      <formula>L$5=period_selected</formula>
    </cfRule>
    <cfRule type="expression" dxfId="505" priority="527">
      <formula>MOD(COLUMN(),2)</formula>
    </cfRule>
    <cfRule type="expression" dxfId="504" priority="528">
      <formula>MOD(COLUMN(),2)=0</formula>
    </cfRule>
  </conditionalFormatting>
  <conditionalFormatting sqref="L239:KB239">
    <cfRule type="expression" dxfId="503" priority="529">
      <formula>PorcentajeCompletado</formula>
    </cfRule>
    <cfRule type="expression" dxfId="502" priority="530">
      <formula>PercentCompleteBeyond</formula>
    </cfRule>
    <cfRule type="expression" dxfId="501" priority="531">
      <formula>Real</formula>
    </cfRule>
    <cfRule type="expression" dxfId="500" priority="532">
      <formula>ActualBeyond</formula>
    </cfRule>
    <cfRule type="expression" dxfId="499" priority="533">
      <formula>Plan</formula>
    </cfRule>
    <cfRule type="expression" dxfId="498" priority="534">
      <formula>L$5=period_selected</formula>
    </cfRule>
    <cfRule type="expression" dxfId="497" priority="535">
      <formula>MOD(COLUMN(),2)</formula>
    </cfRule>
    <cfRule type="expression" dxfId="496" priority="536">
      <formula>MOD(COLUMN(),2)=0</formula>
    </cfRule>
  </conditionalFormatting>
  <conditionalFormatting sqref="L240:KB240">
    <cfRule type="expression" dxfId="495" priority="505">
      <formula>PorcentajeCompletado</formula>
    </cfRule>
    <cfRule type="expression" dxfId="494" priority="506">
      <formula>PercentCompleteBeyond</formula>
    </cfRule>
    <cfRule type="expression" dxfId="493" priority="507">
      <formula>Real</formula>
    </cfRule>
    <cfRule type="expression" dxfId="492" priority="508">
      <formula>ActualBeyond</formula>
    </cfRule>
    <cfRule type="expression" dxfId="491" priority="509">
      <formula>Plan</formula>
    </cfRule>
    <cfRule type="expression" dxfId="490" priority="510">
      <formula>L$5=period_selected</formula>
    </cfRule>
    <cfRule type="expression" dxfId="489" priority="511">
      <formula>MOD(COLUMN(),2)</formula>
    </cfRule>
    <cfRule type="expression" dxfId="488" priority="512">
      <formula>MOD(COLUMN(),2)=0</formula>
    </cfRule>
  </conditionalFormatting>
  <conditionalFormatting sqref="L240:KB240">
    <cfRule type="expression" dxfId="487" priority="513">
      <formula>PorcentajeCompletado</formula>
    </cfRule>
    <cfRule type="expression" dxfId="486" priority="514">
      <formula>PercentCompleteBeyond</formula>
    </cfRule>
    <cfRule type="expression" dxfId="485" priority="515">
      <formula>Real</formula>
    </cfRule>
    <cfRule type="expression" dxfId="484" priority="516">
      <formula>ActualBeyond</formula>
    </cfRule>
    <cfRule type="expression" dxfId="483" priority="517">
      <formula>Plan</formula>
    </cfRule>
    <cfRule type="expression" dxfId="482" priority="518">
      <formula>L$5=period_selected</formula>
    </cfRule>
    <cfRule type="expression" dxfId="481" priority="519">
      <formula>MOD(COLUMN(),2)</formula>
    </cfRule>
    <cfRule type="expression" dxfId="480" priority="520">
      <formula>MOD(COLUMN(),2)=0</formula>
    </cfRule>
  </conditionalFormatting>
  <conditionalFormatting sqref="L242:KB242">
    <cfRule type="expression" dxfId="479" priority="489">
      <formula>PorcentajeCompletado</formula>
    </cfRule>
    <cfRule type="expression" dxfId="478" priority="490">
      <formula>PercentCompleteBeyond</formula>
    </cfRule>
    <cfRule type="expression" dxfId="477" priority="491">
      <formula>Real</formula>
    </cfRule>
    <cfRule type="expression" dxfId="476" priority="492">
      <formula>ActualBeyond</formula>
    </cfRule>
    <cfRule type="expression" dxfId="475" priority="493">
      <formula>Plan</formula>
    </cfRule>
    <cfRule type="expression" dxfId="474" priority="494">
      <formula>L$5=period_selected</formula>
    </cfRule>
    <cfRule type="expression" dxfId="473" priority="495">
      <formula>MOD(COLUMN(),2)</formula>
    </cfRule>
    <cfRule type="expression" dxfId="472" priority="496">
      <formula>MOD(COLUMN(),2)=0</formula>
    </cfRule>
  </conditionalFormatting>
  <conditionalFormatting sqref="L233:KB233">
    <cfRule type="expression" dxfId="471" priority="545">
      <formula>PorcentajeCompletado</formula>
    </cfRule>
    <cfRule type="expression" dxfId="470" priority="546">
      <formula>PercentCompleteBeyond</formula>
    </cfRule>
    <cfRule type="expression" dxfId="469" priority="547">
      <formula>Real</formula>
    </cfRule>
    <cfRule type="expression" dxfId="468" priority="548">
      <formula>ActualBeyond</formula>
    </cfRule>
    <cfRule type="expression" dxfId="467" priority="549">
      <formula>Plan</formula>
    </cfRule>
    <cfRule type="expression" dxfId="466" priority="550">
      <formula>L$5=period_selected</formula>
    </cfRule>
    <cfRule type="expression" dxfId="465" priority="551">
      <formula>MOD(COLUMN(),2)</formula>
    </cfRule>
    <cfRule type="expression" dxfId="464" priority="552">
      <formula>MOD(COLUMN(),2)=0</formula>
    </cfRule>
  </conditionalFormatting>
  <conditionalFormatting sqref="L252:KB252">
    <cfRule type="expression" dxfId="463" priority="433">
      <formula>PorcentajeCompletado</formula>
    </cfRule>
    <cfRule type="expression" dxfId="462" priority="434">
      <formula>PercentCompleteBeyond</formula>
    </cfRule>
    <cfRule type="expression" dxfId="461" priority="435">
      <formula>Real</formula>
    </cfRule>
    <cfRule type="expression" dxfId="460" priority="436">
      <formula>ActualBeyond</formula>
    </cfRule>
    <cfRule type="expression" dxfId="459" priority="437">
      <formula>Plan</formula>
    </cfRule>
    <cfRule type="expression" dxfId="458" priority="438">
      <formula>L$5=period_selected</formula>
    </cfRule>
    <cfRule type="expression" dxfId="457" priority="439">
      <formula>MOD(COLUMN(),2)</formula>
    </cfRule>
    <cfRule type="expression" dxfId="456" priority="440">
      <formula>MOD(COLUMN(),2)=0</formula>
    </cfRule>
  </conditionalFormatting>
  <conditionalFormatting sqref="L251:KB251">
    <cfRule type="expression" dxfId="455" priority="425">
      <formula>PorcentajeCompletado</formula>
    </cfRule>
    <cfRule type="expression" dxfId="454" priority="426">
      <formula>PercentCompleteBeyond</formula>
    </cfRule>
    <cfRule type="expression" dxfId="453" priority="427">
      <formula>Real</formula>
    </cfRule>
    <cfRule type="expression" dxfId="452" priority="428">
      <formula>ActualBeyond</formula>
    </cfRule>
    <cfRule type="expression" dxfId="451" priority="429">
      <formula>Plan</formula>
    </cfRule>
    <cfRule type="expression" dxfId="450" priority="430">
      <formula>L$5=period_selected</formula>
    </cfRule>
    <cfRule type="expression" dxfId="449" priority="431">
      <formula>MOD(COLUMN(),2)</formula>
    </cfRule>
    <cfRule type="expression" dxfId="448" priority="432">
      <formula>MOD(COLUMN(),2)=0</formula>
    </cfRule>
  </conditionalFormatting>
  <conditionalFormatting sqref="L253:KB253">
    <cfRule type="expression" dxfId="447" priority="417">
      <formula>PorcentajeCompletado</formula>
    </cfRule>
    <cfRule type="expression" dxfId="446" priority="418">
      <formula>PercentCompleteBeyond</formula>
    </cfRule>
    <cfRule type="expression" dxfId="445" priority="419">
      <formula>Real</formula>
    </cfRule>
    <cfRule type="expression" dxfId="444" priority="420">
      <formula>ActualBeyond</formula>
    </cfRule>
    <cfRule type="expression" dxfId="443" priority="421">
      <formula>Plan</formula>
    </cfRule>
    <cfRule type="expression" dxfId="442" priority="422">
      <formula>L$5=period_selected</formula>
    </cfRule>
    <cfRule type="expression" dxfId="441" priority="423">
      <formula>MOD(COLUMN(),2)</formula>
    </cfRule>
    <cfRule type="expression" dxfId="440" priority="424">
      <formula>MOD(COLUMN(),2)=0</formula>
    </cfRule>
  </conditionalFormatting>
  <conditionalFormatting sqref="L253:KB253">
    <cfRule type="expression" dxfId="439" priority="409">
      <formula>PorcentajeCompletado</formula>
    </cfRule>
    <cfRule type="expression" dxfId="438" priority="410">
      <formula>PercentCompleteBeyond</formula>
    </cfRule>
    <cfRule type="expression" dxfId="437" priority="411">
      <formula>Real</formula>
    </cfRule>
    <cfRule type="expression" dxfId="436" priority="412">
      <formula>ActualBeyond</formula>
    </cfRule>
    <cfRule type="expression" dxfId="435" priority="413">
      <formula>Plan</formula>
    </cfRule>
    <cfRule type="expression" dxfId="434" priority="414">
      <formula>L$5=period_selected</formula>
    </cfRule>
    <cfRule type="expression" dxfId="433" priority="415">
      <formula>MOD(COLUMN(),2)</formula>
    </cfRule>
    <cfRule type="expression" dxfId="432" priority="416">
      <formula>MOD(COLUMN(),2)=0</formula>
    </cfRule>
  </conditionalFormatting>
  <conditionalFormatting sqref="L241:KB241">
    <cfRule type="expression" dxfId="431" priority="497">
      <formula>PorcentajeCompletado</formula>
    </cfRule>
    <cfRule type="expression" dxfId="430" priority="498">
      <formula>PercentCompleteBeyond</formula>
    </cfRule>
    <cfRule type="expression" dxfId="429" priority="499">
      <formula>Real</formula>
    </cfRule>
    <cfRule type="expression" dxfId="428" priority="500">
      <formula>ActualBeyond</formula>
    </cfRule>
    <cfRule type="expression" dxfId="427" priority="501">
      <formula>Plan</formula>
    </cfRule>
    <cfRule type="expression" dxfId="426" priority="502">
      <formula>L$5=period_selected</formula>
    </cfRule>
    <cfRule type="expression" dxfId="425" priority="503">
      <formula>MOD(COLUMN(),2)</formula>
    </cfRule>
    <cfRule type="expression" dxfId="424" priority="504">
      <formula>MOD(COLUMN(),2)=0</formula>
    </cfRule>
  </conditionalFormatting>
  <conditionalFormatting sqref="L254:KB255">
    <cfRule type="expression" dxfId="423" priority="401">
      <formula>PorcentajeCompletado</formula>
    </cfRule>
    <cfRule type="expression" dxfId="422" priority="402">
      <formula>PercentCompleteBeyond</formula>
    </cfRule>
    <cfRule type="expression" dxfId="421" priority="403">
      <formula>Real</formula>
    </cfRule>
    <cfRule type="expression" dxfId="420" priority="404">
      <formula>ActualBeyond</formula>
    </cfRule>
    <cfRule type="expression" dxfId="419" priority="405">
      <formula>Plan</formula>
    </cfRule>
    <cfRule type="expression" dxfId="418" priority="406">
      <formula>L$5=period_selected</formula>
    </cfRule>
    <cfRule type="expression" dxfId="417" priority="407">
      <formula>MOD(COLUMN(),2)</formula>
    </cfRule>
    <cfRule type="expression" dxfId="416" priority="408">
      <formula>MOD(COLUMN(),2)=0</formula>
    </cfRule>
  </conditionalFormatting>
  <conditionalFormatting sqref="L247:KB247">
    <cfRule type="expression" dxfId="415" priority="481">
      <formula>PorcentajeCompletado</formula>
    </cfRule>
    <cfRule type="expression" dxfId="414" priority="482">
      <formula>PercentCompleteBeyond</formula>
    </cfRule>
    <cfRule type="expression" dxfId="413" priority="483">
      <formula>Real</formula>
    </cfRule>
    <cfRule type="expression" dxfId="412" priority="484">
      <formula>ActualBeyond</formula>
    </cfRule>
    <cfRule type="expression" dxfId="411" priority="485">
      <formula>Plan</formula>
    </cfRule>
    <cfRule type="expression" dxfId="410" priority="486">
      <formula>L$5=period_selected</formula>
    </cfRule>
    <cfRule type="expression" dxfId="409" priority="487">
      <formula>MOD(COLUMN(),2)</formula>
    </cfRule>
    <cfRule type="expression" dxfId="408" priority="488">
      <formula>MOD(COLUMN(),2)=0</formula>
    </cfRule>
  </conditionalFormatting>
  <conditionalFormatting sqref="L243:KB243 L245:KB245">
    <cfRule type="expression" dxfId="407" priority="473">
      <formula>PorcentajeCompletado</formula>
    </cfRule>
    <cfRule type="expression" dxfId="406" priority="474">
      <formula>PercentCompleteBeyond</formula>
    </cfRule>
    <cfRule type="expression" dxfId="405" priority="475">
      <formula>Real</formula>
    </cfRule>
    <cfRule type="expression" dxfId="404" priority="476">
      <formula>ActualBeyond</formula>
    </cfRule>
    <cfRule type="expression" dxfId="403" priority="477">
      <formula>Plan</formula>
    </cfRule>
    <cfRule type="expression" dxfId="402" priority="478">
      <formula>L$5=period_selected</formula>
    </cfRule>
    <cfRule type="expression" dxfId="401" priority="479">
      <formula>MOD(COLUMN(),2)</formula>
    </cfRule>
    <cfRule type="expression" dxfId="400" priority="480">
      <formula>MOD(COLUMN(),2)=0</formula>
    </cfRule>
  </conditionalFormatting>
  <conditionalFormatting sqref="L248:KB248">
    <cfRule type="expression" dxfId="399" priority="465">
      <formula>PorcentajeCompletado</formula>
    </cfRule>
    <cfRule type="expression" dxfId="398" priority="466">
      <formula>PercentCompleteBeyond</formula>
    </cfRule>
    <cfRule type="expression" dxfId="397" priority="467">
      <formula>Real</formula>
    </cfRule>
    <cfRule type="expression" dxfId="396" priority="468">
      <formula>ActualBeyond</formula>
    </cfRule>
    <cfRule type="expression" dxfId="395" priority="469">
      <formula>Plan</formula>
    </cfRule>
    <cfRule type="expression" dxfId="394" priority="470">
      <formula>L$5=period_selected</formula>
    </cfRule>
    <cfRule type="expression" dxfId="393" priority="471">
      <formula>MOD(COLUMN(),2)</formula>
    </cfRule>
    <cfRule type="expression" dxfId="392" priority="472">
      <formula>MOD(COLUMN(),2)=0</formula>
    </cfRule>
  </conditionalFormatting>
  <conditionalFormatting sqref="L248:KB248">
    <cfRule type="expression" dxfId="391" priority="457">
      <formula>PorcentajeCompletado</formula>
    </cfRule>
    <cfRule type="expression" dxfId="390" priority="458">
      <formula>PercentCompleteBeyond</formula>
    </cfRule>
    <cfRule type="expression" dxfId="389" priority="459">
      <formula>Real</formula>
    </cfRule>
    <cfRule type="expression" dxfId="388" priority="460">
      <formula>ActualBeyond</formula>
    </cfRule>
    <cfRule type="expression" dxfId="387" priority="461">
      <formula>Plan</formula>
    </cfRule>
    <cfRule type="expression" dxfId="386" priority="462">
      <formula>L$5=period_selected</formula>
    </cfRule>
    <cfRule type="expression" dxfId="385" priority="463">
      <formula>MOD(COLUMN(),2)</formula>
    </cfRule>
    <cfRule type="expression" dxfId="384" priority="464">
      <formula>MOD(COLUMN(),2)=0</formula>
    </cfRule>
  </conditionalFormatting>
  <conditionalFormatting sqref="L257:KB257">
    <cfRule type="expression" dxfId="383" priority="385">
      <formula>PorcentajeCompletado</formula>
    </cfRule>
    <cfRule type="expression" dxfId="382" priority="386">
      <formula>PercentCompleteBeyond</formula>
    </cfRule>
    <cfRule type="expression" dxfId="381" priority="387">
      <formula>Real</formula>
    </cfRule>
    <cfRule type="expression" dxfId="380" priority="388">
      <formula>ActualBeyond</formula>
    </cfRule>
    <cfRule type="expression" dxfId="379" priority="389">
      <formula>Plan</formula>
    </cfRule>
    <cfRule type="expression" dxfId="378" priority="390">
      <formula>L$5=period_selected</formula>
    </cfRule>
    <cfRule type="expression" dxfId="377" priority="391">
      <formula>MOD(COLUMN(),2)</formula>
    </cfRule>
    <cfRule type="expression" dxfId="376" priority="392">
      <formula>MOD(COLUMN(),2)=0</formula>
    </cfRule>
  </conditionalFormatting>
  <conditionalFormatting sqref="L258:KB258">
    <cfRule type="expression" dxfId="375" priority="369">
      <formula>PorcentajeCompletado</formula>
    </cfRule>
    <cfRule type="expression" dxfId="374" priority="370">
      <formula>PercentCompleteBeyond</formula>
    </cfRule>
    <cfRule type="expression" dxfId="373" priority="371">
      <formula>Real</formula>
    </cfRule>
    <cfRule type="expression" dxfId="372" priority="372">
      <formula>ActualBeyond</formula>
    </cfRule>
    <cfRule type="expression" dxfId="371" priority="373">
      <formula>Plan</formula>
    </cfRule>
    <cfRule type="expression" dxfId="370" priority="374">
      <formula>L$5=period_selected</formula>
    </cfRule>
    <cfRule type="expression" dxfId="369" priority="375">
      <formula>MOD(COLUMN(),2)</formula>
    </cfRule>
    <cfRule type="expression" dxfId="368" priority="376">
      <formula>MOD(COLUMN(),2)=0</formula>
    </cfRule>
  </conditionalFormatting>
  <conditionalFormatting sqref="L256:KB256">
    <cfRule type="expression" dxfId="367" priority="377">
      <formula>PorcentajeCompletado</formula>
    </cfRule>
    <cfRule type="expression" dxfId="366" priority="378">
      <formula>PercentCompleteBeyond</formula>
    </cfRule>
    <cfRule type="expression" dxfId="365" priority="379">
      <formula>Real</formula>
    </cfRule>
    <cfRule type="expression" dxfId="364" priority="380">
      <formula>ActualBeyond</formula>
    </cfRule>
    <cfRule type="expression" dxfId="363" priority="381">
      <formula>Plan</formula>
    </cfRule>
    <cfRule type="expression" dxfId="362" priority="382">
      <formula>L$5=period_selected</formula>
    </cfRule>
    <cfRule type="expression" dxfId="361" priority="383">
      <formula>MOD(COLUMN(),2)</formula>
    </cfRule>
    <cfRule type="expression" dxfId="360" priority="384">
      <formula>MOD(COLUMN(),2)=0</formula>
    </cfRule>
  </conditionalFormatting>
  <conditionalFormatting sqref="L258:KB258">
    <cfRule type="expression" dxfId="359" priority="361">
      <formula>PorcentajeCompletado</formula>
    </cfRule>
    <cfRule type="expression" dxfId="358" priority="362">
      <formula>PercentCompleteBeyond</formula>
    </cfRule>
    <cfRule type="expression" dxfId="357" priority="363">
      <formula>Real</formula>
    </cfRule>
    <cfRule type="expression" dxfId="356" priority="364">
      <formula>ActualBeyond</formula>
    </cfRule>
    <cfRule type="expression" dxfId="355" priority="365">
      <formula>Plan</formula>
    </cfRule>
    <cfRule type="expression" dxfId="354" priority="366">
      <formula>L$5=period_selected</formula>
    </cfRule>
    <cfRule type="expression" dxfId="353" priority="367">
      <formula>MOD(COLUMN(),2)</formula>
    </cfRule>
    <cfRule type="expression" dxfId="352" priority="368">
      <formula>MOD(COLUMN(),2)=0</formula>
    </cfRule>
  </conditionalFormatting>
  <conditionalFormatting sqref="L246:KB246">
    <cfRule type="expression" dxfId="351" priority="345">
      <formula>PorcentajeCompletado</formula>
    </cfRule>
    <cfRule type="expression" dxfId="350" priority="346">
      <formula>PercentCompleteBeyond</formula>
    </cfRule>
    <cfRule type="expression" dxfId="349" priority="347">
      <formula>Real</formula>
    </cfRule>
    <cfRule type="expression" dxfId="348" priority="348">
      <formula>ActualBeyond</formula>
    </cfRule>
    <cfRule type="expression" dxfId="347" priority="349">
      <formula>Plan</formula>
    </cfRule>
    <cfRule type="expression" dxfId="346" priority="350">
      <formula>L$5=period_selected</formula>
    </cfRule>
    <cfRule type="expression" dxfId="345" priority="351">
      <formula>MOD(COLUMN(),2)</formula>
    </cfRule>
    <cfRule type="expression" dxfId="344" priority="352">
      <formula>MOD(COLUMN(),2)=0</formula>
    </cfRule>
  </conditionalFormatting>
  <conditionalFormatting sqref="L244:KB244">
    <cfRule type="expression" dxfId="343" priority="337">
      <formula>PorcentajeCompletado</formula>
    </cfRule>
    <cfRule type="expression" dxfId="342" priority="338">
      <formula>PercentCompleteBeyond</formula>
    </cfRule>
    <cfRule type="expression" dxfId="341" priority="339">
      <formula>Real</formula>
    </cfRule>
    <cfRule type="expression" dxfId="340" priority="340">
      <formula>ActualBeyond</formula>
    </cfRule>
    <cfRule type="expression" dxfId="339" priority="341">
      <formula>Plan</formula>
    </cfRule>
    <cfRule type="expression" dxfId="338" priority="342">
      <formula>L$5=period_selected</formula>
    </cfRule>
    <cfRule type="expression" dxfId="337" priority="343">
      <formula>MOD(COLUMN(),2)</formula>
    </cfRule>
    <cfRule type="expression" dxfId="336" priority="344">
      <formula>MOD(COLUMN(),2)=0</formula>
    </cfRule>
  </conditionalFormatting>
  <conditionalFormatting sqref="L237:KB237">
    <cfRule type="expression" dxfId="335" priority="329">
      <formula>PorcentajeCompletado</formula>
    </cfRule>
    <cfRule type="expression" dxfId="334" priority="330">
      <formula>PercentCompleteBeyond</formula>
    </cfRule>
    <cfRule type="expression" dxfId="333" priority="331">
      <formula>Real</formula>
    </cfRule>
    <cfRule type="expression" dxfId="332" priority="332">
      <formula>ActualBeyond</formula>
    </cfRule>
    <cfRule type="expression" dxfId="331" priority="333">
      <formula>Plan</formula>
    </cfRule>
    <cfRule type="expression" dxfId="330" priority="334">
      <formula>L$5=period_selected</formula>
    </cfRule>
    <cfRule type="expression" dxfId="329" priority="335">
      <formula>MOD(COLUMN(),2)</formula>
    </cfRule>
    <cfRule type="expression" dxfId="328" priority="336">
      <formula>MOD(COLUMN(),2)=0</formula>
    </cfRule>
  </conditionalFormatting>
  <conditionalFormatting sqref="L237:KB237">
    <cfRule type="expression" dxfId="327" priority="321">
      <formula>PorcentajeCompletado</formula>
    </cfRule>
    <cfRule type="expression" dxfId="326" priority="322">
      <formula>PercentCompleteBeyond</formula>
    </cfRule>
    <cfRule type="expression" dxfId="325" priority="323">
      <formula>Real</formula>
    </cfRule>
    <cfRule type="expression" dxfId="324" priority="324">
      <formula>ActualBeyond</formula>
    </cfRule>
    <cfRule type="expression" dxfId="323" priority="325">
      <formula>Plan</formula>
    </cfRule>
    <cfRule type="expression" dxfId="322" priority="326">
      <formula>L$5=period_selected</formula>
    </cfRule>
    <cfRule type="expression" dxfId="321" priority="327">
      <formula>MOD(COLUMN(),2)</formula>
    </cfRule>
    <cfRule type="expression" dxfId="320" priority="328">
      <formula>MOD(COLUMN(),2)=0</formula>
    </cfRule>
  </conditionalFormatting>
  <conditionalFormatting sqref="L238:KB238">
    <cfRule type="expression" dxfId="319" priority="313">
      <formula>PorcentajeCompletado</formula>
    </cfRule>
    <cfRule type="expression" dxfId="318" priority="314">
      <formula>PercentCompleteBeyond</formula>
    </cfRule>
    <cfRule type="expression" dxfId="317" priority="315">
      <formula>Real</formula>
    </cfRule>
    <cfRule type="expression" dxfId="316" priority="316">
      <formula>ActualBeyond</formula>
    </cfRule>
    <cfRule type="expression" dxfId="315" priority="317">
      <formula>Plan</formula>
    </cfRule>
    <cfRule type="expression" dxfId="314" priority="318">
      <formula>L$5=period_selected</formula>
    </cfRule>
    <cfRule type="expression" dxfId="313" priority="319">
      <formula>MOD(COLUMN(),2)</formula>
    </cfRule>
    <cfRule type="expression" dxfId="312" priority="320">
      <formula>MOD(COLUMN(),2)=0</formula>
    </cfRule>
  </conditionalFormatting>
  <conditionalFormatting sqref="L236:KB236">
    <cfRule type="expression" dxfId="311" priority="305">
      <formula>PorcentajeCompletado</formula>
    </cfRule>
    <cfRule type="expression" dxfId="310" priority="306">
      <formula>PercentCompleteBeyond</formula>
    </cfRule>
    <cfRule type="expression" dxfId="309" priority="307">
      <formula>Real</formula>
    </cfRule>
    <cfRule type="expression" dxfId="308" priority="308">
      <formula>ActualBeyond</formula>
    </cfRule>
    <cfRule type="expression" dxfId="307" priority="309">
      <formula>Plan</formula>
    </cfRule>
    <cfRule type="expression" dxfId="306" priority="310">
      <formula>L$5=period_selected</formula>
    </cfRule>
    <cfRule type="expression" dxfId="305" priority="311">
      <formula>MOD(COLUMN(),2)</formula>
    </cfRule>
    <cfRule type="expression" dxfId="304" priority="312">
      <formula>MOD(COLUMN(),2)=0</formula>
    </cfRule>
  </conditionalFormatting>
  <conditionalFormatting sqref="L229:KB229">
    <cfRule type="expression" dxfId="303" priority="297">
      <formula>PorcentajeCompletado</formula>
    </cfRule>
    <cfRule type="expression" dxfId="302" priority="298">
      <formula>PercentCompleteBeyond</formula>
    </cfRule>
    <cfRule type="expression" dxfId="301" priority="299">
      <formula>Real</formula>
    </cfRule>
    <cfRule type="expression" dxfId="300" priority="300">
      <formula>ActualBeyond</formula>
    </cfRule>
    <cfRule type="expression" dxfId="299" priority="301">
      <formula>Plan</formula>
    </cfRule>
    <cfRule type="expression" dxfId="298" priority="302">
      <formula>L$5=period_selected</formula>
    </cfRule>
    <cfRule type="expression" dxfId="297" priority="303">
      <formula>MOD(COLUMN(),2)</formula>
    </cfRule>
    <cfRule type="expression" dxfId="296" priority="304">
      <formula>MOD(COLUMN(),2)=0</formula>
    </cfRule>
  </conditionalFormatting>
  <conditionalFormatting sqref="L229:KB229">
    <cfRule type="expression" dxfId="295" priority="289">
      <formula>PorcentajeCompletado</formula>
    </cfRule>
    <cfRule type="expression" dxfId="294" priority="290">
      <formula>PercentCompleteBeyond</formula>
    </cfRule>
    <cfRule type="expression" dxfId="293" priority="291">
      <formula>Real</formula>
    </cfRule>
    <cfRule type="expression" dxfId="292" priority="292">
      <formula>ActualBeyond</formula>
    </cfRule>
    <cfRule type="expression" dxfId="291" priority="293">
      <formula>Plan</formula>
    </cfRule>
    <cfRule type="expression" dxfId="290" priority="294">
      <formula>L$5=period_selected</formula>
    </cfRule>
    <cfRule type="expression" dxfId="289" priority="295">
      <formula>MOD(COLUMN(),2)</formula>
    </cfRule>
    <cfRule type="expression" dxfId="288" priority="296">
      <formula>MOD(COLUMN(),2)=0</formula>
    </cfRule>
  </conditionalFormatting>
  <conditionalFormatting sqref="L230:KB230">
    <cfRule type="expression" dxfId="287" priority="281">
      <formula>PorcentajeCompletado</formula>
    </cfRule>
    <cfRule type="expression" dxfId="286" priority="282">
      <formula>PercentCompleteBeyond</formula>
    </cfRule>
    <cfRule type="expression" dxfId="285" priority="283">
      <formula>Real</formula>
    </cfRule>
    <cfRule type="expression" dxfId="284" priority="284">
      <formula>ActualBeyond</formula>
    </cfRule>
    <cfRule type="expression" dxfId="283" priority="285">
      <formula>Plan</formula>
    </cfRule>
    <cfRule type="expression" dxfId="282" priority="286">
      <formula>L$5=period_selected</formula>
    </cfRule>
    <cfRule type="expression" dxfId="281" priority="287">
      <formula>MOD(COLUMN(),2)</formula>
    </cfRule>
    <cfRule type="expression" dxfId="280" priority="288">
      <formula>MOD(COLUMN(),2)=0</formula>
    </cfRule>
  </conditionalFormatting>
  <conditionalFormatting sqref="L228:KB228">
    <cfRule type="expression" dxfId="279" priority="273">
      <formula>PorcentajeCompletado</formula>
    </cfRule>
    <cfRule type="expression" dxfId="278" priority="274">
      <formula>PercentCompleteBeyond</formula>
    </cfRule>
    <cfRule type="expression" dxfId="277" priority="275">
      <formula>Real</formula>
    </cfRule>
    <cfRule type="expression" dxfId="276" priority="276">
      <formula>ActualBeyond</formula>
    </cfRule>
    <cfRule type="expression" dxfId="275" priority="277">
      <formula>Plan</formula>
    </cfRule>
    <cfRule type="expression" dxfId="274" priority="278">
      <formula>L$5=period_selected</formula>
    </cfRule>
    <cfRule type="expression" dxfId="273" priority="279">
      <formula>MOD(COLUMN(),2)</formula>
    </cfRule>
    <cfRule type="expression" dxfId="272" priority="280">
      <formula>MOD(COLUMN(),2)=0</formula>
    </cfRule>
  </conditionalFormatting>
  <conditionalFormatting sqref="L218:KB218">
    <cfRule type="expression" dxfId="271" priority="265">
      <formula>PorcentajeCompletado</formula>
    </cfRule>
    <cfRule type="expression" dxfId="270" priority="266">
      <formula>PercentCompleteBeyond</formula>
    </cfRule>
    <cfRule type="expression" dxfId="269" priority="267">
      <formula>Real</formula>
    </cfRule>
    <cfRule type="expression" dxfId="268" priority="268">
      <formula>ActualBeyond</formula>
    </cfRule>
    <cfRule type="expression" dxfId="267" priority="269">
      <formula>Plan</formula>
    </cfRule>
    <cfRule type="expression" dxfId="266" priority="270">
      <formula>L$5=period_selected</formula>
    </cfRule>
    <cfRule type="expression" dxfId="265" priority="271">
      <formula>MOD(COLUMN(),2)</formula>
    </cfRule>
    <cfRule type="expression" dxfId="264" priority="272">
      <formula>MOD(COLUMN(),2)=0</formula>
    </cfRule>
  </conditionalFormatting>
  <conditionalFormatting sqref="L218:KB218">
    <cfRule type="expression" dxfId="263" priority="257">
      <formula>PorcentajeCompletado</formula>
    </cfRule>
    <cfRule type="expression" dxfId="262" priority="258">
      <formula>PercentCompleteBeyond</formula>
    </cfRule>
    <cfRule type="expression" dxfId="261" priority="259">
      <formula>Real</formula>
    </cfRule>
    <cfRule type="expression" dxfId="260" priority="260">
      <formula>ActualBeyond</formula>
    </cfRule>
    <cfRule type="expression" dxfId="259" priority="261">
      <formula>Plan</formula>
    </cfRule>
    <cfRule type="expression" dxfId="258" priority="262">
      <formula>L$5=period_selected</formula>
    </cfRule>
    <cfRule type="expression" dxfId="257" priority="263">
      <formula>MOD(COLUMN(),2)</formula>
    </cfRule>
    <cfRule type="expression" dxfId="256" priority="264">
      <formula>MOD(COLUMN(),2)=0</formula>
    </cfRule>
  </conditionalFormatting>
  <conditionalFormatting sqref="L206:KB206">
    <cfRule type="expression" dxfId="255" priority="249">
      <formula>PorcentajeCompletado</formula>
    </cfRule>
    <cfRule type="expression" dxfId="254" priority="250">
      <formula>PercentCompleteBeyond</formula>
    </cfRule>
    <cfRule type="expression" dxfId="253" priority="251">
      <formula>Real</formula>
    </cfRule>
    <cfRule type="expression" dxfId="252" priority="252">
      <formula>ActualBeyond</formula>
    </cfRule>
    <cfRule type="expression" dxfId="251" priority="253">
      <formula>Plan</formula>
    </cfRule>
    <cfRule type="expression" dxfId="250" priority="254">
      <formula>L$5=period_selected</formula>
    </cfRule>
    <cfRule type="expression" dxfId="249" priority="255">
      <formula>MOD(COLUMN(),2)</formula>
    </cfRule>
    <cfRule type="expression" dxfId="248" priority="256">
      <formula>MOD(COLUMN(),2)=0</formula>
    </cfRule>
  </conditionalFormatting>
  <conditionalFormatting sqref="L206:KB206">
    <cfRule type="expression" dxfId="247" priority="241">
      <formula>PorcentajeCompletado</formula>
    </cfRule>
    <cfRule type="expression" dxfId="246" priority="242">
      <formula>PercentCompleteBeyond</formula>
    </cfRule>
    <cfRule type="expression" dxfId="245" priority="243">
      <formula>Real</formula>
    </cfRule>
    <cfRule type="expression" dxfId="244" priority="244">
      <formula>ActualBeyond</formula>
    </cfRule>
    <cfRule type="expression" dxfId="243" priority="245">
      <formula>Plan</formula>
    </cfRule>
    <cfRule type="expression" dxfId="242" priority="246">
      <formula>L$5=period_selected</formula>
    </cfRule>
    <cfRule type="expression" dxfId="241" priority="247">
      <formula>MOD(COLUMN(),2)</formula>
    </cfRule>
    <cfRule type="expression" dxfId="240" priority="248">
      <formula>MOD(COLUMN(),2)=0</formula>
    </cfRule>
  </conditionalFormatting>
  <conditionalFormatting sqref="L192:KB192">
    <cfRule type="expression" dxfId="239" priority="233">
      <formula>PorcentajeCompletado</formula>
    </cfRule>
    <cfRule type="expression" dxfId="238" priority="234">
      <formula>PercentCompleteBeyond</formula>
    </cfRule>
    <cfRule type="expression" dxfId="237" priority="235">
      <formula>Real</formula>
    </cfRule>
    <cfRule type="expression" dxfId="236" priority="236">
      <formula>ActualBeyond</formula>
    </cfRule>
    <cfRule type="expression" dxfId="235" priority="237">
      <formula>Plan</formula>
    </cfRule>
    <cfRule type="expression" dxfId="234" priority="238">
      <formula>L$5=period_selected</formula>
    </cfRule>
    <cfRule type="expression" dxfId="233" priority="239">
      <formula>MOD(COLUMN(),2)</formula>
    </cfRule>
    <cfRule type="expression" dxfId="232" priority="240">
      <formula>MOD(COLUMN(),2)=0</formula>
    </cfRule>
  </conditionalFormatting>
  <conditionalFormatting sqref="L192:KB192">
    <cfRule type="expression" dxfId="231" priority="225">
      <formula>PorcentajeCompletado</formula>
    </cfRule>
    <cfRule type="expression" dxfId="230" priority="226">
      <formula>PercentCompleteBeyond</formula>
    </cfRule>
    <cfRule type="expression" dxfId="229" priority="227">
      <formula>Real</formula>
    </cfRule>
    <cfRule type="expression" dxfId="228" priority="228">
      <formula>ActualBeyond</formula>
    </cfRule>
    <cfRule type="expression" dxfId="227" priority="229">
      <formula>Plan</formula>
    </cfRule>
    <cfRule type="expression" dxfId="226" priority="230">
      <formula>L$5=period_selected</formula>
    </cfRule>
    <cfRule type="expression" dxfId="225" priority="231">
      <formula>MOD(COLUMN(),2)</formula>
    </cfRule>
    <cfRule type="expression" dxfId="224" priority="232">
      <formula>MOD(COLUMN(),2)=0</formula>
    </cfRule>
  </conditionalFormatting>
  <conditionalFormatting sqref="L177:KB177">
    <cfRule type="expression" dxfId="223" priority="217">
      <formula>PorcentajeCompletado</formula>
    </cfRule>
    <cfRule type="expression" dxfId="222" priority="218">
      <formula>PercentCompleteBeyond</formula>
    </cfRule>
    <cfRule type="expression" dxfId="221" priority="219">
      <formula>Real</formula>
    </cfRule>
    <cfRule type="expression" dxfId="220" priority="220">
      <formula>ActualBeyond</formula>
    </cfRule>
    <cfRule type="expression" dxfId="219" priority="221">
      <formula>Plan</formula>
    </cfRule>
    <cfRule type="expression" dxfId="218" priority="222">
      <formula>L$5=period_selected</formula>
    </cfRule>
    <cfRule type="expression" dxfId="217" priority="223">
      <formula>MOD(COLUMN(),2)</formula>
    </cfRule>
    <cfRule type="expression" dxfId="216" priority="224">
      <formula>MOD(COLUMN(),2)=0</formula>
    </cfRule>
  </conditionalFormatting>
  <conditionalFormatting sqref="L177:KB177">
    <cfRule type="expression" dxfId="215" priority="209">
      <formula>PorcentajeCompletado</formula>
    </cfRule>
    <cfRule type="expression" dxfId="214" priority="210">
      <formula>PercentCompleteBeyond</formula>
    </cfRule>
    <cfRule type="expression" dxfId="213" priority="211">
      <formula>Real</formula>
    </cfRule>
    <cfRule type="expression" dxfId="212" priority="212">
      <formula>ActualBeyond</formula>
    </cfRule>
    <cfRule type="expression" dxfId="211" priority="213">
      <formula>Plan</formula>
    </cfRule>
    <cfRule type="expression" dxfId="210" priority="214">
      <formula>L$5=period_selected</formula>
    </cfRule>
    <cfRule type="expression" dxfId="209" priority="215">
      <formula>MOD(COLUMN(),2)</formula>
    </cfRule>
    <cfRule type="expression" dxfId="208" priority="216">
      <formula>MOD(COLUMN(),2)=0</formula>
    </cfRule>
  </conditionalFormatting>
  <conditionalFormatting sqref="L162:KB162">
    <cfRule type="expression" dxfId="207" priority="201">
      <formula>PorcentajeCompletado</formula>
    </cfRule>
    <cfRule type="expression" dxfId="206" priority="202">
      <formula>PercentCompleteBeyond</formula>
    </cfRule>
    <cfRule type="expression" dxfId="205" priority="203">
      <formula>Real</formula>
    </cfRule>
    <cfRule type="expression" dxfId="204" priority="204">
      <formula>ActualBeyond</formula>
    </cfRule>
    <cfRule type="expression" dxfId="203" priority="205">
      <formula>Plan</formula>
    </cfRule>
    <cfRule type="expression" dxfId="202" priority="206">
      <formula>L$5=period_selected</formula>
    </cfRule>
    <cfRule type="expression" dxfId="201" priority="207">
      <formula>MOD(COLUMN(),2)</formula>
    </cfRule>
    <cfRule type="expression" dxfId="200" priority="208">
      <formula>MOD(COLUMN(),2)=0</formula>
    </cfRule>
  </conditionalFormatting>
  <conditionalFormatting sqref="L162:KB162">
    <cfRule type="expression" dxfId="199" priority="193">
      <formula>PorcentajeCompletado</formula>
    </cfRule>
    <cfRule type="expression" dxfId="198" priority="194">
      <formula>PercentCompleteBeyond</formula>
    </cfRule>
    <cfRule type="expression" dxfId="197" priority="195">
      <formula>Real</formula>
    </cfRule>
    <cfRule type="expression" dxfId="196" priority="196">
      <formula>ActualBeyond</formula>
    </cfRule>
    <cfRule type="expression" dxfId="195" priority="197">
      <formula>Plan</formula>
    </cfRule>
    <cfRule type="expression" dxfId="194" priority="198">
      <formula>L$5=period_selected</formula>
    </cfRule>
    <cfRule type="expression" dxfId="193" priority="199">
      <formula>MOD(COLUMN(),2)</formula>
    </cfRule>
    <cfRule type="expression" dxfId="192" priority="200">
      <formula>MOD(COLUMN(),2)=0</formula>
    </cfRule>
  </conditionalFormatting>
  <conditionalFormatting sqref="L148:KB148">
    <cfRule type="expression" dxfId="191" priority="185">
      <formula>PorcentajeCompletado</formula>
    </cfRule>
    <cfRule type="expression" dxfId="190" priority="186">
      <formula>PercentCompleteBeyond</formula>
    </cfRule>
    <cfRule type="expression" dxfId="189" priority="187">
      <formula>Real</formula>
    </cfRule>
    <cfRule type="expression" dxfId="188" priority="188">
      <formula>ActualBeyond</formula>
    </cfRule>
    <cfRule type="expression" dxfId="187" priority="189">
      <formula>Plan</formula>
    </cfRule>
    <cfRule type="expression" dxfId="186" priority="190">
      <formula>L$5=period_selected</formula>
    </cfRule>
    <cfRule type="expression" dxfId="185" priority="191">
      <formula>MOD(COLUMN(),2)</formula>
    </cfRule>
    <cfRule type="expression" dxfId="184" priority="192">
      <formula>MOD(COLUMN(),2)=0</formula>
    </cfRule>
  </conditionalFormatting>
  <conditionalFormatting sqref="L148:KB148">
    <cfRule type="expression" dxfId="183" priority="177">
      <formula>PorcentajeCompletado</formula>
    </cfRule>
    <cfRule type="expression" dxfId="182" priority="178">
      <formula>PercentCompleteBeyond</formula>
    </cfRule>
    <cfRule type="expression" dxfId="181" priority="179">
      <formula>Real</formula>
    </cfRule>
    <cfRule type="expression" dxfId="180" priority="180">
      <formula>ActualBeyond</formula>
    </cfRule>
    <cfRule type="expression" dxfId="179" priority="181">
      <formula>Plan</formula>
    </cfRule>
    <cfRule type="expression" dxfId="178" priority="182">
      <formula>L$5=period_selected</formula>
    </cfRule>
    <cfRule type="expression" dxfId="177" priority="183">
      <formula>MOD(COLUMN(),2)</formula>
    </cfRule>
    <cfRule type="expression" dxfId="176" priority="184">
      <formula>MOD(COLUMN(),2)=0</formula>
    </cfRule>
  </conditionalFormatting>
  <conditionalFormatting sqref="L134:KB134">
    <cfRule type="expression" dxfId="175" priority="169">
      <formula>PorcentajeCompletado</formula>
    </cfRule>
    <cfRule type="expression" dxfId="174" priority="170">
      <formula>PercentCompleteBeyond</formula>
    </cfRule>
    <cfRule type="expression" dxfId="173" priority="171">
      <formula>Real</formula>
    </cfRule>
    <cfRule type="expression" dxfId="172" priority="172">
      <formula>ActualBeyond</formula>
    </cfRule>
    <cfRule type="expression" dxfId="171" priority="173">
      <formula>Plan</formula>
    </cfRule>
    <cfRule type="expression" dxfId="170" priority="174">
      <formula>L$5=period_selected</formula>
    </cfRule>
    <cfRule type="expression" dxfId="169" priority="175">
      <formula>MOD(COLUMN(),2)</formula>
    </cfRule>
    <cfRule type="expression" dxfId="168" priority="176">
      <formula>MOD(COLUMN(),2)=0</formula>
    </cfRule>
  </conditionalFormatting>
  <conditionalFormatting sqref="L134:KB134">
    <cfRule type="expression" dxfId="167" priority="161">
      <formula>PorcentajeCompletado</formula>
    </cfRule>
    <cfRule type="expression" dxfId="166" priority="162">
      <formula>PercentCompleteBeyond</formula>
    </cfRule>
    <cfRule type="expression" dxfId="165" priority="163">
      <formula>Real</formula>
    </cfRule>
    <cfRule type="expression" dxfId="164" priority="164">
      <formula>ActualBeyond</formula>
    </cfRule>
    <cfRule type="expression" dxfId="163" priority="165">
      <formula>Plan</formula>
    </cfRule>
    <cfRule type="expression" dxfId="162" priority="166">
      <formula>L$5=period_selected</formula>
    </cfRule>
    <cfRule type="expression" dxfId="161" priority="167">
      <formula>MOD(COLUMN(),2)</formula>
    </cfRule>
    <cfRule type="expression" dxfId="160" priority="168">
      <formula>MOD(COLUMN(),2)=0</formula>
    </cfRule>
  </conditionalFormatting>
  <conditionalFormatting sqref="L120:KB120">
    <cfRule type="expression" dxfId="159" priority="153">
      <formula>PorcentajeCompletado</formula>
    </cfRule>
    <cfRule type="expression" dxfId="158" priority="154">
      <formula>PercentCompleteBeyond</formula>
    </cfRule>
    <cfRule type="expression" dxfId="157" priority="155">
      <formula>Real</formula>
    </cfRule>
    <cfRule type="expression" dxfId="156" priority="156">
      <formula>ActualBeyond</formula>
    </cfRule>
    <cfRule type="expression" dxfId="155" priority="157">
      <formula>Plan</formula>
    </cfRule>
    <cfRule type="expression" dxfId="154" priority="158">
      <formula>L$5=period_selected</formula>
    </cfRule>
    <cfRule type="expression" dxfId="153" priority="159">
      <formula>MOD(COLUMN(),2)</formula>
    </cfRule>
    <cfRule type="expression" dxfId="152" priority="160">
      <formula>MOD(COLUMN(),2)=0</formula>
    </cfRule>
  </conditionalFormatting>
  <conditionalFormatting sqref="L120:KB120">
    <cfRule type="expression" dxfId="151" priority="145">
      <formula>PorcentajeCompletado</formula>
    </cfRule>
    <cfRule type="expression" dxfId="150" priority="146">
      <formula>PercentCompleteBeyond</formula>
    </cfRule>
    <cfRule type="expression" dxfId="149" priority="147">
      <formula>Real</formula>
    </cfRule>
    <cfRule type="expression" dxfId="148" priority="148">
      <formula>ActualBeyond</formula>
    </cfRule>
    <cfRule type="expression" dxfId="147" priority="149">
      <formula>Plan</formula>
    </cfRule>
    <cfRule type="expression" dxfId="146" priority="150">
      <formula>L$5=period_selected</formula>
    </cfRule>
    <cfRule type="expression" dxfId="145" priority="151">
      <formula>MOD(COLUMN(),2)</formula>
    </cfRule>
    <cfRule type="expression" dxfId="144" priority="152">
      <formula>MOD(COLUMN(),2)=0</formula>
    </cfRule>
  </conditionalFormatting>
  <conditionalFormatting sqref="L106:KB106">
    <cfRule type="expression" dxfId="143" priority="137">
      <formula>PorcentajeCompletado</formula>
    </cfRule>
    <cfRule type="expression" dxfId="142" priority="138">
      <formula>PercentCompleteBeyond</formula>
    </cfRule>
    <cfRule type="expression" dxfId="141" priority="139">
      <formula>Real</formula>
    </cfRule>
    <cfRule type="expression" dxfId="140" priority="140">
      <formula>ActualBeyond</formula>
    </cfRule>
    <cfRule type="expression" dxfId="139" priority="141">
      <formula>Plan</formula>
    </cfRule>
    <cfRule type="expression" dxfId="138" priority="142">
      <formula>L$5=period_selected</formula>
    </cfRule>
    <cfRule type="expression" dxfId="137" priority="143">
      <formula>MOD(COLUMN(),2)</formula>
    </cfRule>
    <cfRule type="expression" dxfId="136" priority="144">
      <formula>MOD(COLUMN(),2)=0</formula>
    </cfRule>
  </conditionalFormatting>
  <conditionalFormatting sqref="L106:KB106">
    <cfRule type="expression" dxfId="135" priority="129">
      <formula>PorcentajeCompletado</formula>
    </cfRule>
    <cfRule type="expression" dxfId="134" priority="130">
      <formula>PercentCompleteBeyond</formula>
    </cfRule>
    <cfRule type="expression" dxfId="133" priority="131">
      <formula>Real</formula>
    </cfRule>
    <cfRule type="expression" dxfId="132" priority="132">
      <formula>ActualBeyond</formula>
    </cfRule>
    <cfRule type="expression" dxfId="131" priority="133">
      <formula>Plan</formula>
    </cfRule>
    <cfRule type="expression" dxfId="130" priority="134">
      <formula>L$5=period_selected</formula>
    </cfRule>
    <cfRule type="expression" dxfId="129" priority="135">
      <formula>MOD(COLUMN(),2)</formula>
    </cfRule>
    <cfRule type="expression" dxfId="128" priority="136">
      <formula>MOD(COLUMN(),2)=0</formula>
    </cfRule>
  </conditionalFormatting>
  <conditionalFormatting sqref="L92:KB92">
    <cfRule type="expression" dxfId="127" priority="121">
      <formula>PorcentajeCompletado</formula>
    </cfRule>
    <cfRule type="expression" dxfId="126" priority="122">
      <formula>PercentCompleteBeyond</formula>
    </cfRule>
    <cfRule type="expression" dxfId="125" priority="123">
      <formula>Real</formula>
    </cfRule>
    <cfRule type="expression" dxfId="124" priority="124">
      <formula>ActualBeyond</formula>
    </cfRule>
    <cfRule type="expression" dxfId="123" priority="125">
      <formula>Plan</formula>
    </cfRule>
    <cfRule type="expression" dxfId="122" priority="126">
      <formula>L$5=period_selected</formula>
    </cfRule>
    <cfRule type="expression" dxfId="121" priority="127">
      <formula>MOD(COLUMN(),2)</formula>
    </cfRule>
    <cfRule type="expression" dxfId="120" priority="128">
      <formula>MOD(COLUMN(),2)=0</formula>
    </cfRule>
  </conditionalFormatting>
  <conditionalFormatting sqref="L92:KB92">
    <cfRule type="expression" dxfId="119" priority="113">
      <formula>PorcentajeCompletado</formula>
    </cfRule>
    <cfRule type="expression" dxfId="118" priority="114">
      <formula>PercentCompleteBeyond</formula>
    </cfRule>
    <cfRule type="expression" dxfId="117" priority="115">
      <formula>Real</formula>
    </cfRule>
    <cfRule type="expression" dxfId="116" priority="116">
      <formula>ActualBeyond</formula>
    </cfRule>
    <cfRule type="expression" dxfId="115" priority="117">
      <formula>Plan</formula>
    </cfRule>
    <cfRule type="expression" dxfId="114" priority="118">
      <formula>L$5=period_selected</formula>
    </cfRule>
    <cfRule type="expression" dxfId="113" priority="119">
      <formula>MOD(COLUMN(),2)</formula>
    </cfRule>
    <cfRule type="expression" dxfId="112" priority="120">
      <formula>MOD(COLUMN(),2)=0</formula>
    </cfRule>
  </conditionalFormatting>
  <conditionalFormatting sqref="L79:KB79">
    <cfRule type="expression" dxfId="111" priority="105">
      <formula>PorcentajeCompletado</formula>
    </cfRule>
    <cfRule type="expression" dxfId="110" priority="106">
      <formula>PercentCompleteBeyond</formula>
    </cfRule>
    <cfRule type="expression" dxfId="109" priority="107">
      <formula>Real</formula>
    </cfRule>
    <cfRule type="expression" dxfId="108" priority="108">
      <formula>ActualBeyond</formula>
    </cfRule>
    <cfRule type="expression" dxfId="107" priority="109">
      <formula>Plan</formula>
    </cfRule>
    <cfRule type="expression" dxfId="106" priority="110">
      <formula>L$5=period_selected</formula>
    </cfRule>
    <cfRule type="expression" dxfId="105" priority="111">
      <formula>MOD(COLUMN(),2)</formula>
    </cfRule>
    <cfRule type="expression" dxfId="104" priority="112">
      <formula>MOD(COLUMN(),2)=0</formula>
    </cfRule>
  </conditionalFormatting>
  <conditionalFormatting sqref="L79:KB79">
    <cfRule type="expression" dxfId="103" priority="97">
      <formula>PorcentajeCompletado</formula>
    </cfRule>
    <cfRule type="expression" dxfId="102" priority="98">
      <formula>PercentCompleteBeyond</formula>
    </cfRule>
    <cfRule type="expression" dxfId="101" priority="99">
      <formula>Real</formula>
    </cfRule>
    <cfRule type="expression" dxfId="100" priority="100">
      <formula>ActualBeyond</formula>
    </cfRule>
    <cfRule type="expression" dxfId="99" priority="101">
      <formula>Plan</formula>
    </cfRule>
    <cfRule type="expression" dxfId="98" priority="102">
      <formula>L$5=period_selected</formula>
    </cfRule>
    <cfRule type="expression" dxfId="97" priority="103">
      <formula>MOD(COLUMN(),2)</formula>
    </cfRule>
    <cfRule type="expression" dxfId="96" priority="104">
      <formula>MOD(COLUMN(),2)=0</formula>
    </cfRule>
  </conditionalFormatting>
  <conditionalFormatting sqref="L66:KB66">
    <cfRule type="expression" dxfId="95" priority="89">
      <formula>PorcentajeCompletado</formula>
    </cfRule>
    <cfRule type="expression" dxfId="94" priority="90">
      <formula>PercentCompleteBeyond</formula>
    </cfRule>
    <cfRule type="expression" dxfId="93" priority="91">
      <formula>Real</formula>
    </cfRule>
    <cfRule type="expression" dxfId="92" priority="92">
      <formula>ActualBeyond</formula>
    </cfRule>
    <cfRule type="expression" dxfId="91" priority="93">
      <formula>Plan</formula>
    </cfRule>
    <cfRule type="expression" dxfId="90" priority="94">
      <formula>L$5=period_selected</formula>
    </cfRule>
    <cfRule type="expression" dxfId="89" priority="95">
      <formula>MOD(COLUMN(),2)</formula>
    </cfRule>
    <cfRule type="expression" dxfId="88" priority="96">
      <formula>MOD(COLUMN(),2)=0</formula>
    </cfRule>
  </conditionalFormatting>
  <conditionalFormatting sqref="L66:KB66">
    <cfRule type="expression" dxfId="87" priority="81">
      <formula>PorcentajeCompletado</formula>
    </cfRule>
    <cfRule type="expression" dxfId="86" priority="82">
      <formula>PercentCompleteBeyond</formula>
    </cfRule>
    <cfRule type="expression" dxfId="85" priority="83">
      <formula>Real</formula>
    </cfRule>
    <cfRule type="expression" dxfId="84" priority="84">
      <formula>ActualBeyond</formula>
    </cfRule>
    <cfRule type="expression" dxfId="83" priority="85">
      <formula>Plan</formula>
    </cfRule>
    <cfRule type="expression" dxfId="82" priority="86">
      <formula>L$5=period_selected</formula>
    </cfRule>
    <cfRule type="expression" dxfId="81" priority="87">
      <formula>MOD(COLUMN(),2)</formula>
    </cfRule>
    <cfRule type="expression" dxfId="80" priority="88">
      <formula>MOD(COLUMN(),2)=0</formula>
    </cfRule>
  </conditionalFormatting>
  <conditionalFormatting sqref="L174:KB174">
    <cfRule type="expression" dxfId="79" priority="73">
      <formula>PorcentajeCompletado</formula>
    </cfRule>
    <cfRule type="expression" dxfId="78" priority="74">
      <formula>PercentCompleteBeyond</formula>
    </cfRule>
    <cfRule type="expression" dxfId="77" priority="75">
      <formula>Real</formula>
    </cfRule>
    <cfRule type="expression" dxfId="76" priority="76">
      <formula>ActualBeyond</formula>
    </cfRule>
    <cfRule type="expression" dxfId="75" priority="77">
      <formula>Plan</formula>
    </cfRule>
    <cfRule type="expression" dxfId="74" priority="78">
      <formula>L$5=period_selected</formula>
    </cfRule>
    <cfRule type="expression" dxfId="73" priority="79">
      <formula>MOD(COLUMN(),2)</formula>
    </cfRule>
    <cfRule type="expression" dxfId="72" priority="80">
      <formula>MOD(COLUMN(),2)=0</formula>
    </cfRule>
  </conditionalFormatting>
  <conditionalFormatting sqref="L174:KB174">
    <cfRule type="expression" dxfId="71" priority="65">
      <formula>PorcentajeCompletado</formula>
    </cfRule>
    <cfRule type="expression" dxfId="70" priority="66">
      <formula>PercentCompleteBeyond</formula>
    </cfRule>
    <cfRule type="expression" dxfId="69" priority="67">
      <formula>Real</formula>
    </cfRule>
    <cfRule type="expression" dxfId="68" priority="68">
      <formula>ActualBeyond</formula>
    </cfRule>
    <cfRule type="expression" dxfId="67" priority="69">
      <formula>Plan</formula>
    </cfRule>
    <cfRule type="expression" dxfId="66" priority="70">
      <formula>L$5=period_selected</formula>
    </cfRule>
    <cfRule type="expression" dxfId="65" priority="71">
      <formula>MOD(COLUMN(),2)</formula>
    </cfRule>
    <cfRule type="expression" dxfId="64" priority="72">
      <formula>MOD(COLUMN(),2)=0</formula>
    </cfRule>
  </conditionalFormatting>
  <conditionalFormatting sqref="L189:KB189">
    <cfRule type="expression" dxfId="63" priority="57">
      <formula>PorcentajeCompletado</formula>
    </cfRule>
    <cfRule type="expression" dxfId="62" priority="58">
      <formula>PercentCompleteBeyond</formula>
    </cfRule>
    <cfRule type="expression" dxfId="61" priority="59">
      <formula>Real</formula>
    </cfRule>
    <cfRule type="expression" dxfId="60" priority="60">
      <formula>ActualBeyond</formula>
    </cfRule>
    <cfRule type="expression" dxfId="59" priority="61">
      <formula>Plan</formula>
    </cfRule>
    <cfRule type="expression" dxfId="58" priority="62">
      <formula>L$5=period_selected</formula>
    </cfRule>
    <cfRule type="expression" dxfId="57" priority="63">
      <formula>MOD(COLUMN(),2)</formula>
    </cfRule>
    <cfRule type="expression" dxfId="56" priority="64">
      <formula>MOD(COLUMN(),2)=0</formula>
    </cfRule>
  </conditionalFormatting>
  <conditionalFormatting sqref="L189:KB189">
    <cfRule type="expression" dxfId="55" priority="49">
      <formula>PorcentajeCompletado</formula>
    </cfRule>
    <cfRule type="expression" dxfId="54" priority="50">
      <formula>PercentCompleteBeyond</formula>
    </cfRule>
    <cfRule type="expression" dxfId="53" priority="51">
      <formula>Real</formula>
    </cfRule>
    <cfRule type="expression" dxfId="52" priority="52">
      <formula>ActualBeyond</formula>
    </cfRule>
    <cfRule type="expression" dxfId="51" priority="53">
      <formula>Plan</formula>
    </cfRule>
    <cfRule type="expression" dxfId="50" priority="54">
      <formula>L$5=period_selected</formula>
    </cfRule>
    <cfRule type="expression" dxfId="49" priority="55">
      <formula>MOD(COLUMN(),2)</formula>
    </cfRule>
    <cfRule type="expression" dxfId="48" priority="56">
      <formula>MOD(COLUMN(),2)=0</formula>
    </cfRule>
  </conditionalFormatting>
  <conditionalFormatting sqref="L203:KB203">
    <cfRule type="expression" dxfId="47" priority="41">
      <formula>PorcentajeCompletado</formula>
    </cfRule>
    <cfRule type="expression" dxfId="46" priority="42">
      <formula>PercentCompleteBeyond</formula>
    </cfRule>
    <cfRule type="expression" dxfId="45" priority="43">
      <formula>Real</formula>
    </cfRule>
    <cfRule type="expression" dxfId="44" priority="44">
      <formula>ActualBeyond</formula>
    </cfRule>
    <cfRule type="expression" dxfId="43" priority="45">
      <formula>Plan</formula>
    </cfRule>
    <cfRule type="expression" dxfId="42" priority="46">
      <formula>L$5=period_selected</formula>
    </cfRule>
    <cfRule type="expression" dxfId="41" priority="47">
      <formula>MOD(COLUMN(),2)</formula>
    </cfRule>
    <cfRule type="expression" dxfId="40" priority="48">
      <formula>MOD(COLUMN(),2)=0</formula>
    </cfRule>
  </conditionalFormatting>
  <conditionalFormatting sqref="L203:KB203">
    <cfRule type="expression" dxfId="39" priority="33">
      <formula>PorcentajeCompletado</formula>
    </cfRule>
    <cfRule type="expression" dxfId="38" priority="34">
      <formula>PercentCompleteBeyond</formula>
    </cfRule>
    <cfRule type="expression" dxfId="37" priority="35">
      <formula>Real</formula>
    </cfRule>
    <cfRule type="expression" dxfId="36" priority="36">
      <formula>ActualBeyond</formula>
    </cfRule>
    <cfRule type="expression" dxfId="35" priority="37">
      <formula>Plan</formula>
    </cfRule>
    <cfRule type="expression" dxfId="34" priority="38">
      <formula>L$5=period_selected</formula>
    </cfRule>
    <cfRule type="expression" dxfId="33" priority="39">
      <formula>MOD(COLUMN(),2)</formula>
    </cfRule>
    <cfRule type="expression" dxfId="32" priority="40">
      <formula>MOD(COLUMN(),2)=0</formula>
    </cfRule>
  </conditionalFormatting>
  <conditionalFormatting sqref="L215:KB215">
    <cfRule type="expression" dxfId="31" priority="25">
      <formula>PorcentajeCompletado</formula>
    </cfRule>
    <cfRule type="expression" dxfId="30" priority="26">
      <formula>PercentCompleteBeyond</formula>
    </cfRule>
    <cfRule type="expression" dxfId="29" priority="27">
      <formula>Real</formula>
    </cfRule>
    <cfRule type="expression" dxfId="28" priority="28">
      <formula>ActualBeyond</formula>
    </cfRule>
    <cfRule type="expression" dxfId="27" priority="29">
      <formula>Plan</formula>
    </cfRule>
    <cfRule type="expression" dxfId="26" priority="30">
      <formula>L$5=period_selected</formula>
    </cfRule>
    <cfRule type="expression" dxfId="25" priority="31">
      <formula>MOD(COLUMN(),2)</formula>
    </cfRule>
    <cfRule type="expression" dxfId="24" priority="32">
      <formula>MOD(COLUMN(),2)=0</formula>
    </cfRule>
  </conditionalFormatting>
  <conditionalFormatting sqref="L215:KB215">
    <cfRule type="expression" dxfId="23" priority="17">
      <formula>PorcentajeCompletado</formula>
    </cfRule>
    <cfRule type="expression" dxfId="22" priority="18">
      <formula>PercentCompleteBeyond</formula>
    </cfRule>
    <cfRule type="expression" dxfId="21" priority="19">
      <formula>Real</formula>
    </cfRule>
    <cfRule type="expression" dxfId="20" priority="20">
      <formula>ActualBeyond</formula>
    </cfRule>
    <cfRule type="expression" dxfId="19" priority="21">
      <formula>Plan</formula>
    </cfRule>
    <cfRule type="expression" dxfId="18" priority="22">
      <formula>L$5=period_selected</formula>
    </cfRule>
    <cfRule type="expression" dxfId="17" priority="23">
      <formula>MOD(COLUMN(),2)</formula>
    </cfRule>
    <cfRule type="expression" dxfId="16" priority="24">
      <formula>MOD(COLUMN(),2)=0</formula>
    </cfRule>
  </conditionalFormatting>
  <conditionalFormatting sqref="L226:KB226">
    <cfRule type="expression" dxfId="15" priority="9">
      <formula>PorcentajeCompletado</formula>
    </cfRule>
    <cfRule type="expression" dxfId="14" priority="10">
      <formula>PercentCompleteBeyond</formula>
    </cfRule>
    <cfRule type="expression" dxfId="13" priority="11">
      <formula>Real</formula>
    </cfRule>
    <cfRule type="expression" dxfId="12" priority="12">
      <formula>ActualBeyond</formula>
    </cfRule>
    <cfRule type="expression" dxfId="11" priority="13">
      <formula>Plan</formula>
    </cfRule>
    <cfRule type="expression" dxfId="10" priority="14">
      <formula>L$5=period_selected</formula>
    </cfRule>
    <cfRule type="expression" dxfId="9" priority="15">
      <formula>MOD(COLUMN(),2)</formula>
    </cfRule>
    <cfRule type="expression" dxfId="8" priority="16">
      <formula>MOD(COLUMN(),2)=0</formula>
    </cfRule>
  </conditionalFormatting>
  <conditionalFormatting sqref="L226:KB226">
    <cfRule type="expression" dxfId="7" priority="1">
      <formula>PorcentajeCompletado</formula>
    </cfRule>
    <cfRule type="expression" dxfId="6" priority="2">
      <formula>PercentCompleteBeyond</formula>
    </cfRule>
    <cfRule type="expression" dxfId="5" priority="3">
      <formula>Real</formula>
    </cfRule>
    <cfRule type="expression" dxfId="4" priority="4">
      <formula>ActualBeyond</formula>
    </cfRule>
    <cfRule type="expression" dxfId="3" priority="5">
      <formula>Plan</formula>
    </cfRule>
    <cfRule type="expression" dxfId="2" priority="6">
      <formula>L$5=period_selected</formula>
    </cfRule>
    <cfRule type="expression" dxfId="1" priority="7">
      <formula>MOD(COLUMN(),2)</formula>
    </cfRule>
    <cfRule type="expression" dxfId="0" priority="8">
      <formula>MOD(COLUMN(),2)=0</formula>
    </cfRule>
  </conditionalFormatting>
  <dataValidations disablePrompts="1" xWindow="424" yWindow="261" count="12">
    <dataValidation allowBlank="1" showInputMessage="1" showErrorMessage="1" prompt="Los periodos se representan del 1 al 60, desde la celda H4 a la celda BO4 " sqref="L2" xr:uid="{00000000-0002-0000-0100-000001000000}"/>
    <dataValidation allowBlank="1" showInputMessage="1" showErrorMessage="1" prompt="Escriba el porcentaje de proyecto completado en la columna G, a partir de la celda G5." sqref="K2:K5" xr:uid="{00000000-0002-0000-0100-000002000000}"/>
    <dataValidation allowBlank="1" showInputMessage="1" showErrorMessage="1" prompt="Escriba el periodo de duración real del plan en la columna F, a partir de la celda F5." sqref="F2:F5 G2" xr:uid="{00000000-0002-0000-0100-000003000000}"/>
    <dataValidation allowBlank="1" showInputMessage="1" showErrorMessage="1" prompt="Escriba el periodo de inicio real del plan en la columna E, a partir de la celda E5." sqref="E2:E5" xr:uid="{00000000-0002-0000-0100-000004000000}"/>
    <dataValidation allowBlank="1" showInputMessage="1" showErrorMessage="1" prompt="Escriba el periodo de duración del plan en la columna D, a partir de la celda D5." sqref="D2:D5" xr:uid="{00000000-0002-0000-0100-000005000000}"/>
    <dataValidation allowBlank="1" showInputMessage="1" showErrorMessage="1" prompt="Escriba el periodo de inicio del plan en la columna C, a partir de la celda C5." sqref="C2:C5" xr:uid="{00000000-0002-0000-0100-000006000000}"/>
    <dataValidation allowBlank="1" showInputMessage="1" showErrorMessage="1" prompt="Escriba la actividad en la columna B, a partir de la celda B5._x000a_" sqref="B2:B5" xr:uid="{00000000-0002-0000-0100-000007000000}"/>
    <dataValidation allowBlank="1" showInputMessage="1" showErrorMessage="1" prompt="Esta celda de la leyenda indica el porcentaje del proyecto completado" sqref="BQ1" xr:uid="{00000000-0002-0000-0100-000008000000}"/>
    <dataValidation allowBlank="1" showInputMessage="1" showErrorMessage="1" prompt="Esta celda de la leyenda indica la duración real" sqref="BL1 S1" xr:uid="{00000000-0002-0000-0100-000009000000}"/>
    <dataValidation allowBlank="1" showInputMessage="1" showErrorMessage="1" prompt="Esta celda de la leyenda indica la duración del plan" sqref="Y1 L1" xr:uid="{00000000-0002-0000-0100-00000A000000}"/>
    <dataValidation type="list" errorStyle="warning" allowBlank="1" showInputMessage="1" showErrorMessage="1" error="Escriba un valor del 1 al 60 o seleccione un periodo de la lista (presione CANCELAR, ALT+FLECHA ABAJO y, a continuación, presione ENTRAR para seleccionar un valor)." prompt="Escriba un periodo en el intervalo de 1 a 60 o seleccione un periodo de la lista. Presione ALT+FLECHA ABAJO para desplazarse a la lista y, después, presione ENTRAR para seleccionar un valor." sqref="X1" xr:uid="{00000000-0002-0000-0100-00000B000000}">
      <formula1>"1,2,3,4,5,6,7,8,9,10,11,12,13,14,15,16,17,18,19,20,21,22,23,24,25,26,27,28,29,30,31,32,33,34,35,36,37,38,39,40,41,42,43,44,45,46,47,48,49,50,51,52,53,54,55,56,57,58,59,60"</formula1>
    </dataValidation>
    <dataValidation allowBlank="1" showInputMessage="1" showErrorMessage="1" prompt="Seleccione un periodo para resaltarlo en la celda H2. En las celdas J2 hasta AI2 hay una leyenda del gráfico" sqref="B1:J1" xr:uid="{00000000-0002-0000-0100-000000000000}"/>
  </dataValidations>
  <printOptions horizontalCentered="1"/>
  <pageMargins left="0.43307086614173229" right="0.43307086614173229" top="0.51181102362204722" bottom="0.51181102362204722" header="0.31496062992125984" footer="0.31496062992125984"/>
  <pageSetup paperSize="9" scale="50" fitToHeight="0" orientation="landscape" r:id="rId1"/>
  <headerFooter differentFirst="1">
    <oddFooter>Page &amp;P of &amp;N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88BE3-A63F-4286-A4CD-30ED8C47C2C1}">
  <dimension ref="A1:A27"/>
  <sheetViews>
    <sheetView workbookViewId="0"/>
  </sheetViews>
  <sheetFormatPr baseColWidth="10" defaultRowHeight="15" x14ac:dyDescent="0.25"/>
  <sheetData>
    <row r="1" spans="1:1" x14ac:dyDescent="0.25">
      <c r="A1" s="4">
        <v>43666</v>
      </c>
    </row>
    <row r="2" spans="1:1" x14ac:dyDescent="0.25">
      <c r="A2" s="4">
        <v>43647</v>
      </c>
    </row>
    <row r="3" spans="1:1" x14ac:dyDescent="0.25">
      <c r="A3" s="4">
        <v>43696</v>
      </c>
    </row>
    <row r="4" spans="1:1" x14ac:dyDescent="0.25">
      <c r="A4" s="4">
        <v>43684</v>
      </c>
    </row>
    <row r="5" spans="1:1" x14ac:dyDescent="0.25">
      <c r="A5" s="4">
        <v>43752</v>
      </c>
    </row>
    <row r="6" spans="1:1" x14ac:dyDescent="0.25">
      <c r="A6" s="4">
        <v>43780</v>
      </c>
    </row>
    <row r="7" spans="1:1" x14ac:dyDescent="0.25">
      <c r="A7" s="4">
        <v>43774</v>
      </c>
    </row>
    <row r="8" spans="1:1" x14ac:dyDescent="0.25">
      <c r="A8" s="4">
        <v>43824</v>
      </c>
    </row>
    <row r="9" spans="1:1" x14ac:dyDescent="0.25">
      <c r="A9" s="4">
        <v>43800</v>
      </c>
    </row>
    <row r="10" spans="1:1" x14ac:dyDescent="0.25">
      <c r="A10" s="4">
        <v>43831</v>
      </c>
    </row>
    <row r="11" spans="1:1" x14ac:dyDescent="0.25">
      <c r="A11" s="4">
        <v>43836</v>
      </c>
    </row>
    <row r="12" spans="1:1" x14ac:dyDescent="0.25">
      <c r="A12" s="4">
        <v>43884</v>
      </c>
    </row>
    <row r="13" spans="1:1" x14ac:dyDescent="0.25">
      <c r="A13" s="4">
        <v>43564</v>
      </c>
    </row>
    <row r="14" spans="1:1" x14ac:dyDescent="0.25">
      <c r="A14" s="4">
        <v>43565</v>
      </c>
    </row>
    <row r="15" spans="1:1" x14ac:dyDescent="0.25">
      <c r="A15" s="4">
        <v>43586</v>
      </c>
    </row>
    <row r="16" spans="1:1" x14ac:dyDescent="0.25">
      <c r="A16" s="4">
        <v>43610</v>
      </c>
    </row>
    <row r="17" spans="1:1" x14ac:dyDescent="0.25">
      <c r="A17" s="4">
        <v>43631</v>
      </c>
    </row>
    <row r="18" spans="1:1" x14ac:dyDescent="0.25">
      <c r="A18" s="4">
        <v>43638</v>
      </c>
    </row>
    <row r="19" spans="1:1" x14ac:dyDescent="0.25">
      <c r="A19" s="4">
        <v>43645</v>
      </c>
    </row>
    <row r="20" spans="1:1" x14ac:dyDescent="0.25">
      <c r="A20" s="4">
        <v>43666</v>
      </c>
    </row>
    <row r="21" spans="1:1" x14ac:dyDescent="0.25">
      <c r="A21" s="4">
        <v>43694</v>
      </c>
    </row>
    <row r="22" spans="1:1" x14ac:dyDescent="0.25">
      <c r="A22" s="4">
        <v>43684</v>
      </c>
    </row>
    <row r="23" spans="1:1" x14ac:dyDescent="0.25">
      <c r="A23" s="4">
        <v>43750</v>
      </c>
    </row>
    <row r="24" spans="1:1" x14ac:dyDescent="0.25">
      <c r="A24" s="4">
        <v>43771</v>
      </c>
    </row>
    <row r="25" spans="1:1" x14ac:dyDescent="0.25">
      <c r="A25" s="4">
        <v>43785</v>
      </c>
    </row>
    <row r="26" spans="1:1" x14ac:dyDescent="0.25">
      <c r="A26" s="4">
        <v>43807</v>
      </c>
    </row>
    <row r="27" spans="1:1" x14ac:dyDescent="0.25">
      <c r="A27" s="4">
        <v>43824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9CF7D140803FF4899C8D8B85A5AD5D0" ma:contentTypeVersion="10" ma:contentTypeDescription="Crear nuevo documento." ma:contentTypeScope="" ma:versionID="9acade4738c84b26eabd37aef054c3cb">
  <xsd:schema xmlns:xsd="http://www.w3.org/2001/XMLSchema" xmlns:xs="http://www.w3.org/2001/XMLSchema" xmlns:p="http://schemas.microsoft.com/office/2006/metadata/properties" xmlns:ns3="5f282743-8d03-4d4a-9f96-3c3faabcd828" xmlns:ns4="c7bb82e2-006b-402c-995e-20f2e2c51b31" targetNamespace="http://schemas.microsoft.com/office/2006/metadata/properties" ma:root="true" ma:fieldsID="180ed2553333a45de41b0b786ee31d20" ns3:_="" ns4:_="">
    <xsd:import namespace="5f282743-8d03-4d4a-9f96-3c3faabcd828"/>
    <xsd:import namespace="c7bb82e2-006b-402c-995e-20f2e2c51b31"/>
    <xsd:element name="properties">
      <xsd:complexType>
        <xsd:sequence>
          <xsd:element name="documentManagement">
            <xsd:complexType>
              <xsd:all>
                <xsd:element ref="ns3:SharedWithUsers" minOccurs="0"/>
                <xsd:element ref="ns4:MediaServiceMetadata" minOccurs="0"/>
                <xsd:element ref="ns4:MediaServiceFastMetadata" minOccurs="0"/>
                <xsd:element ref="ns3:SharedWithDetails" minOccurs="0"/>
                <xsd:element ref="ns3:SharingHintHash" minOccurs="0"/>
                <xsd:element ref="ns4:MediaServiceAutoTags" minOccurs="0"/>
                <xsd:element ref="ns4:MediaServiceOCR"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82743-8d03-4d4a-9f96-3c3faabcd828"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description="" ma:internalName="SharedWithDetails" ma:readOnly="true">
      <xsd:simpleType>
        <xsd:restriction base="dms:Note">
          <xsd:maxLength value="255"/>
        </xsd:restriction>
      </xsd:simpleType>
    </xsd:element>
    <xsd:element name="SharingHintHash" ma:index="12"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bb82e2-006b-402c-995e-20f2e2c51b31"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A0FC94-4513-41D4-ABA5-7B1C4B3F8F18}">
  <ds:schemaRefs>
    <ds:schemaRef ds:uri="http://schemas.microsoft.com/sharepoint/v3/contenttype/forms"/>
  </ds:schemaRefs>
</ds:datastoreItem>
</file>

<file path=customXml/itemProps2.xml><?xml version="1.0" encoding="utf-8"?>
<ds:datastoreItem xmlns:ds="http://schemas.openxmlformats.org/officeDocument/2006/customXml" ds:itemID="{620D7185-304E-4229-B6F5-1645840BE529}">
  <ds:schemaRefs>
    <ds:schemaRef ds:uri="http://schemas.microsoft.com/office/2006/documentManagement/types"/>
    <ds:schemaRef ds:uri="http://schemas.microsoft.com/office/2006/metadata/properties"/>
    <ds:schemaRef ds:uri="5f282743-8d03-4d4a-9f96-3c3faabcd828"/>
    <ds:schemaRef ds:uri="http://purl.org/dc/dcmitype/"/>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c7bb82e2-006b-402c-995e-20f2e2c51b31"/>
  </ds:schemaRefs>
</ds:datastoreItem>
</file>

<file path=customXml/itemProps3.xml><?xml version="1.0" encoding="utf-8"?>
<ds:datastoreItem xmlns:ds="http://schemas.openxmlformats.org/officeDocument/2006/customXml" ds:itemID="{31CAAAB3-F064-4634-966E-50D2E946B5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82743-8d03-4d4a-9f96-3c3faabcd828"/>
    <ds:schemaRef ds:uri="c7bb82e2-006b-402c-995e-20f2e2c51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Instructivo</vt:lpstr>
      <vt:lpstr>Estimación Content</vt:lpstr>
      <vt:lpstr>Estimaciones variables</vt:lpstr>
      <vt:lpstr>Tarifas por rol</vt:lpstr>
      <vt:lpstr>Cronograma Content</vt:lpstr>
      <vt:lpstr>Festivos en colombia</vt:lpstr>
      <vt:lpstr>period_selected</vt:lpstr>
      <vt:lpstr>TitleRegion..BO60</vt:lpstr>
      <vt:lpstr>'Cronograma Content'!Títulos_a_imprimir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patricia López gallego</dc:creator>
  <cp:lastModifiedBy>Diana Patrica Lopez</cp:lastModifiedBy>
  <dcterms:created xsi:type="dcterms:W3CDTF">2019-11-24T15:09:59Z</dcterms:created>
  <dcterms:modified xsi:type="dcterms:W3CDTF">2020-03-04T12:46:33Z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0x01010059CF7D140803FF4899C8D8B85A5AD5D0</vt:lpwstr>
  </property>
</Properties>
</file>