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X:\My Drive\UserProfile\JGonzalez\Downloads\"/>
    </mc:Choice>
  </mc:AlternateContent>
  <xr:revisionPtr revIDLastSave="0" documentId="8_{0D8FE865-C944-43B6-A3E8-D492B0345EC5}" xr6:coauthVersionLast="47" xr6:coauthVersionMax="47" xr10:uidLastSave="{00000000-0000-0000-0000-000000000000}"/>
  <bookViews>
    <workbookView xWindow="-110" yWindow="-110" windowWidth="19420" windowHeight="10300" tabRatio="677" firstSheet="2" activeTab="2" xr2:uid="{00000000-000D-0000-FFFF-FFFF00000000}"/>
  </bookViews>
  <sheets>
    <sheet name="Estructura del Modelo" sheetId="12" r:id="rId1"/>
    <sheet name="Resumen" sheetId="1" r:id="rId2"/>
    <sheet name="Ingresos" sheetId="2" r:id="rId3"/>
    <sheet name="Gastos" sheetId="5" r:id="rId4"/>
    <sheet name="Presupuesto Construccion" sheetId="6" r:id="rId5"/>
    <sheet name="Financiamiento" sheetId="7" r:id="rId6"/>
    <sheet name="FC Mensual" sheetId="8" r:id="rId7"/>
    <sheet name="FC Anual" sheetId="10" r:id="rId8"/>
    <sheet name="Checks" sheetId="11" r:id="rId9"/>
  </sheets>
  <calcPr calcId="191029"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 l="1"/>
  <c r="D53" i="8" l="1"/>
  <c r="H19" i="1" l="1"/>
  <c r="D40" i="8"/>
  <c r="H2" i="6"/>
  <c r="I1" i="6"/>
  <c r="J1" i="6" s="1"/>
  <c r="K1" i="6" s="1"/>
  <c r="K2" i="6" s="1"/>
  <c r="CO63" i="8"/>
  <c r="CP63" i="8"/>
  <c r="CQ63" i="8"/>
  <c r="CR63" i="8"/>
  <c r="CS63" i="8"/>
  <c r="CT63" i="8"/>
  <c r="CU63" i="8"/>
  <c r="CV63" i="8"/>
  <c r="CW63" i="8"/>
  <c r="CX63" i="8"/>
  <c r="CY63" i="8"/>
  <c r="CZ63" i="8"/>
  <c r="DA63" i="8"/>
  <c r="DB63" i="8"/>
  <c r="DC63" i="8"/>
  <c r="DD63" i="8"/>
  <c r="DE63" i="8"/>
  <c r="DF63" i="8"/>
  <c r="DG63" i="8"/>
  <c r="DH63" i="8"/>
  <c r="DI63" i="8"/>
  <c r="DJ63" i="8"/>
  <c r="DK63" i="8"/>
  <c r="DL63" i="8"/>
  <c r="DM63" i="8"/>
  <c r="DN63" i="8"/>
  <c r="DO63" i="8"/>
  <c r="DP63" i="8"/>
  <c r="DQ63" i="8"/>
  <c r="DR63" i="8"/>
  <c r="DS63" i="8"/>
  <c r="K8" i="1"/>
  <c r="J9" i="5"/>
  <c r="K9" i="1"/>
  <c r="A62" i="10"/>
  <c r="L1" i="6" l="1"/>
  <c r="M1" i="6" l="1"/>
  <c r="L2" i="6"/>
  <c r="N1" i="6" l="1"/>
  <c r="M2" i="6"/>
  <c r="O1" i="6" l="1"/>
  <c r="N2" i="6"/>
  <c r="K6" i="5"/>
  <c r="L6" i="5" s="1"/>
  <c r="M6" i="5" s="1"/>
  <c r="N6" i="5" s="1"/>
  <c r="O6" i="5" s="1"/>
  <c r="P6" i="5" s="1"/>
  <c r="Q6" i="5" s="1"/>
  <c r="R6" i="5" s="1"/>
  <c r="S6" i="5" s="1"/>
  <c r="T6" i="5" s="1"/>
  <c r="K2" i="5"/>
  <c r="L2" i="5" s="1"/>
  <c r="M2" i="5" s="1"/>
  <c r="N2" i="5" s="1"/>
  <c r="O2" i="5" s="1"/>
  <c r="P2" i="5" s="1"/>
  <c r="Q2" i="5" s="1"/>
  <c r="R2" i="5" s="1"/>
  <c r="S2" i="5" s="1"/>
  <c r="T2" i="5" s="1"/>
  <c r="P1" i="6" l="1"/>
  <c r="O2" i="6"/>
  <c r="Q1" i="6" l="1"/>
  <c r="P2" i="6"/>
  <c r="R1" i="6" l="1"/>
  <c r="Q2" i="6"/>
  <c r="C3" i="8"/>
  <c r="D3" i="8" s="1"/>
  <c r="E3" i="8" s="1"/>
  <c r="F3" i="8" s="1"/>
  <c r="G3" i="8" s="1"/>
  <c r="H3" i="8" s="1"/>
  <c r="I3" i="8" s="1"/>
  <c r="J3" i="8" s="1"/>
  <c r="K3" i="8" s="1"/>
  <c r="L3" i="8" s="1"/>
  <c r="M3" i="8" s="1"/>
  <c r="N3" i="8" s="1"/>
  <c r="O3" i="8" s="1"/>
  <c r="P3" i="8" s="1"/>
  <c r="Q3" i="8" s="1"/>
  <c r="R3" i="8" s="1"/>
  <c r="S3" i="8" s="1"/>
  <c r="T3" i="8" s="1"/>
  <c r="U3" i="8" s="1"/>
  <c r="V3" i="8" s="1"/>
  <c r="W3" i="8" s="1"/>
  <c r="X3" i="8" s="1"/>
  <c r="Y3" i="8" s="1"/>
  <c r="Z3" i="8" s="1"/>
  <c r="AA3" i="8" s="1"/>
  <c r="AB3" i="8" s="1"/>
  <c r="AC3" i="8" s="1"/>
  <c r="AD3" i="8" s="1"/>
  <c r="AE3" i="8" s="1"/>
  <c r="AF3" i="8" s="1"/>
  <c r="AG3" i="8" s="1"/>
  <c r="AH3" i="8" s="1"/>
  <c r="AI3" i="8" s="1"/>
  <c r="AJ3" i="8" s="1"/>
  <c r="AK3" i="8" s="1"/>
  <c r="AL3" i="8" s="1"/>
  <c r="AM3" i="8" s="1"/>
  <c r="AN3" i="8" s="1"/>
  <c r="AO3" i="8" s="1"/>
  <c r="AP3" i="8" s="1"/>
  <c r="AQ3" i="8" s="1"/>
  <c r="AR3" i="8" s="1"/>
  <c r="AS3" i="8" s="1"/>
  <c r="AT3" i="8" s="1"/>
  <c r="AU3" i="8" s="1"/>
  <c r="AV3" i="8" s="1"/>
  <c r="AW3" i="8" s="1"/>
  <c r="AX3" i="8" s="1"/>
  <c r="AY3" i="8" s="1"/>
  <c r="AZ3" i="8" s="1"/>
  <c r="BA3" i="8" s="1"/>
  <c r="BB3" i="8" s="1"/>
  <c r="BC3" i="8" s="1"/>
  <c r="BD3" i="8" s="1"/>
  <c r="BE3" i="8" s="1"/>
  <c r="BF3" i="8" s="1"/>
  <c r="BG3" i="8" s="1"/>
  <c r="BH3" i="8" s="1"/>
  <c r="BI3" i="8" s="1"/>
  <c r="BJ3" i="8" s="1"/>
  <c r="BK3" i="8" s="1"/>
  <c r="BL3" i="8" s="1"/>
  <c r="BM3" i="8" s="1"/>
  <c r="BN3" i="8" s="1"/>
  <c r="BO3" i="8" s="1"/>
  <c r="BP3" i="8" s="1"/>
  <c r="BQ3" i="8" s="1"/>
  <c r="BR3" i="8" s="1"/>
  <c r="BS3" i="8" s="1"/>
  <c r="BT3" i="8" s="1"/>
  <c r="BU3" i="8" s="1"/>
  <c r="BV3" i="8" s="1"/>
  <c r="BW3" i="8" s="1"/>
  <c r="BX3" i="8" s="1"/>
  <c r="BY3" i="8" s="1"/>
  <c r="BZ3" i="8" s="1"/>
  <c r="CA3" i="8" s="1"/>
  <c r="CB3" i="8" s="1"/>
  <c r="CC3" i="8" s="1"/>
  <c r="CD3" i="8" s="1"/>
  <c r="CE3" i="8" s="1"/>
  <c r="CF3" i="8" s="1"/>
  <c r="CG3" i="8" s="1"/>
  <c r="CH3" i="8" s="1"/>
  <c r="CI3" i="8" s="1"/>
  <c r="CJ3" i="8" s="1"/>
  <c r="CK3" i="8" s="1"/>
  <c r="CL3" i="8" s="1"/>
  <c r="CM3" i="8" s="1"/>
  <c r="CN3" i="8" s="1"/>
  <c r="CO3" i="8" s="1"/>
  <c r="CP3" i="8" s="1"/>
  <c r="CQ3" i="8" s="1"/>
  <c r="CR3" i="8" s="1"/>
  <c r="CS3" i="8" s="1"/>
  <c r="CT3" i="8" s="1"/>
  <c r="CU3" i="8" s="1"/>
  <c r="CV3" i="8" s="1"/>
  <c r="CW3" i="8" s="1"/>
  <c r="CX3" i="8" s="1"/>
  <c r="CY3" i="8" s="1"/>
  <c r="CZ3" i="8" s="1"/>
  <c r="DA3" i="8" s="1"/>
  <c r="DB3" i="8" s="1"/>
  <c r="DC3" i="8" s="1"/>
  <c r="DD3" i="8" s="1"/>
  <c r="DE3" i="8" s="1"/>
  <c r="DF3" i="8" s="1"/>
  <c r="DG3" i="8" s="1"/>
  <c r="DH3" i="8" s="1"/>
  <c r="DI3" i="8" s="1"/>
  <c r="DJ3" i="8" s="1"/>
  <c r="DK3" i="8" s="1"/>
  <c r="DL3" i="8" s="1"/>
  <c r="DM3" i="8" s="1"/>
  <c r="DN3" i="8" s="1"/>
  <c r="DO3" i="8" s="1"/>
  <c r="DP3" i="8" s="1"/>
  <c r="DQ3" i="8" s="1"/>
  <c r="DR3" i="8" s="1"/>
  <c r="DS3" i="8" s="1"/>
  <c r="DT3" i="8" s="1"/>
  <c r="DU3" i="8" s="1"/>
  <c r="DV3" i="8" s="1"/>
  <c r="DW3" i="8" s="1"/>
  <c r="DX3" i="8" s="1"/>
  <c r="DY3" i="8" s="1"/>
  <c r="DZ3" i="8" s="1"/>
  <c r="EA3" i="8" s="1"/>
  <c r="EB3" i="8" s="1"/>
  <c r="EC3" i="8" s="1"/>
  <c r="ED3" i="8" s="1"/>
  <c r="EE3" i="8" s="1"/>
  <c r="D30" i="8"/>
  <c r="D31" i="8"/>
  <c r="D32" i="8"/>
  <c r="D33" i="8"/>
  <c r="D34" i="8"/>
  <c r="D35" i="8"/>
  <c r="D36" i="8"/>
  <c r="D37" i="8"/>
  <c r="D38" i="8"/>
  <c r="D39" i="8"/>
  <c r="D29" i="8"/>
  <c r="D14" i="8"/>
  <c r="D15" i="8"/>
  <c r="D16" i="8"/>
  <c r="D17" i="8"/>
  <c r="D18" i="8"/>
  <c r="D19" i="8"/>
  <c r="D20" i="8"/>
  <c r="D21" i="8"/>
  <c r="D22" i="8"/>
  <c r="D23" i="8"/>
  <c r="Z1" i="2"/>
  <c r="AA1" i="2" s="1"/>
  <c r="AB1" i="2" s="1"/>
  <c r="AC1" i="2" s="1"/>
  <c r="AD1" i="2" s="1"/>
  <c r="AE1" i="2" s="1"/>
  <c r="AF1" i="2" s="1"/>
  <c r="AG1" i="2" s="1"/>
  <c r="AH1" i="2" s="1"/>
  <c r="AI1" i="2" s="1"/>
  <c r="AJ1" i="2" s="1"/>
  <c r="AK1" i="2" s="1"/>
  <c r="AL1" i="2" s="1"/>
  <c r="AM1" i="2" s="1"/>
  <c r="AN1" i="2" s="1"/>
  <c r="AO1" i="2" s="1"/>
  <c r="AP1" i="2" s="1"/>
  <c r="AQ1" i="2" s="1"/>
  <c r="AR1" i="2" s="1"/>
  <c r="AS1" i="2" s="1"/>
  <c r="AT1" i="2" s="1"/>
  <c r="AU1" i="2" s="1"/>
  <c r="AV1" i="2" s="1"/>
  <c r="AW1" i="2" s="1"/>
  <c r="AX1" i="2" s="1"/>
  <c r="AY1" i="2" s="1"/>
  <c r="AZ1" i="2" s="1"/>
  <c r="BA1" i="2" s="1"/>
  <c r="BB1" i="2" s="1"/>
  <c r="BC1" i="2" s="1"/>
  <c r="BD1" i="2" s="1"/>
  <c r="BE1" i="2" s="1"/>
  <c r="BF1" i="2" s="1"/>
  <c r="BG1" i="2" s="1"/>
  <c r="BH1" i="2" s="1"/>
  <c r="BI1" i="2" s="1"/>
  <c r="BJ1" i="2" s="1"/>
  <c r="BK1" i="2" s="1"/>
  <c r="BL1" i="2" s="1"/>
  <c r="BM1" i="2" s="1"/>
  <c r="BN1" i="2" s="1"/>
  <c r="BO1" i="2" s="1"/>
  <c r="BP1" i="2" s="1"/>
  <c r="BQ1" i="2" s="1"/>
  <c r="BR1" i="2" s="1"/>
  <c r="BS1" i="2" s="1"/>
  <c r="BT1" i="2" s="1"/>
  <c r="BU1" i="2" s="1"/>
  <c r="BV1" i="2" s="1"/>
  <c r="BW1" i="2" s="1"/>
  <c r="BX1" i="2" s="1"/>
  <c r="BY1" i="2" s="1"/>
  <c r="BZ1" i="2" s="1"/>
  <c r="CA1" i="2" s="1"/>
  <c r="CB1" i="2" s="1"/>
  <c r="CC1" i="2" s="1"/>
  <c r="CD1" i="2" s="1"/>
  <c r="CE1" i="2" s="1"/>
  <c r="CF1" i="2" s="1"/>
  <c r="CG1" i="2" s="1"/>
  <c r="CH1" i="2" s="1"/>
  <c r="CI1" i="2" s="1"/>
  <c r="CJ1" i="2" s="1"/>
  <c r="CK1" i="2" s="1"/>
  <c r="CL1" i="2" s="1"/>
  <c r="CM1" i="2" s="1"/>
  <c r="CN1" i="2" s="1"/>
  <c r="CO1" i="2" s="1"/>
  <c r="CP1" i="2" s="1"/>
  <c r="CQ1" i="2" s="1"/>
  <c r="CR1" i="2" s="1"/>
  <c r="CS1" i="2" s="1"/>
  <c r="CT1" i="2" s="1"/>
  <c r="CU1" i="2" s="1"/>
  <c r="CV1" i="2" s="1"/>
  <c r="CW1" i="2" s="1"/>
  <c r="CX1" i="2" s="1"/>
  <c r="CY1" i="2" s="1"/>
  <c r="CZ1" i="2" s="1"/>
  <c r="DA1" i="2" s="1"/>
  <c r="DB1" i="2" s="1"/>
  <c r="DC1" i="2" s="1"/>
  <c r="DD1" i="2" s="1"/>
  <c r="DE1" i="2" s="1"/>
  <c r="DF1" i="2" s="1"/>
  <c r="DG1" i="2" s="1"/>
  <c r="DH1" i="2" s="1"/>
  <c r="DI1" i="2" s="1"/>
  <c r="DJ1" i="2" s="1"/>
  <c r="DK1" i="2" s="1"/>
  <c r="DL1" i="2" s="1"/>
  <c r="DM1" i="2" s="1"/>
  <c r="DN1" i="2" s="1"/>
  <c r="DO1" i="2" s="1"/>
  <c r="DP1" i="2" s="1"/>
  <c r="DQ1" i="2" s="1"/>
  <c r="DR1" i="2" s="1"/>
  <c r="DS1" i="2" s="1"/>
  <c r="DT1" i="2" s="1"/>
  <c r="DU1" i="2" s="1"/>
  <c r="DV1" i="2" s="1"/>
  <c r="DW1" i="2" s="1"/>
  <c r="DX1" i="2" s="1"/>
  <c r="DY1" i="2" s="1"/>
  <c r="DZ1" i="2" s="1"/>
  <c r="EA1" i="2" s="1"/>
  <c r="EB1" i="2" s="1"/>
  <c r="EC1" i="2" s="1"/>
  <c r="ED1" i="2" s="1"/>
  <c r="EE1" i="2" s="1"/>
  <c r="EF1" i="2" s="1"/>
  <c r="EG1" i="2" s="1"/>
  <c r="EH1" i="2" s="1"/>
  <c r="EI1" i="2" s="1"/>
  <c r="EJ1" i="2" s="1"/>
  <c r="EK1" i="2" s="1"/>
  <c r="EL1" i="2" s="1"/>
  <c r="EM1" i="2" s="1"/>
  <c r="EN1" i="2" s="1"/>
  <c r="EO1" i="2" s="1"/>
  <c r="EP1" i="2" s="1"/>
  <c r="EQ1" i="2" s="1"/>
  <c r="ER1" i="2" s="1"/>
  <c r="ES1" i="2" s="1"/>
  <c r="ET1" i="2" s="1"/>
  <c r="EU1" i="2" s="1"/>
  <c r="EV1" i="2" s="1"/>
  <c r="EW1" i="2" s="1"/>
  <c r="EX1" i="2" s="1"/>
  <c r="EY1" i="2" s="1"/>
  <c r="EZ1" i="2" s="1"/>
  <c r="FA1" i="2" s="1"/>
  <c r="M1" i="2"/>
  <c r="N1" i="2" s="1"/>
  <c r="O1" i="2" s="1"/>
  <c r="P1" i="2" s="1"/>
  <c r="Q1" i="2" s="1"/>
  <c r="R1" i="2" s="1"/>
  <c r="S1" i="2" s="1"/>
  <c r="T1" i="2" s="1"/>
  <c r="U1" i="2" s="1"/>
  <c r="V1" i="2" s="1"/>
  <c r="M8" i="2"/>
  <c r="N8" i="2" s="1"/>
  <c r="O8" i="2" s="1"/>
  <c r="P8" i="2" s="1"/>
  <c r="Q8" i="2" s="1"/>
  <c r="R8" i="2" s="1"/>
  <c r="S8" i="2" s="1"/>
  <c r="T8" i="2" s="1"/>
  <c r="U8" i="2" s="1"/>
  <c r="V8" i="2" s="1"/>
  <c r="S1" i="6" l="1"/>
  <c r="R2" i="6"/>
  <c r="T1" i="6" l="1"/>
  <c r="S2" i="6"/>
  <c r="B7" i="10"/>
  <c r="B8" i="10"/>
  <c r="B9" i="10"/>
  <c r="B6" i="10"/>
  <c r="B31" i="10"/>
  <c r="B30" i="10"/>
  <c r="B29" i="10"/>
  <c r="B28" i="10"/>
  <c r="B32" i="10"/>
  <c r="B33" i="10"/>
  <c r="B34" i="10"/>
  <c r="B35" i="10"/>
  <c r="B36" i="10"/>
  <c r="B37" i="10"/>
  <c r="B38" i="10"/>
  <c r="U1" i="6" l="1"/>
  <c r="T2" i="6"/>
  <c r="B20" i="8"/>
  <c r="E3" i="2"/>
  <c r="Y3" i="2"/>
  <c r="E13" i="1"/>
  <c r="C14" i="7"/>
  <c r="G5" i="6"/>
  <c r="I17" i="2"/>
  <c r="V1" i="6" l="1"/>
  <c r="U2" i="6"/>
  <c r="W1" i="6" l="1"/>
  <c r="V2" i="6"/>
  <c r="X1" i="6" l="1"/>
  <c r="W2" i="6"/>
  <c r="A23" i="2"/>
  <c r="G11" i="5" s="1"/>
  <c r="B3" i="1" l="1"/>
  <c r="F13" i="5"/>
  <c r="F3" i="5"/>
  <c r="Y1" i="6"/>
  <c r="X2" i="6"/>
  <c r="F9" i="5"/>
  <c r="F10" i="5"/>
  <c r="F4" i="5"/>
  <c r="F5" i="5"/>
  <c r="F7" i="5"/>
  <c r="F8" i="5"/>
  <c r="F6" i="5"/>
  <c r="D5" i="6"/>
  <c r="Z1" i="6" l="1"/>
  <c r="Y2" i="6"/>
  <c r="D1" i="10"/>
  <c r="E1" i="10" s="1"/>
  <c r="B22" i="10"/>
  <c r="B21" i="10"/>
  <c r="B20" i="10"/>
  <c r="B19" i="10"/>
  <c r="B18" i="10"/>
  <c r="B17" i="10"/>
  <c r="B16" i="10"/>
  <c r="B15" i="10"/>
  <c r="B14" i="10"/>
  <c r="B13" i="10"/>
  <c r="C2" i="10"/>
  <c r="D2" i="10" s="1"/>
  <c r="E2" i="10" s="1"/>
  <c r="F2" i="10" s="1"/>
  <c r="G2" i="10" s="1"/>
  <c r="H2" i="10" s="1"/>
  <c r="I2" i="10" s="1"/>
  <c r="J2" i="10" s="1"/>
  <c r="K2" i="10" s="1"/>
  <c r="L2" i="10" s="1"/>
  <c r="M2" i="10" s="1"/>
  <c r="D64" i="8"/>
  <c r="D65" i="8" s="1"/>
  <c r="F1" i="10" l="1"/>
  <c r="AA1" i="6"/>
  <c r="Z2" i="6"/>
  <c r="B30" i="8"/>
  <c r="B31" i="8"/>
  <c r="B32" i="8"/>
  <c r="B33" i="8"/>
  <c r="B34" i="8"/>
  <c r="B35" i="8"/>
  <c r="B36" i="8"/>
  <c r="B37" i="8"/>
  <c r="B38" i="8"/>
  <c r="B39" i="8"/>
  <c r="B15" i="8"/>
  <c r="B16" i="8"/>
  <c r="B17" i="8"/>
  <c r="B18" i="8"/>
  <c r="B19" i="8"/>
  <c r="B21" i="8"/>
  <c r="B22" i="8"/>
  <c r="B23" i="8"/>
  <c r="B14" i="8"/>
  <c r="D2" i="8"/>
  <c r="E1" i="8"/>
  <c r="AB1" i="6" l="1"/>
  <c r="AA2" i="6"/>
  <c r="G1" i="10"/>
  <c r="H1" i="10" s="1"/>
  <c r="E32" i="8"/>
  <c r="E39" i="8"/>
  <c r="E29" i="8"/>
  <c r="E36" i="8"/>
  <c r="E33" i="8"/>
  <c r="E40" i="8"/>
  <c r="E15" i="8"/>
  <c r="E17" i="8"/>
  <c r="E19" i="8"/>
  <c r="E30" i="8"/>
  <c r="E34" i="8"/>
  <c r="E37" i="8"/>
  <c r="E16" i="8"/>
  <c r="E18" i="8"/>
  <c r="E23" i="8"/>
  <c r="E22" i="8"/>
  <c r="E20" i="8"/>
  <c r="E31" i="8"/>
  <c r="E38" i="8"/>
  <c r="E21" i="8"/>
  <c r="E14" i="8"/>
  <c r="E35" i="8"/>
  <c r="E64" i="8"/>
  <c r="E2" i="8"/>
  <c r="F1" i="8"/>
  <c r="C18" i="7"/>
  <c r="D12" i="7"/>
  <c r="D14" i="7" s="1"/>
  <c r="C8" i="7"/>
  <c r="C3" i="7"/>
  <c r="D3" i="7" s="1"/>
  <c r="E3" i="7" s="1"/>
  <c r="F3" i="7" s="1"/>
  <c r="G3" i="7" s="1"/>
  <c r="H3" i="7" s="1"/>
  <c r="I3" i="7" s="1"/>
  <c r="J3" i="7" s="1"/>
  <c r="K3" i="7" s="1"/>
  <c r="L3" i="7" s="1"/>
  <c r="M3" i="7" s="1"/>
  <c r="N3" i="7" s="1"/>
  <c r="O3" i="7" s="1"/>
  <c r="P3" i="7" s="1"/>
  <c r="Q3" i="7" s="1"/>
  <c r="R3" i="7" s="1"/>
  <c r="S3" i="7" s="1"/>
  <c r="T3" i="7" s="1"/>
  <c r="U3" i="7" s="1"/>
  <c r="V3" i="7" s="1"/>
  <c r="W3" i="7" s="1"/>
  <c r="X3" i="7" s="1"/>
  <c r="Y3" i="7" s="1"/>
  <c r="Z3" i="7" s="1"/>
  <c r="AA3" i="7" s="1"/>
  <c r="AB3" i="7" s="1"/>
  <c r="AC3" i="7" s="1"/>
  <c r="AD3" i="7" s="1"/>
  <c r="AE3" i="7" s="1"/>
  <c r="AF3" i="7" s="1"/>
  <c r="AG3" i="7" s="1"/>
  <c r="AH3" i="7" s="1"/>
  <c r="AI3" i="7" s="1"/>
  <c r="AJ3" i="7" s="1"/>
  <c r="AK3" i="7" s="1"/>
  <c r="AL3" i="7" s="1"/>
  <c r="AM3" i="7" s="1"/>
  <c r="AN3" i="7" s="1"/>
  <c r="AO3" i="7" s="1"/>
  <c r="AP3" i="7" s="1"/>
  <c r="AQ3" i="7" s="1"/>
  <c r="AR3" i="7" s="1"/>
  <c r="AS3" i="7" s="1"/>
  <c r="AT3" i="7" s="1"/>
  <c r="AU3" i="7" s="1"/>
  <c r="AV3" i="7" s="1"/>
  <c r="AW3" i="7" s="1"/>
  <c r="AX3" i="7" s="1"/>
  <c r="AY3" i="7" s="1"/>
  <c r="AZ3" i="7" s="1"/>
  <c r="BA3" i="7" s="1"/>
  <c r="BB3" i="7" s="1"/>
  <c r="BC3" i="7" s="1"/>
  <c r="BD3" i="7" s="1"/>
  <c r="BE3" i="7" s="1"/>
  <c r="BF3" i="7" s="1"/>
  <c r="BG3" i="7" s="1"/>
  <c r="BH3" i="7" s="1"/>
  <c r="BI3" i="7" s="1"/>
  <c r="BJ3" i="7" s="1"/>
  <c r="BK3" i="7" s="1"/>
  <c r="BL3" i="7" s="1"/>
  <c r="BM3" i="7" s="1"/>
  <c r="BN3" i="7" s="1"/>
  <c r="BO3" i="7" s="1"/>
  <c r="BP3" i="7" s="1"/>
  <c r="BQ3" i="7" s="1"/>
  <c r="BR3" i="7" s="1"/>
  <c r="BS3" i="7" s="1"/>
  <c r="BT3" i="7" s="1"/>
  <c r="BU3" i="7" s="1"/>
  <c r="BV3" i="7" s="1"/>
  <c r="BW3" i="7" s="1"/>
  <c r="BX3" i="7" s="1"/>
  <c r="BY3" i="7" s="1"/>
  <c r="BZ3" i="7" s="1"/>
  <c r="CA3" i="7" s="1"/>
  <c r="CB3" i="7" s="1"/>
  <c r="CC3" i="7" s="1"/>
  <c r="CD3" i="7" s="1"/>
  <c r="CE3" i="7" s="1"/>
  <c r="CF3" i="7" s="1"/>
  <c r="CG3" i="7" s="1"/>
  <c r="CH3" i="7" s="1"/>
  <c r="CI3" i="7" s="1"/>
  <c r="CJ3" i="7" s="1"/>
  <c r="CK3" i="7" s="1"/>
  <c r="CL3" i="7" s="1"/>
  <c r="CM3" i="7" s="1"/>
  <c r="CN3" i="7" s="1"/>
  <c r="CO3" i="7" s="1"/>
  <c r="CP3" i="7" s="1"/>
  <c r="CQ3" i="7" s="1"/>
  <c r="CR3" i="7" s="1"/>
  <c r="CS3" i="7" s="1"/>
  <c r="CT3" i="7" s="1"/>
  <c r="CU3" i="7" s="1"/>
  <c r="CV3" i="7" s="1"/>
  <c r="CW3" i="7" s="1"/>
  <c r="CX3" i="7" s="1"/>
  <c r="CY3" i="7" s="1"/>
  <c r="CZ3" i="7" s="1"/>
  <c r="DA3" i="7" s="1"/>
  <c r="DB3" i="7" s="1"/>
  <c r="DC3" i="7" s="1"/>
  <c r="DD3" i="7" s="1"/>
  <c r="DE3" i="7" s="1"/>
  <c r="DF3" i="7" s="1"/>
  <c r="DG3" i="7" s="1"/>
  <c r="DH3" i="7" s="1"/>
  <c r="DI3" i="7" s="1"/>
  <c r="DJ3" i="7" s="1"/>
  <c r="DK3" i="7" s="1"/>
  <c r="DL3" i="7" s="1"/>
  <c r="DM3" i="7" s="1"/>
  <c r="DN3" i="7" s="1"/>
  <c r="DO3" i="7" s="1"/>
  <c r="DP3" i="7" s="1"/>
  <c r="DQ3" i="7" s="1"/>
  <c r="DR3" i="7" s="1"/>
  <c r="DS3" i="7" s="1"/>
  <c r="DT3" i="7" s="1"/>
  <c r="DU3" i="7" s="1"/>
  <c r="DV3" i="7" s="1"/>
  <c r="DW3" i="7" s="1"/>
  <c r="DX3" i="7" s="1"/>
  <c r="DY3" i="7" s="1"/>
  <c r="DZ3" i="7" s="1"/>
  <c r="EA3" i="7" s="1"/>
  <c r="EB3" i="7" s="1"/>
  <c r="EC3" i="7" s="1"/>
  <c r="ED3" i="7" s="1"/>
  <c r="D2" i="7"/>
  <c r="E2" i="7" s="1"/>
  <c r="F2" i="7" s="1"/>
  <c r="AC1" i="6" l="1"/>
  <c r="AB2" i="6"/>
  <c r="E65" i="8"/>
  <c r="D18" i="7"/>
  <c r="F32" i="8"/>
  <c r="F39" i="8"/>
  <c r="F29" i="8"/>
  <c r="F36" i="8"/>
  <c r="F33" i="8"/>
  <c r="F40" i="8"/>
  <c r="F15" i="8"/>
  <c r="F17" i="8"/>
  <c r="F19" i="8"/>
  <c r="F30" i="8"/>
  <c r="F34" i="8"/>
  <c r="F37" i="8"/>
  <c r="F35" i="8"/>
  <c r="F22" i="8"/>
  <c r="F16" i="8"/>
  <c r="F14" i="8"/>
  <c r="F18" i="8"/>
  <c r="F23" i="8"/>
  <c r="F31" i="8"/>
  <c r="F38" i="8"/>
  <c r="F21" i="8"/>
  <c r="F20" i="8"/>
  <c r="I1" i="10"/>
  <c r="E8" i="7"/>
  <c r="E12" i="7"/>
  <c r="F12" i="7" s="1"/>
  <c r="D8" i="7"/>
  <c r="F64" i="8"/>
  <c r="F65" i="8" s="1"/>
  <c r="G2" i="7"/>
  <c r="F8" i="7"/>
  <c r="C13" i="7"/>
  <c r="D13" i="7" s="1"/>
  <c r="E13" i="7" s="1"/>
  <c r="F13" i="7" s="1"/>
  <c r="G13" i="7" s="1"/>
  <c r="H13" i="7" s="1"/>
  <c r="I13" i="7" s="1"/>
  <c r="J13" i="7" s="1"/>
  <c r="K13" i="7" s="1"/>
  <c r="L13" i="7" s="1"/>
  <c r="M13" i="7" s="1"/>
  <c r="N13" i="7" s="1"/>
  <c r="O13" i="7" s="1"/>
  <c r="P13" i="7" s="1"/>
  <c r="Q13" i="7" s="1"/>
  <c r="R13" i="7" s="1"/>
  <c r="S13" i="7" s="1"/>
  <c r="T13" i="7" s="1"/>
  <c r="U13" i="7" s="1"/>
  <c r="V13" i="7" s="1"/>
  <c r="W13" i="7" s="1"/>
  <c r="X13" i="7" s="1"/>
  <c r="Y13" i="7" s="1"/>
  <c r="Z13" i="7" s="1"/>
  <c r="AA13" i="7" s="1"/>
  <c r="AB13" i="7" s="1"/>
  <c r="AC13" i="7" s="1"/>
  <c r="AD13" i="7" s="1"/>
  <c r="AE13" i="7" s="1"/>
  <c r="AF13" i="7" s="1"/>
  <c r="AG13" i="7" s="1"/>
  <c r="AH13" i="7" s="1"/>
  <c r="AI13" i="7" s="1"/>
  <c r="AJ13" i="7" s="1"/>
  <c r="AK13" i="7" s="1"/>
  <c r="AL13" i="7" s="1"/>
  <c r="AM13" i="7" s="1"/>
  <c r="AN13" i="7" s="1"/>
  <c r="AO13" i="7" s="1"/>
  <c r="AP13" i="7" s="1"/>
  <c r="AQ13" i="7" s="1"/>
  <c r="AR13" i="7" s="1"/>
  <c r="AS13" i="7" s="1"/>
  <c r="AT13" i="7" s="1"/>
  <c r="AU13" i="7" s="1"/>
  <c r="AV13" i="7" s="1"/>
  <c r="AW13" i="7" s="1"/>
  <c r="AX13" i="7" s="1"/>
  <c r="AY13" i="7" s="1"/>
  <c r="AZ13" i="7" s="1"/>
  <c r="BA13" i="7" s="1"/>
  <c r="BB13" i="7" s="1"/>
  <c r="BC13" i="7" s="1"/>
  <c r="BD13" i="7" s="1"/>
  <c r="BE13" i="7" s="1"/>
  <c r="BF13" i="7" s="1"/>
  <c r="BG13" i="7" s="1"/>
  <c r="BH13" i="7" s="1"/>
  <c r="BI13" i="7" s="1"/>
  <c r="BJ13" i="7" s="1"/>
  <c r="BK13" i="7" s="1"/>
  <c r="BL13" i="7" s="1"/>
  <c r="BM13" i="7" s="1"/>
  <c r="BN13" i="7" s="1"/>
  <c r="BO13" i="7" s="1"/>
  <c r="BP13" i="7" s="1"/>
  <c r="BQ13" i="7" s="1"/>
  <c r="BR13" i="7" s="1"/>
  <c r="BS13" i="7" s="1"/>
  <c r="BT13" i="7" s="1"/>
  <c r="BU13" i="7" s="1"/>
  <c r="BV13" i="7" s="1"/>
  <c r="BW13" i="7" s="1"/>
  <c r="BX13" i="7" s="1"/>
  <c r="BY13" i="7" s="1"/>
  <c r="BZ13" i="7" s="1"/>
  <c r="CA13" i="7" s="1"/>
  <c r="CB13" i="7" s="1"/>
  <c r="CC13" i="7" s="1"/>
  <c r="CD13" i="7" s="1"/>
  <c r="CE13" i="7" s="1"/>
  <c r="CF13" i="7" s="1"/>
  <c r="CG13" i="7" s="1"/>
  <c r="CH13" i="7" s="1"/>
  <c r="CI13" i="7" s="1"/>
  <c r="CJ13" i="7" s="1"/>
  <c r="CK13" i="7" s="1"/>
  <c r="CL13" i="7" s="1"/>
  <c r="CM13" i="7" s="1"/>
  <c r="CN13" i="7" s="1"/>
  <c r="CO13" i="7" s="1"/>
  <c r="CP13" i="7" s="1"/>
  <c r="CQ13" i="7" s="1"/>
  <c r="CR13" i="7" s="1"/>
  <c r="CS13" i="7" s="1"/>
  <c r="CT13" i="7" s="1"/>
  <c r="CU13" i="7" s="1"/>
  <c r="CV13" i="7" s="1"/>
  <c r="CW13" i="7" s="1"/>
  <c r="CX13" i="7" s="1"/>
  <c r="CY13" i="7" s="1"/>
  <c r="CZ13" i="7" s="1"/>
  <c r="DA13" i="7" s="1"/>
  <c r="DB13" i="7" s="1"/>
  <c r="DC13" i="7" s="1"/>
  <c r="DD13" i="7" s="1"/>
  <c r="DE13" i="7" s="1"/>
  <c r="DF13" i="7" s="1"/>
  <c r="DG13" i="7" s="1"/>
  <c r="DH13" i="7" s="1"/>
  <c r="DI13" i="7" s="1"/>
  <c r="DJ13" i="7" s="1"/>
  <c r="DK13" i="7" s="1"/>
  <c r="DL13" i="7" s="1"/>
  <c r="DM13" i="7" s="1"/>
  <c r="DN13" i="7" s="1"/>
  <c r="DO13" i="7" s="1"/>
  <c r="DP13" i="7" s="1"/>
  <c r="DQ13" i="7" s="1"/>
  <c r="DR13" i="7" s="1"/>
  <c r="DS13" i="7" s="1"/>
  <c r="DT13" i="7" s="1"/>
  <c r="DU13" i="7" s="1"/>
  <c r="DV13" i="7" s="1"/>
  <c r="DW13" i="7" s="1"/>
  <c r="DX13" i="7" s="1"/>
  <c r="DY13" i="7" s="1"/>
  <c r="DZ13" i="7" s="1"/>
  <c r="EA13" i="7" s="1"/>
  <c r="EB13" i="7" s="1"/>
  <c r="EC13" i="7" s="1"/>
  <c r="ED13" i="7" s="1"/>
  <c r="D52" i="8"/>
  <c r="F2" i="8"/>
  <c r="G1" i="8"/>
  <c r="G6" i="6"/>
  <c r="H6" i="6" s="1"/>
  <c r="G7" i="6"/>
  <c r="H7" i="6" s="1"/>
  <c r="G8" i="6"/>
  <c r="H8" i="6" s="1"/>
  <c r="G9" i="6"/>
  <c r="H9" i="6" s="1"/>
  <c r="G10" i="6"/>
  <c r="H10" i="6" s="1"/>
  <c r="G11" i="6"/>
  <c r="H11" i="6" s="1"/>
  <c r="G12" i="6"/>
  <c r="H12" i="6" s="1"/>
  <c r="G13" i="6"/>
  <c r="H13" i="6" s="1"/>
  <c r="G14" i="6"/>
  <c r="H14" i="6" s="1"/>
  <c r="G15" i="6"/>
  <c r="H15" i="6" s="1"/>
  <c r="G16" i="6"/>
  <c r="H16" i="6" s="1"/>
  <c r="G17" i="6"/>
  <c r="H17" i="6" s="1"/>
  <c r="G18" i="6"/>
  <c r="H18" i="6" s="1"/>
  <c r="G19" i="6"/>
  <c r="H19" i="6" s="1"/>
  <c r="G20" i="6"/>
  <c r="H20" i="6" s="1"/>
  <c r="H5" i="6"/>
  <c r="F21" i="6" a="1"/>
  <c r="F21" i="6" s="1"/>
  <c r="F26" i="6" s="1"/>
  <c r="F30" i="6" s="1"/>
  <c r="E21" i="6" a="1"/>
  <c r="E21" i="6" s="1"/>
  <c r="E26" i="6" s="1"/>
  <c r="D6" i="6"/>
  <c r="D7" i="6"/>
  <c r="D8" i="6"/>
  <c r="D9" i="6"/>
  <c r="D10" i="6"/>
  <c r="D11" i="6"/>
  <c r="D12" i="6"/>
  <c r="D13" i="6"/>
  <c r="D14" i="6"/>
  <c r="D15" i="6"/>
  <c r="D16" i="6"/>
  <c r="D17" i="6"/>
  <c r="D18" i="6"/>
  <c r="D19" i="6"/>
  <c r="D20" i="6"/>
  <c r="C21" i="6"/>
  <c r="K9" i="5"/>
  <c r="L9" i="5" s="1"/>
  <c r="M9" i="5" s="1"/>
  <c r="N9" i="5" s="1"/>
  <c r="O9" i="5" s="1"/>
  <c r="P9" i="5" s="1"/>
  <c r="Q9" i="5" s="1"/>
  <c r="R9" i="5" s="1"/>
  <c r="S9" i="5" s="1"/>
  <c r="T9" i="5" s="1"/>
  <c r="AD1" i="6" l="1"/>
  <c r="AC2" i="6"/>
  <c r="E52" i="8"/>
  <c r="J1" i="10"/>
  <c r="G31" i="8"/>
  <c r="G35" i="8"/>
  <c r="G38" i="8"/>
  <c r="G16" i="8"/>
  <c r="G18" i="8"/>
  <c r="G20" i="8"/>
  <c r="G32" i="8"/>
  <c r="G39" i="8"/>
  <c r="G29" i="8"/>
  <c r="G36" i="8"/>
  <c r="G33" i="8"/>
  <c r="G40" i="8"/>
  <c r="G15" i="8"/>
  <c r="G17" i="8"/>
  <c r="G19" i="8"/>
  <c r="G21" i="8"/>
  <c r="G14" i="8"/>
  <c r="G22" i="8"/>
  <c r="G23" i="8"/>
  <c r="G30" i="8"/>
  <c r="G37" i="8"/>
  <c r="G34" i="8"/>
  <c r="G64" i="8"/>
  <c r="G65" i="8" s="1"/>
  <c r="E18" i="7"/>
  <c r="E14" i="7"/>
  <c r="F18" i="7"/>
  <c r="G52" i="8" s="1"/>
  <c r="F14" i="7"/>
  <c r="H2" i="7"/>
  <c r="G8" i="7"/>
  <c r="D21" i="6"/>
  <c r="D30" i="6" s="1"/>
  <c r="C26" i="6"/>
  <c r="D26" i="6" s="1"/>
  <c r="H21" i="6"/>
  <c r="I5" i="6"/>
  <c r="I7" i="6"/>
  <c r="I9" i="6"/>
  <c r="I11" i="6"/>
  <c r="I6" i="6"/>
  <c r="I8" i="6"/>
  <c r="I10" i="6"/>
  <c r="I12" i="6"/>
  <c r="I14" i="6"/>
  <c r="I16" i="6"/>
  <c r="I15" i="6"/>
  <c r="I17" i="6"/>
  <c r="I13" i="6"/>
  <c r="I20" i="6"/>
  <c r="I18" i="6"/>
  <c r="I19" i="6"/>
  <c r="I2" i="6"/>
  <c r="E30" i="6"/>
  <c r="G2" i="8"/>
  <c r="H1" i="8"/>
  <c r="G12" i="7"/>
  <c r="G21" i="6"/>
  <c r="V6" i="2"/>
  <c r="U6" i="2"/>
  <c r="T6" i="2"/>
  <c r="S6" i="2"/>
  <c r="R6" i="2"/>
  <c r="Q6" i="2"/>
  <c r="P6" i="2"/>
  <c r="O6" i="2"/>
  <c r="N6" i="2"/>
  <c r="M6" i="2"/>
  <c r="L6" i="2"/>
  <c r="I12" i="2"/>
  <c r="C30" i="6" l="1"/>
  <c r="AE1" i="6"/>
  <c r="AD2" i="6"/>
  <c r="H31" i="8"/>
  <c r="H35" i="8"/>
  <c r="H38" i="8"/>
  <c r="H16" i="8"/>
  <c r="H18" i="8"/>
  <c r="H20" i="8"/>
  <c r="H32" i="8"/>
  <c r="H39" i="8"/>
  <c r="H29" i="8"/>
  <c r="H36" i="8"/>
  <c r="H33" i="8"/>
  <c r="H40" i="8"/>
  <c r="H15" i="8"/>
  <c r="H17" i="8"/>
  <c r="H19" i="8"/>
  <c r="H21" i="8"/>
  <c r="H14" i="8"/>
  <c r="H30" i="8"/>
  <c r="H37" i="8"/>
  <c r="H22" i="8"/>
  <c r="H34" i="8"/>
  <c r="H23" i="8"/>
  <c r="K1" i="10"/>
  <c r="H64" i="8"/>
  <c r="F52" i="8"/>
  <c r="I2" i="7"/>
  <c r="H8" i="7"/>
  <c r="Z3" i="2"/>
  <c r="G18" i="7"/>
  <c r="H52" i="8" s="1"/>
  <c r="G14" i="7"/>
  <c r="AB3" i="2"/>
  <c r="AA3" i="2"/>
  <c r="H26" i="6"/>
  <c r="H30" i="6" s="1"/>
  <c r="D45" i="8" s="1"/>
  <c r="G26" i="6"/>
  <c r="I21" i="6"/>
  <c r="J7" i="6"/>
  <c r="J9" i="6"/>
  <c r="J11" i="6"/>
  <c r="J10" i="6"/>
  <c r="J8" i="6"/>
  <c r="J12" i="6"/>
  <c r="J18" i="6"/>
  <c r="J20" i="6"/>
  <c r="J15" i="6"/>
  <c r="J13" i="6"/>
  <c r="J5" i="6"/>
  <c r="J16" i="6"/>
  <c r="J14" i="6"/>
  <c r="J17" i="6"/>
  <c r="J19" i="6"/>
  <c r="J6" i="6"/>
  <c r="J2" i="6"/>
  <c r="G30" i="6"/>
  <c r="H2" i="8"/>
  <c r="I1" i="8"/>
  <c r="H12" i="7"/>
  <c r="D23" i="2"/>
  <c r="Y2" i="2" s="1"/>
  <c r="C23" i="2"/>
  <c r="B5" i="1" s="1"/>
  <c r="E22" i="2"/>
  <c r="E21" i="2"/>
  <c r="E20" i="2"/>
  <c r="E19" i="2"/>
  <c r="E18" i="2"/>
  <c r="E17" i="2"/>
  <c r="E16" i="2"/>
  <c r="E15" i="2"/>
  <c r="E14" i="2"/>
  <c r="E13" i="2"/>
  <c r="E12" i="2"/>
  <c r="E11" i="2"/>
  <c r="E10" i="2"/>
  <c r="E9" i="2"/>
  <c r="E8" i="2"/>
  <c r="E7" i="2"/>
  <c r="E6" i="2"/>
  <c r="E4" i="2"/>
  <c r="E5" i="2"/>
  <c r="AF1" i="6" l="1"/>
  <c r="AE2" i="6"/>
  <c r="H10" i="1"/>
  <c r="B20" i="1"/>
  <c r="H65" i="8"/>
  <c r="I30" i="8"/>
  <c r="I34" i="8"/>
  <c r="I37" i="8"/>
  <c r="I31" i="8"/>
  <c r="I35" i="8"/>
  <c r="I38" i="8"/>
  <c r="I16" i="8"/>
  <c r="I18" i="8"/>
  <c r="I20" i="8"/>
  <c r="I32" i="8"/>
  <c r="I39" i="8"/>
  <c r="I29" i="8"/>
  <c r="I36" i="8"/>
  <c r="I15" i="8"/>
  <c r="I19" i="8"/>
  <c r="I22" i="8"/>
  <c r="I40" i="8"/>
  <c r="I14" i="8"/>
  <c r="I23" i="8"/>
  <c r="I17" i="8"/>
  <c r="I21" i="8"/>
  <c r="I33" i="8"/>
  <c r="L1" i="10"/>
  <c r="H14" i="7"/>
  <c r="H18" i="7"/>
  <c r="I52" i="8" s="1"/>
  <c r="J2" i="7"/>
  <c r="I8" i="7"/>
  <c r="Z2" i="2"/>
  <c r="Z4" i="2" s="1"/>
  <c r="Y4" i="2"/>
  <c r="D6" i="8" s="1"/>
  <c r="D7" i="8" s="1"/>
  <c r="AC3" i="2"/>
  <c r="I26" i="6"/>
  <c r="I30" i="6" s="1"/>
  <c r="J21" i="6"/>
  <c r="K7" i="6"/>
  <c r="K13" i="6"/>
  <c r="K9" i="6"/>
  <c r="K10" i="6"/>
  <c r="K11" i="6"/>
  <c r="K8" i="6"/>
  <c r="K12" i="6"/>
  <c r="K18" i="6"/>
  <c r="K20" i="6"/>
  <c r="K15" i="6"/>
  <c r="K16" i="6"/>
  <c r="K5" i="6"/>
  <c r="K19" i="6"/>
  <c r="K17" i="6"/>
  <c r="K14" i="6"/>
  <c r="K6" i="6"/>
  <c r="E23" i="2"/>
  <c r="I64" i="8"/>
  <c r="I2" i="8"/>
  <c r="J1" i="8"/>
  <c r="I12" i="7"/>
  <c r="E2" i="1" l="1"/>
  <c r="C4" i="7" s="1"/>
  <c r="K7" i="1"/>
  <c r="B20" i="5"/>
  <c r="J7" i="5" s="1"/>
  <c r="H2" i="1"/>
  <c r="B21" i="1"/>
  <c r="AG1" i="6"/>
  <c r="AF2" i="6"/>
  <c r="J30" i="8"/>
  <c r="J34" i="8"/>
  <c r="J37" i="8"/>
  <c r="J31" i="8"/>
  <c r="J35" i="8"/>
  <c r="J38" i="8"/>
  <c r="J16" i="8"/>
  <c r="J18" i="8"/>
  <c r="J20" i="8"/>
  <c r="J32" i="8"/>
  <c r="J39" i="8"/>
  <c r="J33" i="8"/>
  <c r="J40" i="8"/>
  <c r="J21" i="8"/>
  <c r="J23" i="8"/>
  <c r="J29" i="8"/>
  <c r="J36" i="8"/>
  <c r="J14" i="8"/>
  <c r="J15" i="8"/>
  <c r="J19" i="8"/>
  <c r="J22" i="8"/>
  <c r="J17" i="8"/>
  <c r="M1" i="10"/>
  <c r="I14" i="7"/>
  <c r="I18" i="7"/>
  <c r="J52" i="8" s="1"/>
  <c r="K2" i="7"/>
  <c r="J8" i="7"/>
  <c r="AD3" i="2"/>
  <c r="J26" i="6"/>
  <c r="J30" i="6" s="1"/>
  <c r="F45" i="8" s="1"/>
  <c r="E45" i="8"/>
  <c r="K21" i="6"/>
  <c r="L8" i="6"/>
  <c r="L7" i="6"/>
  <c r="L13" i="6"/>
  <c r="L15" i="6"/>
  <c r="L17" i="6"/>
  <c r="L9" i="6"/>
  <c r="L10" i="6"/>
  <c r="L12" i="6"/>
  <c r="L14" i="6"/>
  <c r="L11" i="6"/>
  <c r="L18" i="6"/>
  <c r="L19" i="6"/>
  <c r="L20" i="6"/>
  <c r="L5" i="6"/>
  <c r="L16" i="6"/>
  <c r="L6" i="6"/>
  <c r="I65" i="8"/>
  <c r="J64" i="8"/>
  <c r="J65" i="8" s="1"/>
  <c r="K1" i="8"/>
  <c r="J2" i="8"/>
  <c r="J12" i="7"/>
  <c r="H11" i="1"/>
  <c r="H5" i="1"/>
  <c r="H4" i="1"/>
  <c r="C7" i="7" l="1"/>
  <c r="C5" i="7"/>
  <c r="C6" i="7" s="1"/>
  <c r="AH1" i="6"/>
  <c r="AG2" i="6"/>
  <c r="J8" i="5"/>
  <c r="J10" i="5" s="1"/>
  <c r="F12" i="5" s="1"/>
  <c r="G12" i="5" s="1"/>
  <c r="K7" i="5"/>
  <c r="K3" i="1"/>
  <c r="K10" i="1"/>
  <c r="H6" i="1" s="1"/>
  <c r="H7" i="1" s="1"/>
  <c r="C50" i="8"/>
  <c r="C49" i="10"/>
  <c r="K33" i="8"/>
  <c r="K40" i="8"/>
  <c r="K15" i="8"/>
  <c r="K17" i="8"/>
  <c r="K19" i="8"/>
  <c r="K30" i="8"/>
  <c r="K34" i="8"/>
  <c r="K37" i="8"/>
  <c r="K31" i="8"/>
  <c r="K35" i="8"/>
  <c r="K38" i="8"/>
  <c r="K16" i="8"/>
  <c r="K18" i="8"/>
  <c r="K20" i="8"/>
  <c r="K21" i="8"/>
  <c r="K23" i="8"/>
  <c r="K29" i="8"/>
  <c r="K36" i="8"/>
  <c r="K32" i="8"/>
  <c r="K39" i="8"/>
  <c r="K14" i="8"/>
  <c r="K22" i="8"/>
  <c r="L2" i="7"/>
  <c r="K8" i="7"/>
  <c r="J18" i="7"/>
  <c r="K52" i="8" s="1"/>
  <c r="J14" i="7"/>
  <c r="J17" i="7" s="1"/>
  <c r="AE3" i="2"/>
  <c r="K26" i="6"/>
  <c r="K30" i="6" s="1"/>
  <c r="L21" i="6"/>
  <c r="M8" i="6"/>
  <c r="M10" i="6"/>
  <c r="M7" i="6"/>
  <c r="M9" i="6"/>
  <c r="M13" i="6"/>
  <c r="M15" i="6"/>
  <c r="M14" i="6"/>
  <c r="M11" i="6"/>
  <c r="M12" i="6"/>
  <c r="M18" i="6"/>
  <c r="M19" i="6"/>
  <c r="M20" i="6"/>
  <c r="M5" i="6"/>
  <c r="M17" i="6"/>
  <c r="M16" i="6"/>
  <c r="M6" i="6"/>
  <c r="D15" i="7"/>
  <c r="E50" i="8"/>
  <c r="E53" i="8" s="1"/>
  <c r="C15" i="7"/>
  <c r="J15" i="7"/>
  <c r="G15" i="7"/>
  <c r="I15" i="7"/>
  <c r="H15" i="7"/>
  <c r="F15" i="7"/>
  <c r="E15" i="7"/>
  <c r="F17" i="7"/>
  <c r="G17" i="7"/>
  <c r="C17" i="7"/>
  <c r="D17" i="7"/>
  <c r="H17" i="7"/>
  <c r="F50" i="8"/>
  <c r="F53" i="8" s="1"/>
  <c r="I17" i="7"/>
  <c r="E17" i="7"/>
  <c r="G50" i="8"/>
  <c r="G53" i="8" s="1"/>
  <c r="H50" i="8"/>
  <c r="H53" i="8" s="1"/>
  <c r="I50" i="8"/>
  <c r="I53" i="8" s="1"/>
  <c r="J50" i="8"/>
  <c r="J53" i="8" s="1"/>
  <c r="K64" i="8"/>
  <c r="K50" i="8"/>
  <c r="K53" i="8" s="1"/>
  <c r="K2" i="8"/>
  <c r="L1" i="8"/>
  <c r="K12" i="7"/>
  <c r="K15" i="7" s="1"/>
  <c r="B16" i="1"/>
  <c r="B17" i="1" s="1"/>
  <c r="K8" i="5" l="1"/>
  <c r="K10" i="5" s="1"/>
  <c r="L7" i="5"/>
  <c r="D51" i="8"/>
  <c r="AI1" i="6"/>
  <c r="AH2" i="6"/>
  <c r="L29" i="8"/>
  <c r="L36" i="8"/>
  <c r="L33" i="8"/>
  <c r="L40" i="8"/>
  <c r="L15" i="8"/>
  <c r="L17" i="8"/>
  <c r="L19" i="8"/>
  <c r="L30" i="8"/>
  <c r="L34" i="8"/>
  <c r="L37" i="8"/>
  <c r="L31" i="8"/>
  <c r="L35" i="8"/>
  <c r="L38" i="8"/>
  <c r="L16" i="8"/>
  <c r="L18" i="8"/>
  <c r="L20" i="8"/>
  <c r="L14" i="8"/>
  <c r="L21" i="8"/>
  <c r="L23" i="8"/>
  <c r="L32" i="8"/>
  <c r="L39" i="8"/>
  <c r="L22" i="8"/>
  <c r="M2" i="7"/>
  <c r="L8" i="7"/>
  <c r="K18" i="7"/>
  <c r="L52" i="8" s="1"/>
  <c r="K14" i="7"/>
  <c r="K17" i="7" s="1"/>
  <c r="K16" i="7" s="1"/>
  <c r="AF3" i="2"/>
  <c r="L26" i="6"/>
  <c r="L30" i="6" s="1"/>
  <c r="H45" i="8" s="1"/>
  <c r="G45" i="8"/>
  <c r="N8" i="6"/>
  <c r="N10" i="6"/>
  <c r="N11" i="6"/>
  <c r="N7" i="6"/>
  <c r="N9" i="6"/>
  <c r="N13" i="6"/>
  <c r="N16" i="6"/>
  <c r="N17" i="6"/>
  <c r="N19" i="6"/>
  <c r="N14" i="6"/>
  <c r="N12" i="6"/>
  <c r="N15" i="6"/>
  <c r="N18" i="6"/>
  <c r="N20" i="6"/>
  <c r="N5" i="6"/>
  <c r="N6" i="6"/>
  <c r="M21" i="6"/>
  <c r="J16" i="7"/>
  <c r="J19" i="7" s="1"/>
  <c r="C16" i="7"/>
  <c r="C19" i="7" s="1"/>
  <c r="F16" i="7"/>
  <c r="F19" i="7" s="1"/>
  <c r="I16" i="7"/>
  <c r="I19" i="7" s="1"/>
  <c r="E16" i="7"/>
  <c r="E19" i="7" s="1"/>
  <c r="D16" i="7"/>
  <c r="D19" i="7" s="1"/>
  <c r="H16" i="7"/>
  <c r="H19" i="7" s="1"/>
  <c r="G16" i="7"/>
  <c r="G19" i="7" s="1"/>
  <c r="K65" i="8"/>
  <c r="L64" i="8"/>
  <c r="L65" i="8" s="1"/>
  <c r="L50" i="8"/>
  <c r="M1" i="8"/>
  <c r="L2" i="8"/>
  <c r="L12" i="7"/>
  <c r="B8" i="1"/>
  <c r="B6" i="1"/>
  <c r="AJ1" i="6" l="1"/>
  <c r="AI2" i="6"/>
  <c r="L8" i="5"/>
  <c r="L10" i="5" s="1"/>
  <c r="M7" i="5"/>
  <c r="M32" i="8"/>
  <c r="M39" i="8"/>
  <c r="M29" i="8"/>
  <c r="M36" i="8"/>
  <c r="M33" i="8"/>
  <c r="M40" i="8"/>
  <c r="M15" i="8"/>
  <c r="M17" i="8"/>
  <c r="M19" i="8"/>
  <c r="M30" i="8"/>
  <c r="M34" i="8"/>
  <c r="M37" i="8"/>
  <c r="M16" i="8"/>
  <c r="M20" i="8"/>
  <c r="M23" i="8"/>
  <c r="M31" i="8"/>
  <c r="M35" i="8"/>
  <c r="M21" i="8"/>
  <c r="M38" i="8"/>
  <c r="M18" i="8"/>
  <c r="M22" i="8"/>
  <c r="M14" i="8"/>
  <c r="K19" i="7"/>
  <c r="L14" i="7"/>
  <c r="L17" i="7" s="1"/>
  <c r="L18" i="7"/>
  <c r="M52" i="8" s="1"/>
  <c r="L15" i="7"/>
  <c r="N2" i="7"/>
  <c r="M8" i="7"/>
  <c r="AG3" i="2"/>
  <c r="D10" i="8"/>
  <c r="D9" i="8"/>
  <c r="D8" i="8"/>
  <c r="AA2" i="2"/>
  <c r="AA4" i="2" s="1"/>
  <c r="E6" i="8"/>
  <c r="M26" i="6"/>
  <c r="M30" i="6" s="1"/>
  <c r="I45" i="8" s="1"/>
  <c r="N21" i="6"/>
  <c r="O6" i="6"/>
  <c r="O8" i="6"/>
  <c r="O12" i="6"/>
  <c r="O11" i="6"/>
  <c r="O7" i="6"/>
  <c r="O9" i="6"/>
  <c r="O10" i="6"/>
  <c r="O13" i="6"/>
  <c r="O16" i="6"/>
  <c r="O19" i="6"/>
  <c r="O17" i="6"/>
  <c r="O14" i="6"/>
  <c r="O15" i="6"/>
  <c r="O18" i="6"/>
  <c r="O5" i="6"/>
  <c r="O20" i="6"/>
  <c r="C9" i="7"/>
  <c r="D4" i="7" s="1"/>
  <c r="L53" i="8"/>
  <c r="M64" i="8"/>
  <c r="M65" i="8" s="1"/>
  <c r="M50" i="8"/>
  <c r="M53" i="8" s="1"/>
  <c r="M2" i="8"/>
  <c r="N1" i="8"/>
  <c r="M12" i="7"/>
  <c r="N7" i="5" l="1"/>
  <c r="M8" i="5"/>
  <c r="M10" i="5" s="1"/>
  <c r="AK1" i="6"/>
  <c r="AJ2" i="6"/>
  <c r="N32" i="8"/>
  <c r="N39" i="8"/>
  <c r="N29" i="8"/>
  <c r="N36" i="8"/>
  <c r="N33" i="8"/>
  <c r="N40" i="8"/>
  <c r="N15" i="8"/>
  <c r="N17" i="8"/>
  <c r="N19" i="8"/>
  <c r="N30" i="8"/>
  <c r="N34" i="8"/>
  <c r="N37" i="8"/>
  <c r="N31" i="8"/>
  <c r="N38" i="8"/>
  <c r="N22" i="8"/>
  <c r="N20" i="8"/>
  <c r="N16" i="8"/>
  <c r="N35" i="8"/>
  <c r="N21" i="8"/>
  <c r="N23" i="8"/>
  <c r="N14" i="8"/>
  <c r="N18" i="8"/>
  <c r="L16" i="7"/>
  <c r="L19" i="7" s="1"/>
  <c r="M18" i="7"/>
  <c r="N52" i="8" s="1"/>
  <c r="M14" i="7"/>
  <c r="M17" i="7" s="1"/>
  <c r="M15" i="7"/>
  <c r="O2" i="7"/>
  <c r="N8" i="7"/>
  <c r="D5" i="7"/>
  <c r="AH3" i="2"/>
  <c r="E9" i="8"/>
  <c r="E10" i="8"/>
  <c r="E7" i="8"/>
  <c r="E8" i="8"/>
  <c r="AB2" i="2"/>
  <c r="AB4" i="2" s="1"/>
  <c r="F6" i="8"/>
  <c r="D11" i="8"/>
  <c r="N26" i="6"/>
  <c r="N30" i="6" s="1"/>
  <c r="P7" i="6"/>
  <c r="P6" i="6"/>
  <c r="P8" i="6"/>
  <c r="P12" i="6"/>
  <c r="P14" i="6"/>
  <c r="P16" i="6"/>
  <c r="P18" i="6"/>
  <c r="P11" i="6"/>
  <c r="P9" i="6"/>
  <c r="P5" i="6"/>
  <c r="P13" i="6"/>
  <c r="P17" i="6"/>
  <c r="P19" i="6"/>
  <c r="P15" i="6"/>
  <c r="P20" i="6"/>
  <c r="P10" i="6"/>
  <c r="O21" i="6"/>
  <c r="D7" i="7"/>
  <c r="N64" i="8"/>
  <c r="N65" i="8" s="1"/>
  <c r="N50" i="8"/>
  <c r="N53" i="8" s="1"/>
  <c r="N2" i="8"/>
  <c r="O1" i="8"/>
  <c r="N12" i="7"/>
  <c r="AL1" i="6" l="1"/>
  <c r="AK2" i="6"/>
  <c r="N8" i="5"/>
  <c r="N10" i="5" s="1"/>
  <c r="O7" i="5"/>
  <c r="O31" i="8"/>
  <c r="O35" i="8"/>
  <c r="O38" i="8"/>
  <c r="O16" i="8"/>
  <c r="O18" i="8"/>
  <c r="O20" i="8"/>
  <c r="O32" i="8"/>
  <c r="O39" i="8"/>
  <c r="O29" i="8"/>
  <c r="O36" i="8"/>
  <c r="O33" i="8"/>
  <c r="O40" i="8"/>
  <c r="O15" i="8"/>
  <c r="O17" i="8"/>
  <c r="O19" i="8"/>
  <c r="O14" i="8"/>
  <c r="O22" i="8"/>
  <c r="O30" i="8"/>
  <c r="O37" i="8"/>
  <c r="O34" i="8"/>
  <c r="O21" i="8"/>
  <c r="O23" i="8"/>
  <c r="N18" i="7"/>
  <c r="O52" i="8" s="1"/>
  <c r="N14" i="7"/>
  <c r="N17" i="7" s="1"/>
  <c r="N15" i="7"/>
  <c r="P2" i="7"/>
  <c r="O8" i="7"/>
  <c r="M16" i="7"/>
  <c r="M19" i="7" s="1"/>
  <c r="E51" i="8"/>
  <c r="AI3" i="2"/>
  <c r="F8" i="8"/>
  <c r="F7" i="8"/>
  <c r="F9" i="8"/>
  <c r="F10" i="8"/>
  <c r="AC2" i="2"/>
  <c r="AC4" i="2" s="1"/>
  <c r="H6" i="8" s="1"/>
  <c r="G6" i="8"/>
  <c r="E11" i="8"/>
  <c r="O26" i="6"/>
  <c r="O30" i="6" s="1"/>
  <c r="K45" i="8" s="1"/>
  <c r="J45" i="8"/>
  <c r="P21" i="6"/>
  <c r="Q7" i="6"/>
  <c r="Q9" i="6"/>
  <c r="Q11" i="6"/>
  <c r="Q6" i="6"/>
  <c r="Q8" i="6"/>
  <c r="Q12" i="6"/>
  <c r="Q14" i="6"/>
  <c r="Q16" i="6"/>
  <c r="Q10" i="6"/>
  <c r="Q5" i="6"/>
  <c r="Q13" i="6"/>
  <c r="Q17" i="6"/>
  <c r="Q19" i="6"/>
  <c r="Q18" i="6"/>
  <c r="Q20" i="6"/>
  <c r="Q15" i="6"/>
  <c r="D6" i="7"/>
  <c r="D9" i="7" s="1"/>
  <c r="E4" i="7" s="1"/>
  <c r="O64" i="8"/>
  <c r="O65" i="8" s="1"/>
  <c r="O50" i="8"/>
  <c r="O53" i="8" s="1"/>
  <c r="O2" i="8"/>
  <c r="P1" i="8"/>
  <c r="O12" i="7"/>
  <c r="P7" i="5" l="1"/>
  <c r="O8" i="5"/>
  <c r="O10" i="5" s="1"/>
  <c r="AM1" i="6"/>
  <c r="AL2" i="6"/>
  <c r="P31" i="8"/>
  <c r="P35" i="8"/>
  <c r="P38" i="8"/>
  <c r="P16" i="8"/>
  <c r="P18" i="8"/>
  <c r="P20" i="8"/>
  <c r="P32" i="8"/>
  <c r="P39" i="8"/>
  <c r="P29" i="8"/>
  <c r="P36" i="8"/>
  <c r="P33" i="8"/>
  <c r="P40" i="8"/>
  <c r="P15" i="8"/>
  <c r="P17" i="8"/>
  <c r="P19" i="8"/>
  <c r="P14" i="8"/>
  <c r="P22" i="8"/>
  <c r="P30" i="8"/>
  <c r="P37" i="8"/>
  <c r="P23" i="8"/>
  <c r="P21" i="8"/>
  <c r="P34" i="8"/>
  <c r="Q2" i="7"/>
  <c r="P8" i="7"/>
  <c r="O14" i="7"/>
  <c r="O17" i="7" s="1"/>
  <c r="O18" i="7"/>
  <c r="P52" i="8" s="1"/>
  <c r="O15" i="7"/>
  <c r="N16" i="7"/>
  <c r="N19" i="7" s="1"/>
  <c r="E7" i="7"/>
  <c r="E5" i="7"/>
  <c r="AJ3" i="2"/>
  <c r="F11" i="8"/>
  <c r="G7" i="8"/>
  <c r="G8" i="8"/>
  <c r="G10" i="8"/>
  <c r="G9" i="8"/>
  <c r="AD2" i="2"/>
  <c r="AD4" i="2" s="1"/>
  <c r="P26" i="6"/>
  <c r="P30" i="6" s="1"/>
  <c r="L45" i="8" s="1"/>
  <c r="Q21" i="6"/>
  <c r="R7" i="6"/>
  <c r="R9" i="6"/>
  <c r="R11" i="6"/>
  <c r="R6" i="6"/>
  <c r="R10" i="6"/>
  <c r="R8" i="6"/>
  <c r="R15" i="6"/>
  <c r="R20" i="6"/>
  <c r="R16" i="6"/>
  <c r="R13" i="6"/>
  <c r="R14" i="6"/>
  <c r="R12" i="6"/>
  <c r="R17" i="6"/>
  <c r="R5" i="6"/>
  <c r="R19" i="6"/>
  <c r="R18" i="6"/>
  <c r="P64" i="8"/>
  <c r="P50" i="8"/>
  <c r="Q1" i="8"/>
  <c r="P2" i="8"/>
  <c r="P12" i="7"/>
  <c r="AN1" i="6" l="1"/>
  <c r="AM2" i="6"/>
  <c r="P8" i="5"/>
  <c r="P10" i="5" s="1"/>
  <c r="Q7" i="5"/>
  <c r="Q30" i="8"/>
  <c r="Q34" i="8"/>
  <c r="Q37" i="8"/>
  <c r="Q31" i="8"/>
  <c r="Q35" i="8"/>
  <c r="Q38" i="8"/>
  <c r="Q16" i="8"/>
  <c r="Q18" i="8"/>
  <c r="Q20" i="8"/>
  <c r="Q32" i="8"/>
  <c r="Q39" i="8"/>
  <c r="Q29" i="8"/>
  <c r="Q36" i="8"/>
  <c r="Q14" i="8"/>
  <c r="Q21" i="8"/>
  <c r="Q33" i="8"/>
  <c r="Q40" i="8"/>
  <c r="Q17" i="8"/>
  <c r="Q15" i="8"/>
  <c r="Q19" i="8"/>
  <c r="Q22" i="8"/>
  <c r="Q23" i="8"/>
  <c r="R2" i="7"/>
  <c r="Q8" i="7"/>
  <c r="O16" i="7"/>
  <c r="O19" i="7" s="1"/>
  <c r="P14" i="7"/>
  <c r="P17" i="7" s="1"/>
  <c r="P18" i="7"/>
  <c r="Q52" i="8" s="1"/>
  <c r="P15" i="7"/>
  <c r="F51" i="8"/>
  <c r="E6" i="7"/>
  <c r="E9" i="7" s="1"/>
  <c r="F4" i="7" s="1"/>
  <c r="AK3" i="2"/>
  <c r="AE2" i="2"/>
  <c r="AE4" i="2" s="1"/>
  <c r="I6" i="8"/>
  <c r="H7" i="8"/>
  <c r="H8" i="8"/>
  <c r="H9" i="8"/>
  <c r="H10" i="8"/>
  <c r="G11" i="8"/>
  <c r="Q26" i="6"/>
  <c r="Q30" i="6" s="1"/>
  <c r="M45" i="8" s="1"/>
  <c r="R21" i="6"/>
  <c r="S7" i="6"/>
  <c r="S13" i="6"/>
  <c r="S6" i="6"/>
  <c r="S10" i="6"/>
  <c r="S8" i="6"/>
  <c r="S11" i="6"/>
  <c r="S15" i="6"/>
  <c r="S18" i="6"/>
  <c r="S20" i="6"/>
  <c r="S9" i="6"/>
  <c r="S14" i="6"/>
  <c r="S12" i="6"/>
  <c r="S5" i="6"/>
  <c r="S17" i="6"/>
  <c r="S19" i="6"/>
  <c r="S16" i="6"/>
  <c r="P65" i="8"/>
  <c r="P53" i="8"/>
  <c r="Q64" i="8"/>
  <c r="Q65" i="8" s="1"/>
  <c r="Q50" i="8"/>
  <c r="Q53" i="8" s="1"/>
  <c r="R1" i="8"/>
  <c r="Q2" i="8"/>
  <c r="Q12" i="7"/>
  <c r="R7" i="5" l="1"/>
  <c r="Q8" i="5"/>
  <c r="Q10" i="5" s="1"/>
  <c r="AO1" i="6"/>
  <c r="AN2" i="6"/>
  <c r="R30" i="8"/>
  <c r="R34" i="8"/>
  <c r="R37" i="8"/>
  <c r="R31" i="8"/>
  <c r="R35" i="8"/>
  <c r="R38" i="8"/>
  <c r="R16" i="8"/>
  <c r="R18" i="8"/>
  <c r="R20" i="8"/>
  <c r="R32" i="8"/>
  <c r="R39" i="8"/>
  <c r="R17" i="8"/>
  <c r="R21" i="8"/>
  <c r="R23" i="8"/>
  <c r="R14" i="8"/>
  <c r="R33" i="8"/>
  <c r="R40" i="8"/>
  <c r="R29" i="8"/>
  <c r="R36" i="8"/>
  <c r="R15" i="8"/>
  <c r="R19" i="8"/>
  <c r="R22" i="8"/>
  <c r="F5" i="7"/>
  <c r="Q14" i="7"/>
  <c r="Q17" i="7" s="1"/>
  <c r="Q18" i="7"/>
  <c r="R52" i="8" s="1"/>
  <c r="Q15" i="7"/>
  <c r="P16" i="7"/>
  <c r="P19" i="7" s="1"/>
  <c r="S2" i="7"/>
  <c r="R8" i="7"/>
  <c r="F7" i="7"/>
  <c r="AL3" i="2"/>
  <c r="H11" i="8"/>
  <c r="I8" i="8"/>
  <c r="I10" i="8"/>
  <c r="I9" i="8"/>
  <c r="I7" i="8"/>
  <c r="AF2" i="2"/>
  <c r="AF4" i="2" s="1"/>
  <c r="J6" i="8"/>
  <c r="R26" i="6"/>
  <c r="R30" i="6" s="1"/>
  <c r="N45" i="8" s="1"/>
  <c r="S21" i="6"/>
  <c r="T6" i="6"/>
  <c r="T8" i="6"/>
  <c r="T7" i="6"/>
  <c r="T9" i="6"/>
  <c r="T13" i="6"/>
  <c r="T15" i="6"/>
  <c r="T17" i="6"/>
  <c r="T10" i="6"/>
  <c r="T12" i="6"/>
  <c r="T18" i="6"/>
  <c r="T11" i="6"/>
  <c r="T16" i="6"/>
  <c r="T20" i="6"/>
  <c r="T5" i="6"/>
  <c r="T14" i="6"/>
  <c r="T19" i="6"/>
  <c r="R64" i="8"/>
  <c r="R50" i="8"/>
  <c r="R53" i="8" s="1"/>
  <c r="S1" i="8"/>
  <c r="R2" i="8"/>
  <c r="R12" i="7"/>
  <c r="AP1" i="6" l="1"/>
  <c r="AO2" i="6"/>
  <c r="R8" i="5"/>
  <c r="R10" i="5" s="1"/>
  <c r="S7" i="5"/>
  <c r="S33" i="8"/>
  <c r="S40" i="8"/>
  <c r="S15" i="8"/>
  <c r="S17" i="8"/>
  <c r="S19" i="8"/>
  <c r="S30" i="8"/>
  <c r="S34" i="8"/>
  <c r="S37" i="8"/>
  <c r="S31" i="8"/>
  <c r="S35" i="8"/>
  <c r="S38" i="8"/>
  <c r="S16" i="8"/>
  <c r="S18" i="8"/>
  <c r="S20" i="8"/>
  <c r="S21" i="8"/>
  <c r="S23" i="8"/>
  <c r="S22" i="8"/>
  <c r="S29" i="8"/>
  <c r="S36" i="8"/>
  <c r="S14" i="8"/>
  <c r="S32" i="8"/>
  <c r="S39" i="8"/>
  <c r="F6" i="7"/>
  <c r="F9" i="7" s="1"/>
  <c r="G4" i="7" s="1"/>
  <c r="G5" i="7" s="1"/>
  <c r="G51" i="8"/>
  <c r="Q16" i="7"/>
  <c r="Q19" i="7" s="1"/>
  <c r="T2" i="7"/>
  <c r="S8" i="7"/>
  <c r="R18" i="7"/>
  <c r="S52" i="8" s="1"/>
  <c r="R14" i="7"/>
  <c r="R17" i="7" s="1"/>
  <c r="R15" i="7"/>
  <c r="I11" i="8"/>
  <c r="AM3" i="2"/>
  <c r="AG2" i="2"/>
  <c r="AG4" i="2" s="1"/>
  <c r="K6" i="8"/>
  <c r="J8" i="8"/>
  <c r="J7" i="8"/>
  <c r="J9" i="8"/>
  <c r="J10" i="8"/>
  <c r="S26" i="6"/>
  <c r="S30" i="6" s="1"/>
  <c r="O45" i="8" s="1"/>
  <c r="T21" i="6"/>
  <c r="U6" i="6"/>
  <c r="U8" i="6"/>
  <c r="U10" i="6"/>
  <c r="U7" i="6"/>
  <c r="U9" i="6"/>
  <c r="U13" i="6"/>
  <c r="U15" i="6"/>
  <c r="U11" i="6"/>
  <c r="U16" i="6"/>
  <c r="U12" i="6"/>
  <c r="U14" i="6"/>
  <c r="U20" i="6"/>
  <c r="U5" i="6"/>
  <c r="U17" i="6"/>
  <c r="U18" i="6"/>
  <c r="U19" i="6"/>
  <c r="R65" i="8"/>
  <c r="S64" i="8"/>
  <c r="S65" i="8" s="1"/>
  <c r="S50" i="8"/>
  <c r="T1" i="8"/>
  <c r="S2" i="8"/>
  <c r="S12" i="7"/>
  <c r="T7" i="5" l="1"/>
  <c r="T8" i="5" s="1"/>
  <c r="T10" i="5" s="1"/>
  <c r="S8" i="5"/>
  <c r="S10" i="5" s="1"/>
  <c r="AQ1" i="6"/>
  <c r="AP2" i="6"/>
  <c r="G7" i="7"/>
  <c r="G6" i="7" s="1"/>
  <c r="G9" i="7" s="1"/>
  <c r="H4" i="7" s="1"/>
  <c r="T29" i="8"/>
  <c r="T36" i="8"/>
  <c r="T33" i="8"/>
  <c r="T40" i="8"/>
  <c r="T15" i="8"/>
  <c r="T17" i="8"/>
  <c r="T19" i="8"/>
  <c r="T30" i="8"/>
  <c r="T34" i="8"/>
  <c r="T37" i="8"/>
  <c r="T31" i="8"/>
  <c r="T35" i="8"/>
  <c r="T38" i="8"/>
  <c r="T16" i="8"/>
  <c r="T18" i="8"/>
  <c r="T20" i="8"/>
  <c r="T21" i="8"/>
  <c r="T23" i="8"/>
  <c r="T14" i="8"/>
  <c r="T32" i="8"/>
  <c r="T39" i="8"/>
  <c r="T22" i="8"/>
  <c r="U2" i="7"/>
  <c r="T8" i="7"/>
  <c r="R16" i="7"/>
  <c r="R19" i="7" s="1"/>
  <c r="S18" i="7"/>
  <c r="T52" i="8" s="1"/>
  <c r="S14" i="7"/>
  <c r="S17" i="7" s="1"/>
  <c r="S15" i="7"/>
  <c r="AN3" i="2"/>
  <c r="J11" i="8"/>
  <c r="K10" i="8"/>
  <c r="K7" i="8"/>
  <c r="K9" i="8"/>
  <c r="K8" i="8"/>
  <c r="AH2" i="2"/>
  <c r="AH4" i="2" s="1"/>
  <c r="L6" i="8"/>
  <c r="T26" i="6"/>
  <c r="T30" i="6" s="1"/>
  <c r="P45" i="8" s="1"/>
  <c r="U21" i="6"/>
  <c r="V6" i="6"/>
  <c r="V8" i="6"/>
  <c r="V10" i="6"/>
  <c r="V9" i="6"/>
  <c r="V7" i="6"/>
  <c r="V12" i="6"/>
  <c r="V14" i="6"/>
  <c r="V19" i="6"/>
  <c r="V15" i="6"/>
  <c r="V11" i="6"/>
  <c r="V13" i="6"/>
  <c r="V16" i="6"/>
  <c r="V20" i="6"/>
  <c r="V5" i="6"/>
  <c r="V17" i="6"/>
  <c r="V18" i="6"/>
  <c r="H51" i="8"/>
  <c r="S53" i="8"/>
  <c r="T64" i="8"/>
  <c r="T50" i="8"/>
  <c r="T53" i="8" s="1"/>
  <c r="T2" i="8"/>
  <c r="U1" i="8"/>
  <c r="T12" i="7"/>
  <c r="AR1" i="6" l="1"/>
  <c r="AQ2" i="6"/>
  <c r="U32" i="8"/>
  <c r="U39" i="8"/>
  <c r="U29" i="8"/>
  <c r="U36" i="8"/>
  <c r="U33" i="8"/>
  <c r="U40" i="8"/>
  <c r="U15" i="8"/>
  <c r="U17" i="8"/>
  <c r="U19" i="8"/>
  <c r="U30" i="8"/>
  <c r="U34" i="8"/>
  <c r="U37" i="8"/>
  <c r="U38" i="8"/>
  <c r="U31" i="8"/>
  <c r="U20" i="8"/>
  <c r="U16" i="8"/>
  <c r="U14" i="8"/>
  <c r="U35" i="8"/>
  <c r="U21" i="8"/>
  <c r="U23" i="8"/>
  <c r="U22" i="8"/>
  <c r="U18" i="8"/>
  <c r="V2" i="7"/>
  <c r="U8" i="7"/>
  <c r="T18" i="7"/>
  <c r="U52" i="8" s="1"/>
  <c r="T14" i="7"/>
  <c r="T17" i="7" s="1"/>
  <c r="T15" i="7"/>
  <c r="S16" i="7"/>
  <c r="S19" i="7" s="1"/>
  <c r="AO3" i="2"/>
  <c r="K11" i="8"/>
  <c r="AI2" i="2"/>
  <c r="AI4" i="2" s="1"/>
  <c r="M6" i="8"/>
  <c r="L7" i="8"/>
  <c r="L9" i="8"/>
  <c r="L8" i="8"/>
  <c r="L10" i="8"/>
  <c r="U26" i="6"/>
  <c r="U30" i="6" s="1"/>
  <c r="Q45" i="8" s="1"/>
  <c r="V21" i="6"/>
  <c r="W6" i="6"/>
  <c r="W8" i="6"/>
  <c r="W12" i="6"/>
  <c r="W9" i="6"/>
  <c r="W10" i="6"/>
  <c r="W7" i="6"/>
  <c r="W14" i="6"/>
  <c r="W17" i="6"/>
  <c r="W19" i="6"/>
  <c r="W15" i="6"/>
  <c r="W11" i="6"/>
  <c r="W13" i="6"/>
  <c r="W18" i="6"/>
  <c r="W16" i="6"/>
  <c r="W20" i="6"/>
  <c r="W5" i="6"/>
  <c r="H7" i="7"/>
  <c r="H5" i="7"/>
  <c r="T65" i="8"/>
  <c r="U64" i="8"/>
  <c r="U65" i="8" s="1"/>
  <c r="U50" i="8"/>
  <c r="U53" i="8" s="1"/>
  <c r="U2" i="8"/>
  <c r="V1" i="8"/>
  <c r="U12" i="7"/>
  <c r="AS1" i="6" l="1"/>
  <c r="AR2" i="6"/>
  <c r="V32" i="8"/>
  <c r="V39" i="8"/>
  <c r="V29" i="8"/>
  <c r="V36" i="8"/>
  <c r="V33" i="8"/>
  <c r="V40" i="8"/>
  <c r="V15" i="8"/>
  <c r="V17" i="8"/>
  <c r="V19" i="8"/>
  <c r="V30" i="8"/>
  <c r="V34" i="8"/>
  <c r="V37" i="8"/>
  <c r="V22" i="8"/>
  <c r="V31" i="8"/>
  <c r="V38" i="8"/>
  <c r="V16" i="8"/>
  <c r="V20" i="8"/>
  <c r="V35" i="8"/>
  <c r="V21" i="8"/>
  <c r="V23" i="8"/>
  <c r="V18" i="8"/>
  <c r="V14" i="8"/>
  <c r="T16" i="7"/>
  <c r="T19" i="7" s="1"/>
  <c r="W2" i="7"/>
  <c r="V8" i="7"/>
  <c r="U18" i="7"/>
  <c r="V52" i="8" s="1"/>
  <c r="U14" i="7"/>
  <c r="U17" i="7" s="1"/>
  <c r="U15" i="7"/>
  <c r="AP3" i="2"/>
  <c r="L11" i="8"/>
  <c r="M10" i="8"/>
  <c r="M9" i="8"/>
  <c r="M7" i="8"/>
  <c r="M8" i="8"/>
  <c r="AJ2" i="2"/>
  <c r="AJ4" i="2" s="1"/>
  <c r="N6" i="8"/>
  <c r="V26" i="6"/>
  <c r="V30" i="6" s="1"/>
  <c r="R45" i="8" s="1"/>
  <c r="W21" i="6"/>
  <c r="X7" i="6"/>
  <c r="X6" i="6"/>
  <c r="X11" i="6"/>
  <c r="X12" i="6"/>
  <c r="X14" i="6"/>
  <c r="X16" i="6"/>
  <c r="X18" i="6"/>
  <c r="X8" i="6"/>
  <c r="X9" i="6"/>
  <c r="X10" i="6"/>
  <c r="X5" i="6"/>
  <c r="X17" i="6"/>
  <c r="X19" i="6"/>
  <c r="X13" i="6"/>
  <c r="X20" i="6"/>
  <c r="X15" i="6"/>
  <c r="I51" i="8"/>
  <c r="H6" i="7"/>
  <c r="H9" i="7" s="1"/>
  <c r="I4" i="7" s="1"/>
  <c r="V64" i="8"/>
  <c r="V50" i="8"/>
  <c r="V53" i="8" s="1"/>
  <c r="V2" i="8"/>
  <c r="W1" i="8"/>
  <c r="V12" i="7"/>
  <c r="W29" i="8" l="1"/>
  <c r="W40" i="8"/>
  <c r="AT1" i="6"/>
  <c r="AS2" i="6"/>
  <c r="X1" i="8"/>
  <c r="X40" i="8" s="1"/>
  <c r="W35" i="8"/>
  <c r="W16" i="8"/>
  <c r="W18" i="8"/>
  <c r="W20" i="8"/>
  <c r="W36" i="8"/>
  <c r="W15" i="8"/>
  <c r="W17" i="8"/>
  <c r="W19" i="8"/>
  <c r="W14" i="8"/>
  <c r="W22" i="8"/>
  <c r="W23" i="8"/>
  <c r="W21" i="8"/>
  <c r="W38" i="8"/>
  <c r="W32" i="8"/>
  <c r="W31" i="8"/>
  <c r="W30" i="8"/>
  <c r="W34" i="8"/>
  <c r="W33" i="8"/>
  <c r="W39" i="8"/>
  <c r="U16" i="7"/>
  <c r="U19" i="7" s="1"/>
  <c r="X2" i="7"/>
  <c r="W8" i="7"/>
  <c r="V18" i="7"/>
  <c r="W52" i="8" s="1"/>
  <c r="V14" i="7"/>
  <c r="V17" i="7" s="1"/>
  <c r="V15" i="7"/>
  <c r="AQ3" i="2"/>
  <c r="N7" i="8"/>
  <c r="N10" i="8"/>
  <c r="N8" i="8"/>
  <c r="N9" i="8"/>
  <c r="AK2" i="2"/>
  <c r="AK4" i="2" s="1"/>
  <c r="O6" i="8"/>
  <c r="M11" i="8"/>
  <c r="W26" i="6"/>
  <c r="W30" i="6" s="1"/>
  <c r="S45" i="8" s="1"/>
  <c r="X21" i="6"/>
  <c r="Y7" i="6"/>
  <c r="Y9" i="6"/>
  <c r="Y11" i="6"/>
  <c r="Y6" i="6"/>
  <c r="Y8" i="6"/>
  <c r="Y12" i="6"/>
  <c r="Y14" i="6"/>
  <c r="Y16" i="6"/>
  <c r="Y10" i="6"/>
  <c r="Y13" i="6"/>
  <c r="Y5" i="6"/>
  <c r="Y15" i="6"/>
  <c r="Y18" i="6"/>
  <c r="Y19" i="6"/>
  <c r="Y17" i="6"/>
  <c r="Y20" i="6"/>
  <c r="I5" i="7"/>
  <c r="I7" i="7"/>
  <c r="V65" i="8"/>
  <c r="W64" i="8"/>
  <c r="W65" i="8" s="1"/>
  <c r="W50" i="8"/>
  <c r="W53" i="8" s="1"/>
  <c r="W2" i="8"/>
  <c r="W12" i="7"/>
  <c r="X2" i="8" l="1"/>
  <c r="AU1" i="6"/>
  <c r="AT2" i="6"/>
  <c r="X64" i="8"/>
  <c r="X65" i="8" s="1"/>
  <c r="X50" i="8"/>
  <c r="X53" i="8" s="1"/>
  <c r="X35" i="8"/>
  <c r="X29" i="8"/>
  <c r="X36" i="8"/>
  <c r="X22" i="8"/>
  <c r="X14" i="8"/>
  <c r="X20" i="8"/>
  <c r="X15" i="8"/>
  <c r="X18" i="8"/>
  <c r="X16" i="8"/>
  <c r="X19" i="8"/>
  <c r="X17" i="8"/>
  <c r="X21" i="8"/>
  <c r="X23" i="8"/>
  <c r="X38" i="8"/>
  <c r="X31" i="8"/>
  <c r="X34" i="8"/>
  <c r="X39" i="8"/>
  <c r="X33" i="8"/>
  <c r="X30" i="8"/>
  <c r="X32" i="8"/>
  <c r="V16" i="7"/>
  <c r="V19" i="7" s="1"/>
  <c r="W18" i="7"/>
  <c r="X52" i="8" s="1"/>
  <c r="W14" i="7"/>
  <c r="W17" i="7" s="1"/>
  <c r="W15" i="7"/>
  <c r="Y2" i="7"/>
  <c r="AR3" i="2"/>
  <c r="O7" i="8"/>
  <c r="O8" i="8"/>
  <c r="O9" i="8"/>
  <c r="O10" i="8"/>
  <c r="AL2" i="2"/>
  <c r="AL4" i="2" s="1"/>
  <c r="P6" i="8"/>
  <c r="N11" i="8"/>
  <c r="X26" i="6"/>
  <c r="X30" i="6" s="1"/>
  <c r="T45" i="8" s="1"/>
  <c r="Y21" i="6"/>
  <c r="Z7" i="6"/>
  <c r="Z9" i="6"/>
  <c r="Z11" i="6"/>
  <c r="Z6" i="6"/>
  <c r="Z8" i="6"/>
  <c r="Z16" i="6"/>
  <c r="Z10" i="6"/>
  <c r="Z12" i="6"/>
  <c r="Z13" i="6"/>
  <c r="Z20" i="6"/>
  <c r="Z14" i="6"/>
  <c r="Z19" i="6"/>
  <c r="Z18" i="6"/>
  <c r="Z5" i="6"/>
  <c r="Z15" i="6"/>
  <c r="Z17" i="6"/>
  <c r="J51" i="8"/>
  <c r="I6" i="7"/>
  <c r="I9" i="7" s="1"/>
  <c r="J4" i="7" s="1"/>
  <c r="Y1" i="8"/>
  <c r="Y40" i="8" s="1"/>
  <c r="X12" i="7"/>
  <c r="Y18" i="8" l="1"/>
  <c r="Y20" i="8"/>
  <c r="Y23" i="8"/>
  <c r="Y14" i="8"/>
  <c r="AV1" i="6"/>
  <c r="AU2" i="6"/>
  <c r="Y15" i="8"/>
  <c r="Y21" i="8"/>
  <c r="Y22" i="8"/>
  <c r="Y17" i="8"/>
  <c r="Y19" i="8"/>
  <c r="Y35" i="8"/>
  <c r="Y29" i="8"/>
  <c r="Y36" i="8"/>
  <c r="Y38" i="8"/>
  <c r="Y33" i="8"/>
  <c r="Y32" i="8"/>
  <c r="Y39" i="8"/>
  <c r="Y34" i="8"/>
  <c r="Y30" i="8"/>
  <c r="Y31" i="8"/>
  <c r="Y16" i="8"/>
  <c r="W16" i="7"/>
  <c r="W19" i="7" s="1"/>
  <c r="Z2" i="7"/>
  <c r="Y8" i="7"/>
  <c r="X18" i="7"/>
  <c r="X15" i="7"/>
  <c r="AS3" i="2"/>
  <c r="O11" i="8"/>
  <c r="AM2" i="2"/>
  <c r="AM4" i="2" s="1"/>
  <c r="Q6" i="8"/>
  <c r="P8" i="8"/>
  <c r="P10" i="8"/>
  <c r="P9" i="8"/>
  <c r="P7" i="8"/>
  <c r="Y26" i="6"/>
  <c r="Y30" i="6" s="1"/>
  <c r="U45" i="8" s="1"/>
  <c r="Z21" i="6"/>
  <c r="AA7" i="6"/>
  <c r="AA13" i="6"/>
  <c r="AA11" i="6"/>
  <c r="AA6" i="6"/>
  <c r="AA9" i="6"/>
  <c r="AA8" i="6"/>
  <c r="AA16" i="6"/>
  <c r="AA20" i="6"/>
  <c r="AA10" i="6"/>
  <c r="AA12" i="6"/>
  <c r="AA14" i="6"/>
  <c r="AA17" i="6"/>
  <c r="AA18" i="6"/>
  <c r="AA19" i="6"/>
  <c r="AA15" i="6"/>
  <c r="AA5" i="6"/>
  <c r="J7" i="7"/>
  <c r="J5" i="7"/>
  <c r="Y64" i="8"/>
  <c r="Y65" i="8" s="1"/>
  <c r="Z1" i="8"/>
  <c r="Y2" i="8"/>
  <c r="Y12" i="7"/>
  <c r="AW1" i="6" l="1"/>
  <c r="AV2" i="6"/>
  <c r="Z23" i="8"/>
  <c r="Z40" i="8"/>
  <c r="Z19" i="8"/>
  <c r="Z17" i="8"/>
  <c r="Z22" i="8"/>
  <c r="Z16" i="8"/>
  <c r="Z21" i="8"/>
  <c r="Z35" i="8"/>
  <c r="Z29" i="8"/>
  <c r="Z36" i="8"/>
  <c r="Z38" i="8"/>
  <c r="Z30" i="8"/>
  <c r="Z31" i="8"/>
  <c r="Z39" i="8"/>
  <c r="Z34" i="8"/>
  <c r="Z32" i="8"/>
  <c r="Z33" i="8"/>
  <c r="Z14" i="8"/>
  <c r="Z15" i="8"/>
  <c r="Z20" i="8"/>
  <c r="Z18" i="8"/>
  <c r="AA2" i="7"/>
  <c r="Y18" i="7"/>
  <c r="Z52" i="8" s="1"/>
  <c r="AT3" i="2"/>
  <c r="P11" i="8"/>
  <c r="Q10" i="8"/>
  <c r="Q8" i="8"/>
  <c r="Q7" i="8"/>
  <c r="Q9" i="8"/>
  <c r="AN2" i="2"/>
  <c r="AN4" i="2" s="1"/>
  <c r="R6" i="8"/>
  <c r="Z26" i="6"/>
  <c r="Z30" i="6" s="1"/>
  <c r="V45" i="8" s="1"/>
  <c r="AA21" i="6"/>
  <c r="AB6" i="6"/>
  <c r="AB8" i="6"/>
  <c r="AB7" i="6"/>
  <c r="AB10" i="6"/>
  <c r="AB13" i="6"/>
  <c r="AB15" i="6"/>
  <c r="AB17" i="6"/>
  <c r="AB11" i="6"/>
  <c r="AB9" i="6"/>
  <c r="AB12" i="6"/>
  <c r="AB18" i="6"/>
  <c r="AB16" i="6"/>
  <c r="AB14" i="6"/>
  <c r="AB5" i="6"/>
  <c r="AB19" i="6"/>
  <c r="AB20" i="6"/>
  <c r="K51" i="8"/>
  <c r="J6" i="7"/>
  <c r="J9" i="7" s="1"/>
  <c r="K4" i="7" s="1"/>
  <c r="Z64" i="8"/>
  <c r="Z65" i="8" s="1"/>
  <c r="Z50" i="8"/>
  <c r="Z53" i="8" s="1"/>
  <c r="AA1" i="8"/>
  <c r="Z2" i="8"/>
  <c r="Z12" i="7"/>
  <c r="AA23" i="8" l="1"/>
  <c r="AA40" i="8"/>
  <c r="AX1" i="6"/>
  <c r="AW2" i="6"/>
  <c r="AA21" i="8"/>
  <c r="AA18" i="8"/>
  <c r="AA16" i="8"/>
  <c r="AA35" i="8"/>
  <c r="AA29" i="8"/>
  <c r="AA36" i="8"/>
  <c r="AA38" i="8"/>
  <c r="AA33" i="8"/>
  <c r="AA30" i="8"/>
  <c r="AA31" i="8"/>
  <c r="AA34" i="8"/>
  <c r="AA39" i="8"/>
  <c r="AA32" i="8"/>
  <c r="AA20" i="8"/>
  <c r="AA22" i="8"/>
  <c r="AA15" i="8"/>
  <c r="AA19" i="8"/>
  <c r="AA14" i="8"/>
  <c r="AA17" i="8"/>
  <c r="Z18" i="7"/>
  <c r="AB2" i="7"/>
  <c r="AA8" i="7"/>
  <c r="AU3" i="2"/>
  <c r="Q11" i="8"/>
  <c r="R9" i="8"/>
  <c r="R10" i="8"/>
  <c r="R7" i="8"/>
  <c r="R8" i="8"/>
  <c r="AO2" i="2"/>
  <c r="AO4" i="2" s="1"/>
  <c r="S6" i="8"/>
  <c r="AA26" i="6"/>
  <c r="AA30" i="6" s="1"/>
  <c r="W45" i="8" s="1"/>
  <c r="AB21" i="6"/>
  <c r="AC6" i="6"/>
  <c r="AC8" i="6"/>
  <c r="AC10" i="6"/>
  <c r="AC7" i="6"/>
  <c r="AC9" i="6"/>
  <c r="AC13" i="6"/>
  <c r="AC15" i="6"/>
  <c r="AC11" i="6"/>
  <c r="AC18" i="6"/>
  <c r="AC12" i="6"/>
  <c r="AC14" i="6"/>
  <c r="AC5" i="6"/>
  <c r="AC17" i="6"/>
  <c r="AC16" i="6"/>
  <c r="AC19" i="6"/>
  <c r="AC20" i="6"/>
  <c r="K5" i="7"/>
  <c r="L51" i="8" s="1"/>
  <c r="K7" i="7"/>
  <c r="AA64" i="8"/>
  <c r="AA65" i="8" s="1"/>
  <c r="AB1" i="8"/>
  <c r="AB40" i="8" s="1"/>
  <c r="AA2" i="8"/>
  <c r="AA12" i="7"/>
  <c r="AY1" i="6" l="1"/>
  <c r="AX2" i="6"/>
  <c r="AB22" i="8"/>
  <c r="AB20" i="8"/>
  <c r="AB17" i="8"/>
  <c r="AB16" i="8"/>
  <c r="AB14" i="8"/>
  <c r="AB18" i="8"/>
  <c r="AB29" i="8"/>
  <c r="AB36" i="8"/>
  <c r="AB35" i="8"/>
  <c r="AB38" i="8"/>
  <c r="AB30" i="8"/>
  <c r="AB31" i="8"/>
  <c r="AB39" i="8"/>
  <c r="AB34" i="8"/>
  <c r="AB32" i="8"/>
  <c r="AB33" i="8"/>
  <c r="AB19" i="8"/>
  <c r="AB23" i="8"/>
  <c r="AB15" i="8"/>
  <c r="AB21" i="8"/>
  <c r="AC2" i="7"/>
  <c r="AA18" i="7"/>
  <c r="AB52" i="8" s="1"/>
  <c r="AV3" i="2"/>
  <c r="R11" i="8"/>
  <c r="AP2" i="2"/>
  <c r="AP4" i="2" s="1"/>
  <c r="T6" i="8"/>
  <c r="S7" i="8"/>
  <c r="S9" i="8"/>
  <c r="S8" i="8"/>
  <c r="S10" i="8"/>
  <c r="AB26" i="6"/>
  <c r="AB30" i="6" s="1"/>
  <c r="X45" i="8" s="1"/>
  <c r="AC21" i="6"/>
  <c r="AD6" i="6"/>
  <c r="AD8" i="6"/>
  <c r="AD10" i="6"/>
  <c r="AD9" i="6"/>
  <c r="AD15" i="6"/>
  <c r="AD19" i="6"/>
  <c r="AD13" i="6"/>
  <c r="AD12" i="6"/>
  <c r="AD7" i="6"/>
  <c r="AD11" i="6"/>
  <c r="AD17" i="6"/>
  <c r="AD20" i="6"/>
  <c r="AD14" i="6"/>
  <c r="AD5" i="6"/>
  <c r="AD18" i="6"/>
  <c r="AD16" i="6"/>
  <c r="K6" i="7"/>
  <c r="K9" i="7" s="1"/>
  <c r="L4" i="7" s="1"/>
  <c r="L5" i="7" s="1"/>
  <c r="AB64" i="8"/>
  <c r="AB50" i="8"/>
  <c r="AC1" i="8"/>
  <c r="AC40" i="8" s="1"/>
  <c r="AB2" i="8"/>
  <c r="AB12" i="7"/>
  <c r="AZ1" i="6" l="1"/>
  <c r="AY2" i="6"/>
  <c r="AC14" i="8"/>
  <c r="AC18" i="8"/>
  <c r="AC21" i="8"/>
  <c r="AC16" i="8"/>
  <c r="AC15" i="8"/>
  <c r="AC17" i="8"/>
  <c r="AC23" i="8"/>
  <c r="AC20" i="8"/>
  <c r="AC29" i="8"/>
  <c r="AC36" i="8"/>
  <c r="AC35" i="8"/>
  <c r="AC38" i="8"/>
  <c r="AC39" i="8"/>
  <c r="AC30" i="8"/>
  <c r="AC34" i="8"/>
  <c r="AC31" i="8"/>
  <c r="AC32" i="8"/>
  <c r="AC33" i="8"/>
  <c r="AC19" i="8"/>
  <c r="AC22" i="8"/>
  <c r="AD2" i="7"/>
  <c r="AC8" i="7"/>
  <c r="AB18" i="7"/>
  <c r="AW3" i="2"/>
  <c r="S11" i="8"/>
  <c r="T9" i="8"/>
  <c r="T8" i="8"/>
  <c r="T7" i="8"/>
  <c r="T10" i="8"/>
  <c r="AQ2" i="2"/>
  <c r="AQ4" i="2" s="1"/>
  <c r="V6" i="8" s="1"/>
  <c r="U6" i="8"/>
  <c r="AC26" i="6"/>
  <c r="AC30" i="6" s="1"/>
  <c r="Y45" i="8" s="1"/>
  <c r="AD21" i="6"/>
  <c r="AE6" i="6"/>
  <c r="AE8" i="6"/>
  <c r="AE7" i="6"/>
  <c r="AE12" i="6"/>
  <c r="AE10" i="6"/>
  <c r="AE11" i="6"/>
  <c r="AE15" i="6"/>
  <c r="AE19" i="6"/>
  <c r="AE9" i="6"/>
  <c r="AE13" i="6"/>
  <c r="AE16" i="6"/>
  <c r="AE17" i="6"/>
  <c r="AE20" i="6"/>
  <c r="AE14" i="6"/>
  <c r="AE5" i="6"/>
  <c r="AE18" i="6"/>
  <c r="L7" i="7"/>
  <c r="L6" i="7" s="1"/>
  <c r="L9" i="7" s="1"/>
  <c r="M4" i="7" s="1"/>
  <c r="M51" i="8"/>
  <c r="AB65" i="8"/>
  <c r="AB53" i="8"/>
  <c r="AC64" i="8"/>
  <c r="AC65" i="8" s="1"/>
  <c r="AC2" i="8"/>
  <c r="AD1" i="8"/>
  <c r="AD40" i="8" s="1"/>
  <c r="AC12" i="7"/>
  <c r="BA1" i="6" l="1"/>
  <c r="AZ2" i="6"/>
  <c r="AD20" i="8"/>
  <c r="AD23" i="8"/>
  <c r="AD15" i="8"/>
  <c r="AD22" i="8"/>
  <c r="AD16" i="8"/>
  <c r="AD19" i="8"/>
  <c r="AD21" i="8"/>
  <c r="AD17" i="8"/>
  <c r="AD18" i="8"/>
  <c r="AD29" i="8"/>
  <c r="AD36" i="8"/>
  <c r="AD35" i="8"/>
  <c r="AD38" i="8"/>
  <c r="AD33" i="8"/>
  <c r="AD31" i="8"/>
  <c r="AD32" i="8"/>
  <c r="AD39" i="8"/>
  <c r="AD34" i="8"/>
  <c r="AD30" i="8"/>
  <c r="AD14" i="8"/>
  <c r="AC18" i="7"/>
  <c r="AD52" i="8" s="1"/>
  <c r="AE2" i="7"/>
  <c r="AD8" i="7"/>
  <c r="AX3" i="2"/>
  <c r="T11" i="8"/>
  <c r="AR2" i="2"/>
  <c r="AR4" i="2" s="1"/>
  <c r="W6" i="8" s="1"/>
  <c r="U10" i="8"/>
  <c r="U8" i="8"/>
  <c r="U7" i="8"/>
  <c r="U9" i="8"/>
  <c r="AD26" i="6"/>
  <c r="AD30" i="6" s="1"/>
  <c r="Z45" i="8" s="1"/>
  <c r="AF7" i="6"/>
  <c r="AF6" i="6"/>
  <c r="AF9" i="6"/>
  <c r="AF12" i="6"/>
  <c r="AF14" i="6"/>
  <c r="AF16" i="6"/>
  <c r="AF18" i="6"/>
  <c r="AF10" i="6"/>
  <c r="AF8" i="6"/>
  <c r="AF17" i="6"/>
  <c r="AF5" i="6"/>
  <c r="AF15" i="6"/>
  <c r="AF13" i="6"/>
  <c r="AF20" i="6"/>
  <c r="AF11" i="6"/>
  <c r="AF19" i="6"/>
  <c r="AE21" i="6"/>
  <c r="M7" i="7"/>
  <c r="M5" i="7"/>
  <c r="AD64" i="8"/>
  <c r="AD50" i="8"/>
  <c r="AD2" i="8"/>
  <c r="AE1" i="8"/>
  <c r="AE40" i="8" s="1"/>
  <c r="AD12" i="7"/>
  <c r="AE21" i="8" l="1"/>
  <c r="BB1" i="6"/>
  <c r="BA2" i="6"/>
  <c r="AE17" i="8"/>
  <c r="AE19" i="8"/>
  <c r="AE16" i="8"/>
  <c r="AE14" i="8"/>
  <c r="AE22" i="8"/>
  <c r="AE15" i="8"/>
  <c r="AE23" i="8"/>
  <c r="AE35" i="8"/>
  <c r="AE29" i="8"/>
  <c r="AE36" i="8"/>
  <c r="AE38" i="8"/>
  <c r="AE32" i="8"/>
  <c r="AE30" i="8"/>
  <c r="AE39" i="8"/>
  <c r="AE34" i="8"/>
  <c r="AE33" i="8"/>
  <c r="AE31" i="8"/>
  <c r="AE18" i="8"/>
  <c r="AE20" i="8"/>
  <c r="W7" i="8"/>
  <c r="AD18" i="7"/>
  <c r="AE52" i="8" s="1"/>
  <c r="AF2" i="7"/>
  <c r="AE8" i="7"/>
  <c r="AY3" i="2"/>
  <c r="U11" i="8"/>
  <c r="V8" i="8"/>
  <c r="V7" i="8"/>
  <c r="V9" i="8"/>
  <c r="V10" i="8"/>
  <c r="AS2" i="2"/>
  <c r="AS4" i="2" s="1"/>
  <c r="X6" i="8" s="1"/>
  <c r="X7" i="8" s="1"/>
  <c r="AE26" i="6"/>
  <c r="AE30" i="6" s="1"/>
  <c r="AA45" i="8" s="1"/>
  <c r="AF21" i="6"/>
  <c r="AG7" i="6"/>
  <c r="AG9" i="6"/>
  <c r="AG11" i="6"/>
  <c r="AG6" i="6"/>
  <c r="AG8" i="6"/>
  <c r="AG12" i="6"/>
  <c r="AG14" i="6"/>
  <c r="AG10" i="6"/>
  <c r="AG17" i="6"/>
  <c r="AG5" i="6"/>
  <c r="AG15" i="6"/>
  <c r="AG13" i="6"/>
  <c r="AG19" i="6"/>
  <c r="AG20" i="6"/>
  <c r="AG16" i="6"/>
  <c r="AG18" i="6"/>
  <c r="M6" i="7"/>
  <c r="M9" i="7" s="1"/>
  <c r="N4" i="7" s="1"/>
  <c r="N51" i="8"/>
  <c r="AD65" i="8"/>
  <c r="AD53" i="8"/>
  <c r="AE64" i="8"/>
  <c r="AE65" i="8" s="1"/>
  <c r="AE50" i="8"/>
  <c r="AE53" i="8" s="1"/>
  <c r="AE2" i="8"/>
  <c r="AF1" i="8"/>
  <c r="AE12" i="7"/>
  <c r="AF17" i="8" l="1"/>
  <c r="AF40" i="8"/>
  <c r="AF23" i="8"/>
  <c r="BC1" i="6"/>
  <c r="BB2" i="6"/>
  <c r="AF19" i="8"/>
  <c r="AF15" i="8"/>
  <c r="AF20" i="8"/>
  <c r="AF22" i="8"/>
  <c r="AF18" i="8"/>
  <c r="AF14" i="8"/>
  <c r="AF35" i="8"/>
  <c r="AF29" i="8"/>
  <c r="AF36" i="8"/>
  <c r="AF38" i="8"/>
  <c r="AF31" i="8"/>
  <c r="AF30" i="8"/>
  <c r="AF39" i="8"/>
  <c r="AF34" i="8"/>
  <c r="AF32" i="8"/>
  <c r="AF33" i="8"/>
  <c r="AF16" i="8"/>
  <c r="AF21" i="8"/>
  <c r="X9" i="8"/>
  <c r="X10" i="8"/>
  <c r="X8" i="8"/>
  <c r="AE18" i="7"/>
  <c r="AF52" i="8" s="1"/>
  <c r="AG2" i="7"/>
  <c r="AF8" i="7"/>
  <c r="AZ3" i="2"/>
  <c r="V11" i="8"/>
  <c r="AT2" i="2"/>
  <c r="AT4" i="2" s="1"/>
  <c r="W9" i="8"/>
  <c r="W10" i="8"/>
  <c r="W8" i="8"/>
  <c r="AF26" i="6"/>
  <c r="AF30" i="6" s="1"/>
  <c r="AB45" i="8" s="1"/>
  <c r="AG21" i="6"/>
  <c r="AH7" i="6"/>
  <c r="AH9" i="6"/>
  <c r="AH6" i="6"/>
  <c r="AH10" i="6"/>
  <c r="AH11" i="6"/>
  <c r="AH14" i="6"/>
  <c r="AH20" i="6"/>
  <c r="AH8" i="6"/>
  <c r="AH12" i="6"/>
  <c r="AH13" i="6"/>
  <c r="AH15" i="6"/>
  <c r="AH19" i="6"/>
  <c r="AH17" i="6"/>
  <c r="AH18" i="6"/>
  <c r="AH5" i="6"/>
  <c r="AH16" i="6"/>
  <c r="N5" i="7"/>
  <c r="O51" i="8" s="1"/>
  <c r="N7" i="7"/>
  <c r="AF64" i="8"/>
  <c r="AF50" i="8"/>
  <c r="AG1" i="8"/>
  <c r="AG40" i="8" s="1"/>
  <c r="AF2" i="8"/>
  <c r="AF12" i="7"/>
  <c r="BD1" i="6" l="1"/>
  <c r="BC2" i="6"/>
  <c r="AG22" i="8"/>
  <c r="AG14" i="8"/>
  <c r="AG18" i="8"/>
  <c r="AG20" i="8"/>
  <c r="AG35" i="8"/>
  <c r="AG29" i="8"/>
  <c r="AG36" i="8"/>
  <c r="AG38" i="8"/>
  <c r="AG33" i="8"/>
  <c r="AG32" i="8"/>
  <c r="AG39" i="8"/>
  <c r="AG34" i="8"/>
  <c r="AG31" i="8"/>
  <c r="AG30" i="8"/>
  <c r="AG21" i="8"/>
  <c r="AG15" i="8"/>
  <c r="AG16" i="8"/>
  <c r="AG23" i="8"/>
  <c r="AG19" i="8"/>
  <c r="AG17" i="8"/>
  <c r="X11" i="8"/>
  <c r="AF18" i="7"/>
  <c r="AG52" i="8" s="1"/>
  <c r="AH2" i="7"/>
  <c r="AG8" i="7"/>
  <c r="BA3" i="2"/>
  <c r="W11" i="8"/>
  <c r="AU2" i="2"/>
  <c r="AU4" i="2" s="1"/>
  <c r="Y6" i="8"/>
  <c r="AG26" i="6"/>
  <c r="AG30" i="6" s="1"/>
  <c r="AC45" i="8" s="1"/>
  <c r="AI7" i="6"/>
  <c r="AI8" i="6"/>
  <c r="AI11" i="6"/>
  <c r="AI9" i="6"/>
  <c r="AI6" i="6"/>
  <c r="AI10" i="6"/>
  <c r="AI16" i="6"/>
  <c r="AI14" i="6"/>
  <c r="AI20" i="6"/>
  <c r="AI15" i="6"/>
  <c r="AI12" i="6"/>
  <c r="AI18" i="6"/>
  <c r="AI19" i="6"/>
  <c r="AI13" i="6"/>
  <c r="AI17" i="6"/>
  <c r="AI5" i="6"/>
  <c r="AH21" i="6"/>
  <c r="N6" i="7"/>
  <c r="N9" i="7" s="1"/>
  <c r="O4" i="7" s="1"/>
  <c r="AF65" i="8"/>
  <c r="AF53" i="8"/>
  <c r="AG64" i="8"/>
  <c r="AG65" i="8" s="1"/>
  <c r="AG50" i="8"/>
  <c r="AG53" i="8" s="1"/>
  <c r="AH1" i="8"/>
  <c r="AH40" i="8" s="1"/>
  <c r="AG2" i="8"/>
  <c r="AG12" i="7"/>
  <c r="BE1" i="6" l="1"/>
  <c r="BD2" i="6"/>
  <c r="AH22" i="8"/>
  <c r="AH15" i="8"/>
  <c r="AH21" i="8"/>
  <c r="AH17" i="8"/>
  <c r="AH19" i="8"/>
  <c r="AH20" i="8"/>
  <c r="AH23" i="8"/>
  <c r="AH18" i="8"/>
  <c r="AH35" i="8"/>
  <c r="AH29" i="8"/>
  <c r="AH36" i="8"/>
  <c r="AH38" i="8"/>
  <c r="AH39" i="8"/>
  <c r="AH34" i="8"/>
  <c r="AH32" i="8"/>
  <c r="AH30" i="8"/>
  <c r="AH31" i="8"/>
  <c r="AH33" i="8"/>
  <c r="AH16" i="8"/>
  <c r="AH14" i="8"/>
  <c r="AG18" i="7"/>
  <c r="AH52" i="8" s="1"/>
  <c r="AI2" i="7"/>
  <c r="AH8" i="7"/>
  <c r="BB3" i="2"/>
  <c r="AV2" i="2"/>
  <c r="AV4" i="2" s="1"/>
  <c r="Z6" i="8"/>
  <c r="Y10" i="8"/>
  <c r="Y9" i="8"/>
  <c r="Y7" i="8"/>
  <c r="Y8" i="8"/>
  <c r="AH26" i="6"/>
  <c r="AH30" i="6" s="1"/>
  <c r="AD45" i="8" s="1"/>
  <c r="AI21" i="6"/>
  <c r="AJ6" i="6"/>
  <c r="AJ8" i="6"/>
  <c r="AJ7" i="6"/>
  <c r="AJ11" i="6"/>
  <c r="AJ13" i="6"/>
  <c r="AJ15" i="6"/>
  <c r="AJ17" i="6"/>
  <c r="AJ9" i="6"/>
  <c r="AJ12" i="6"/>
  <c r="AJ16" i="6"/>
  <c r="AJ14" i="6"/>
  <c r="AJ10" i="6"/>
  <c r="AJ18" i="6"/>
  <c r="AJ19" i="6"/>
  <c r="AJ20" i="6"/>
  <c r="AJ5" i="6"/>
  <c r="O7" i="7"/>
  <c r="O5" i="7"/>
  <c r="AH64" i="8"/>
  <c r="AH50" i="8"/>
  <c r="AI1" i="8"/>
  <c r="AI40" i="8" s="1"/>
  <c r="AH2" i="8"/>
  <c r="AH12" i="7"/>
  <c r="AI20" i="8" l="1"/>
  <c r="BF1" i="6"/>
  <c r="BE2" i="6"/>
  <c r="AI18" i="8"/>
  <c r="AI23" i="8"/>
  <c r="AI19" i="8"/>
  <c r="AI14" i="8"/>
  <c r="AI17" i="8"/>
  <c r="AI16" i="8"/>
  <c r="AI21" i="8"/>
  <c r="AI15" i="8"/>
  <c r="AI35" i="8"/>
  <c r="AI29" i="8"/>
  <c r="AI36" i="8"/>
  <c r="AI38" i="8"/>
  <c r="AI33" i="8"/>
  <c r="AI30" i="8"/>
  <c r="AI39" i="8"/>
  <c r="AI34" i="8"/>
  <c r="AI32" i="8"/>
  <c r="AI31" i="8"/>
  <c r="AI22" i="8"/>
  <c r="AH18" i="7"/>
  <c r="AI52" i="8" s="1"/>
  <c r="AJ2" i="7"/>
  <c r="AI8" i="7"/>
  <c r="BC3" i="2"/>
  <c r="Y11" i="8"/>
  <c r="Z8" i="8"/>
  <c r="Z10" i="8"/>
  <c r="Z7" i="8"/>
  <c r="Z9" i="8"/>
  <c r="AW2" i="2"/>
  <c r="AW4" i="2" s="1"/>
  <c r="AB6" i="8" s="1"/>
  <c r="AA6" i="8"/>
  <c r="AI26" i="6"/>
  <c r="AI30" i="6" s="1"/>
  <c r="AE45" i="8" s="1"/>
  <c r="AK6" i="6"/>
  <c r="AK8" i="6"/>
  <c r="AK10" i="6"/>
  <c r="AK7" i="6"/>
  <c r="AK9" i="6"/>
  <c r="AK11" i="6"/>
  <c r="AK13" i="6"/>
  <c r="AK15" i="6"/>
  <c r="AK18" i="6"/>
  <c r="AK16" i="6"/>
  <c r="AK14" i="6"/>
  <c r="AK17" i="6"/>
  <c r="AK12" i="6"/>
  <c r="AK19" i="6"/>
  <c r="AK5" i="6"/>
  <c r="AK20" i="6"/>
  <c r="AJ21" i="6"/>
  <c r="O6" i="7"/>
  <c r="O9" i="7" s="1"/>
  <c r="P4" i="7" s="1"/>
  <c r="P51" i="8"/>
  <c r="AH65" i="8"/>
  <c r="AH53" i="8"/>
  <c r="AI64" i="8"/>
  <c r="AI65" i="8" s="1"/>
  <c r="AI50" i="8"/>
  <c r="AI53" i="8" s="1"/>
  <c r="AI2" i="8"/>
  <c r="AJ1" i="8"/>
  <c r="AJ40" i="8" s="1"/>
  <c r="AI12" i="7"/>
  <c r="BG1" i="6" l="1"/>
  <c r="BF2" i="6"/>
  <c r="AJ15" i="8"/>
  <c r="AJ21" i="8"/>
  <c r="AJ17" i="8"/>
  <c r="AJ22" i="8"/>
  <c r="AJ14" i="8"/>
  <c r="AJ16" i="8"/>
  <c r="AJ19" i="8"/>
  <c r="AJ29" i="8"/>
  <c r="AJ36" i="8"/>
  <c r="AJ35" i="8"/>
  <c r="AJ38" i="8"/>
  <c r="AJ31" i="8"/>
  <c r="AJ33" i="8"/>
  <c r="AJ30" i="8"/>
  <c r="AJ34" i="8"/>
  <c r="AJ32" i="8"/>
  <c r="AJ39" i="8"/>
  <c r="AJ23" i="8"/>
  <c r="AJ20" i="8"/>
  <c r="AJ18" i="8"/>
  <c r="AK2" i="7"/>
  <c r="AJ8" i="7"/>
  <c r="AI18" i="7"/>
  <c r="AJ52" i="8" s="1"/>
  <c r="AA7" i="8"/>
  <c r="AA9" i="8"/>
  <c r="AA10" i="8"/>
  <c r="AA8" i="8"/>
  <c r="AX2" i="2"/>
  <c r="AX4" i="2" s="1"/>
  <c r="Z11" i="8"/>
  <c r="AJ26" i="6"/>
  <c r="AJ30" i="6" s="1"/>
  <c r="AF45" i="8" s="1"/>
  <c r="AK21" i="6"/>
  <c r="AL6" i="6"/>
  <c r="AL8" i="6"/>
  <c r="AL10" i="6"/>
  <c r="AL7" i="6"/>
  <c r="AL9" i="6"/>
  <c r="AL11" i="6"/>
  <c r="AL12" i="6"/>
  <c r="AL13" i="6"/>
  <c r="AL19" i="6"/>
  <c r="AL18" i="6"/>
  <c r="AL14" i="6"/>
  <c r="AL5" i="6"/>
  <c r="AL15" i="6"/>
  <c r="AL20" i="6"/>
  <c r="AL16" i="6"/>
  <c r="AL17" i="6"/>
  <c r="P7" i="7"/>
  <c r="P5" i="7"/>
  <c r="AJ64" i="8"/>
  <c r="AJ50" i="8"/>
  <c r="AJ2" i="8"/>
  <c r="AK1" i="8"/>
  <c r="AK40" i="8" s="1"/>
  <c r="AJ12" i="7"/>
  <c r="AK19" i="8" l="1"/>
  <c r="BH1" i="6"/>
  <c r="BG2" i="6"/>
  <c r="AK16" i="8"/>
  <c r="AK14" i="8"/>
  <c r="AK18" i="8"/>
  <c r="AK22" i="8"/>
  <c r="AK20" i="8"/>
  <c r="AK17" i="8"/>
  <c r="AK29" i="8"/>
  <c r="AK36" i="8"/>
  <c r="AK35" i="8"/>
  <c r="AK38" i="8"/>
  <c r="AK33" i="8"/>
  <c r="AK39" i="8"/>
  <c r="AK34" i="8"/>
  <c r="AK30" i="8"/>
  <c r="AK32" i="8"/>
  <c r="AK31" i="8"/>
  <c r="AK23" i="8"/>
  <c r="AK21" i="8"/>
  <c r="AK15" i="8"/>
  <c r="AL2" i="7"/>
  <c r="AK8" i="7"/>
  <c r="AJ18" i="7"/>
  <c r="AK52" i="8" s="1"/>
  <c r="BD3" i="2"/>
  <c r="AA11" i="8"/>
  <c r="AB9" i="8"/>
  <c r="AB8" i="8"/>
  <c r="AB7" i="8"/>
  <c r="AB10" i="8"/>
  <c r="AY2" i="2"/>
  <c r="AY4" i="2" s="1"/>
  <c r="AC6" i="8"/>
  <c r="AK26" i="6"/>
  <c r="AK30" i="6" s="1"/>
  <c r="AG45" i="8" s="1"/>
  <c r="AL21" i="6"/>
  <c r="AM6" i="6"/>
  <c r="AM8" i="6"/>
  <c r="AM12" i="6"/>
  <c r="AM7" i="6"/>
  <c r="AM9" i="6"/>
  <c r="AM11" i="6"/>
  <c r="AM13" i="6"/>
  <c r="AM19" i="6"/>
  <c r="AM10" i="6"/>
  <c r="AM14" i="6"/>
  <c r="AM16" i="6"/>
  <c r="AM5" i="6"/>
  <c r="AM15" i="6"/>
  <c r="AM18" i="6"/>
  <c r="AM20" i="6"/>
  <c r="AM17" i="6"/>
  <c r="P6" i="7"/>
  <c r="P9" i="7" s="1"/>
  <c r="Q4" i="7" s="1"/>
  <c r="Q51" i="8"/>
  <c r="AJ65" i="8"/>
  <c r="AJ53" i="8"/>
  <c r="AK64" i="8"/>
  <c r="AK65" i="8" s="1"/>
  <c r="AK50" i="8"/>
  <c r="AK53" i="8" s="1"/>
  <c r="AK2" i="8"/>
  <c r="AL1" i="8"/>
  <c r="AL40" i="8" s="1"/>
  <c r="AK12" i="7"/>
  <c r="BI1" i="6" l="1"/>
  <c r="BH2" i="6"/>
  <c r="AL17" i="8"/>
  <c r="AL20" i="8"/>
  <c r="AL22" i="8"/>
  <c r="AL15" i="8"/>
  <c r="AL18" i="8"/>
  <c r="AL29" i="8"/>
  <c r="AL36" i="8"/>
  <c r="AL35" i="8"/>
  <c r="AL38" i="8"/>
  <c r="AL39" i="8"/>
  <c r="AL34" i="8"/>
  <c r="AL33" i="8"/>
  <c r="AL30" i="8"/>
  <c r="AL31" i="8"/>
  <c r="AL32" i="8"/>
  <c r="AL21" i="8"/>
  <c r="AL19" i="8"/>
  <c r="AL23" i="8"/>
  <c r="AL14" i="8"/>
  <c r="AL16" i="8"/>
  <c r="AK18" i="7"/>
  <c r="AL52" i="8" s="1"/>
  <c r="AM2" i="7"/>
  <c r="BE3" i="2"/>
  <c r="AC7" i="8"/>
  <c r="AC10" i="8"/>
  <c r="AC8" i="8"/>
  <c r="AC9" i="8"/>
  <c r="AZ2" i="2"/>
  <c r="AZ4" i="2" s="1"/>
  <c r="AD6" i="8"/>
  <c r="AB11" i="8"/>
  <c r="AL26" i="6"/>
  <c r="AL30" i="6" s="1"/>
  <c r="AH45" i="8" s="1"/>
  <c r="AM21" i="6"/>
  <c r="AN7" i="6"/>
  <c r="AN6" i="6"/>
  <c r="AN10" i="6"/>
  <c r="AN8" i="6"/>
  <c r="AN12" i="6"/>
  <c r="AN14" i="6"/>
  <c r="AN16" i="6"/>
  <c r="AN18" i="6"/>
  <c r="AN9" i="6"/>
  <c r="AN11" i="6"/>
  <c r="AN15" i="6"/>
  <c r="AN5" i="6"/>
  <c r="AN13" i="6"/>
  <c r="AN20" i="6"/>
  <c r="AN19" i="6"/>
  <c r="AN17" i="6"/>
  <c r="Q7" i="7"/>
  <c r="Q5" i="7"/>
  <c r="AL64" i="8"/>
  <c r="AL65" i="8" s="1"/>
  <c r="AL50" i="8"/>
  <c r="AL53" i="8" s="1"/>
  <c r="AL2" i="8"/>
  <c r="AM1" i="8"/>
  <c r="AL12" i="7"/>
  <c r="AM17" i="8" l="1"/>
  <c r="AM40" i="8"/>
  <c r="BJ1" i="6"/>
  <c r="BI2" i="6"/>
  <c r="AM21" i="8"/>
  <c r="AM35" i="8"/>
  <c r="AM29" i="8"/>
  <c r="AM36" i="8"/>
  <c r="AM38" i="8"/>
  <c r="AM30" i="8"/>
  <c r="AM34" i="8"/>
  <c r="AM32" i="8"/>
  <c r="AM39" i="8"/>
  <c r="AM33" i="8"/>
  <c r="AM31" i="8"/>
  <c r="AM16" i="8"/>
  <c r="AM18" i="8"/>
  <c r="AM14" i="8"/>
  <c r="AM15" i="8"/>
  <c r="AM23" i="8"/>
  <c r="AM22" i="8"/>
  <c r="AM19" i="8"/>
  <c r="AM20" i="8"/>
  <c r="AL18" i="7"/>
  <c r="AN2" i="7"/>
  <c r="AM5" i="7"/>
  <c r="AM8" i="7"/>
  <c r="BF3" i="2"/>
  <c r="AC11" i="8"/>
  <c r="AD10" i="8"/>
  <c r="AD8" i="8"/>
  <c r="AD9" i="8"/>
  <c r="AD7" i="8"/>
  <c r="BA2" i="2"/>
  <c r="BA4" i="2" s="1"/>
  <c r="AE6" i="8"/>
  <c r="AM26" i="6"/>
  <c r="AM30" i="6" s="1"/>
  <c r="AI45" i="8" s="1"/>
  <c r="AO7" i="6"/>
  <c r="AO9" i="6"/>
  <c r="AO6" i="6"/>
  <c r="AO8" i="6"/>
  <c r="AO10" i="6"/>
  <c r="AO12" i="6"/>
  <c r="AO14" i="6"/>
  <c r="AO15" i="6"/>
  <c r="AO17" i="6"/>
  <c r="AO5" i="6"/>
  <c r="AO11" i="6"/>
  <c r="AO13" i="6"/>
  <c r="AO16" i="6"/>
  <c r="AO20" i="6"/>
  <c r="AO18" i="6"/>
  <c r="AO19" i="6"/>
  <c r="AN21" i="6"/>
  <c r="Q6" i="7"/>
  <c r="Q9" i="7" s="1"/>
  <c r="R4" i="7" s="1"/>
  <c r="R51" i="8"/>
  <c r="AM64" i="8"/>
  <c r="AM65" i="8" s="1"/>
  <c r="AM2" i="8"/>
  <c r="AN1" i="8"/>
  <c r="AM12" i="7"/>
  <c r="AN15" i="8" l="1"/>
  <c r="BK1" i="6"/>
  <c r="BJ2" i="6"/>
  <c r="AN21" i="8"/>
  <c r="AN40" i="8"/>
  <c r="AN14" i="8"/>
  <c r="AN35" i="8"/>
  <c r="AN29" i="8"/>
  <c r="AN36" i="8"/>
  <c r="AN38" i="8"/>
  <c r="AN33" i="8"/>
  <c r="AN31" i="8"/>
  <c r="AN30" i="8"/>
  <c r="AN34" i="8"/>
  <c r="AN32" i="8"/>
  <c r="AN39" i="8"/>
  <c r="AN18" i="8"/>
  <c r="AN20" i="8"/>
  <c r="AN16" i="8"/>
  <c r="AN19" i="8"/>
  <c r="AN22" i="8"/>
  <c r="AN23" i="8"/>
  <c r="AN17" i="8"/>
  <c r="AM18" i="7"/>
  <c r="AN52" i="8" s="1"/>
  <c r="AO2" i="7"/>
  <c r="AN8" i="7"/>
  <c r="AN5" i="7"/>
  <c r="BG3" i="2"/>
  <c r="AD11" i="8"/>
  <c r="AE7" i="8"/>
  <c r="AE8" i="8"/>
  <c r="AE9" i="8"/>
  <c r="AE10" i="8"/>
  <c r="BB2" i="2"/>
  <c r="BB4" i="2" s="1"/>
  <c r="AF6" i="8"/>
  <c r="AN26" i="6"/>
  <c r="AN30" i="6" s="1"/>
  <c r="AJ45" i="8" s="1"/>
  <c r="AO21" i="6"/>
  <c r="AP7" i="6"/>
  <c r="AP9" i="6"/>
  <c r="AP6" i="6"/>
  <c r="AP8" i="6"/>
  <c r="AP10" i="6"/>
  <c r="AP12" i="6"/>
  <c r="AP20" i="6"/>
  <c r="AP15" i="6"/>
  <c r="AP17" i="6"/>
  <c r="AP11" i="6"/>
  <c r="AP13" i="6"/>
  <c r="AP16" i="6"/>
  <c r="AP5" i="6"/>
  <c r="AP18" i="6"/>
  <c r="AP14" i="6"/>
  <c r="AP19" i="6"/>
  <c r="R7" i="7"/>
  <c r="R5" i="7"/>
  <c r="AN64" i="8"/>
  <c r="AN50" i="8"/>
  <c r="AO1" i="8"/>
  <c r="AO40" i="8" s="1"/>
  <c r="AN2" i="8"/>
  <c r="AN12" i="7"/>
  <c r="AO20" i="8" l="1"/>
  <c r="BL1" i="6"/>
  <c r="BK2" i="6"/>
  <c r="AO21" i="8"/>
  <c r="AO16" i="8"/>
  <c r="AO18" i="8"/>
  <c r="AO35" i="8"/>
  <c r="AO29" i="8"/>
  <c r="AO36" i="8"/>
  <c r="AO38" i="8"/>
  <c r="AO32" i="8"/>
  <c r="AO33" i="8"/>
  <c r="AO39" i="8"/>
  <c r="AO34" i="8"/>
  <c r="AO31" i="8"/>
  <c r="AO30" i="8"/>
  <c r="AO17" i="8"/>
  <c r="AO23" i="8"/>
  <c r="AO22" i="8"/>
  <c r="AO14" i="8"/>
  <c r="AO19" i="8"/>
  <c r="AO15" i="8"/>
  <c r="AN18" i="7"/>
  <c r="AO52" i="8" s="1"/>
  <c r="AP2" i="7"/>
  <c r="AO8" i="7"/>
  <c r="AO5" i="7"/>
  <c r="BH3" i="2"/>
  <c r="AE11" i="8"/>
  <c r="AF7" i="8"/>
  <c r="AF10" i="8"/>
  <c r="AF8" i="8"/>
  <c r="AF9" i="8"/>
  <c r="BC2" i="2"/>
  <c r="BC4" i="2" s="1"/>
  <c r="AG6" i="8"/>
  <c r="AO26" i="6"/>
  <c r="AO30" i="6" s="1"/>
  <c r="AK45" i="8" s="1"/>
  <c r="AP21" i="6"/>
  <c r="AQ7" i="6"/>
  <c r="AQ11" i="6"/>
  <c r="AQ8" i="6"/>
  <c r="AQ10" i="6"/>
  <c r="AQ6" i="6"/>
  <c r="AQ9" i="6"/>
  <c r="AQ12" i="6"/>
  <c r="AQ20" i="6"/>
  <c r="AQ15" i="6"/>
  <c r="AQ13" i="6"/>
  <c r="AQ5" i="6"/>
  <c r="AQ19" i="6"/>
  <c r="AQ16" i="6"/>
  <c r="AQ14" i="6"/>
  <c r="AQ18" i="6"/>
  <c r="AQ17" i="6"/>
  <c r="R6" i="7"/>
  <c r="R9" i="7" s="1"/>
  <c r="S4" i="7" s="1"/>
  <c r="S51" i="8"/>
  <c r="AN65" i="8"/>
  <c r="AN53" i="8"/>
  <c r="AO64" i="8"/>
  <c r="AO65" i="8" s="1"/>
  <c r="AO50" i="8"/>
  <c r="AO53" i="8" s="1"/>
  <c r="AP1" i="8"/>
  <c r="AP40" i="8" s="1"/>
  <c r="AO2" i="8"/>
  <c r="AO12" i="7"/>
  <c r="BM1" i="6" l="1"/>
  <c r="BL2" i="6"/>
  <c r="AP20" i="8"/>
  <c r="AP35" i="8"/>
  <c r="AP29" i="8"/>
  <c r="AP36" i="8"/>
  <c r="AP38" i="8"/>
  <c r="AP39" i="8"/>
  <c r="AP34" i="8"/>
  <c r="AP30" i="8"/>
  <c r="AP31" i="8"/>
  <c r="AP32" i="8"/>
  <c r="AP33" i="8"/>
  <c r="AP23" i="8"/>
  <c r="AP17" i="8"/>
  <c r="AP15" i="8"/>
  <c r="AP19" i="8"/>
  <c r="AP18" i="8"/>
  <c r="AP14" i="8"/>
  <c r="AP16" i="8"/>
  <c r="AP22" i="8"/>
  <c r="AP21" i="8"/>
  <c r="AQ2" i="7"/>
  <c r="AP8" i="7"/>
  <c r="AP5" i="7"/>
  <c r="AO18" i="7"/>
  <c r="AP52" i="8" s="1"/>
  <c r="BI3" i="2"/>
  <c r="AG8" i="8"/>
  <c r="AG7" i="8"/>
  <c r="AG9" i="8"/>
  <c r="AG10" i="8"/>
  <c r="BD2" i="2"/>
  <c r="BD4" i="2" s="1"/>
  <c r="AH6" i="8"/>
  <c r="AF11" i="8"/>
  <c r="AP26" i="6"/>
  <c r="AP30" i="6" s="1"/>
  <c r="AL45" i="8" s="1"/>
  <c r="AQ21" i="6"/>
  <c r="AR6" i="6"/>
  <c r="AR8" i="6"/>
  <c r="AR7" i="6"/>
  <c r="AR11" i="6"/>
  <c r="AR13" i="6"/>
  <c r="AR15" i="6"/>
  <c r="AR17" i="6"/>
  <c r="AR10" i="6"/>
  <c r="AR12" i="6"/>
  <c r="AR14" i="6"/>
  <c r="AR16" i="6"/>
  <c r="AR9" i="6"/>
  <c r="AR19" i="6"/>
  <c r="AR20" i="6"/>
  <c r="AR5" i="6"/>
  <c r="AR18" i="6"/>
  <c r="S5" i="7"/>
  <c r="S7" i="7"/>
  <c r="AP64" i="8"/>
  <c r="AP65" i="8" s="1"/>
  <c r="AP50" i="8"/>
  <c r="AP53" i="8" s="1"/>
  <c r="AQ1" i="8"/>
  <c r="AQ40" i="8" s="1"/>
  <c r="AP2" i="8"/>
  <c r="AP12" i="7"/>
  <c r="BN1" i="6" l="1"/>
  <c r="BM2" i="6"/>
  <c r="AQ18" i="8"/>
  <c r="AQ19" i="8"/>
  <c r="AQ15" i="8"/>
  <c r="AQ35" i="8"/>
  <c r="AQ29" i="8"/>
  <c r="AQ36" i="8"/>
  <c r="AQ38" i="8"/>
  <c r="AQ31" i="8"/>
  <c r="AQ33" i="8"/>
  <c r="AQ30" i="8"/>
  <c r="AQ39" i="8"/>
  <c r="AQ34" i="8"/>
  <c r="AQ32" i="8"/>
  <c r="AQ17" i="8"/>
  <c r="AQ21" i="8"/>
  <c r="AQ23" i="8"/>
  <c r="AQ22" i="8"/>
  <c r="AQ16" i="8"/>
  <c r="AQ14" i="8"/>
  <c r="AQ20" i="8"/>
  <c r="AR2" i="7"/>
  <c r="AQ8" i="7"/>
  <c r="AQ5" i="7"/>
  <c r="AP18" i="7"/>
  <c r="AQ52" i="8" s="1"/>
  <c r="BJ3" i="2"/>
  <c r="AG11" i="8"/>
  <c r="AH7" i="8"/>
  <c r="AH10" i="8"/>
  <c r="AH8" i="8"/>
  <c r="AH9" i="8"/>
  <c r="BE2" i="2"/>
  <c r="BE4" i="2" s="1"/>
  <c r="AI6" i="8"/>
  <c r="AQ26" i="6"/>
  <c r="AQ30" i="6" s="1"/>
  <c r="AM45" i="8" s="1"/>
  <c r="AS6" i="6"/>
  <c r="AS8" i="6"/>
  <c r="AS10" i="6"/>
  <c r="AS7" i="6"/>
  <c r="AS9" i="6"/>
  <c r="AS11" i="6"/>
  <c r="AS13" i="6"/>
  <c r="AS15" i="6"/>
  <c r="AS14" i="6"/>
  <c r="AS16" i="6"/>
  <c r="AS12" i="6"/>
  <c r="AS17" i="6"/>
  <c r="AS19" i="6"/>
  <c r="AS20" i="6"/>
  <c r="AS18" i="6"/>
  <c r="AS5" i="6"/>
  <c r="AR21" i="6"/>
  <c r="T51" i="8"/>
  <c r="S6" i="7"/>
  <c r="S9" i="7" s="1"/>
  <c r="T4" i="7" s="1"/>
  <c r="AQ64" i="8"/>
  <c r="AQ50" i="8"/>
  <c r="AR1" i="8"/>
  <c r="AR40" i="8" s="1"/>
  <c r="AQ2" i="8"/>
  <c r="AQ12" i="7"/>
  <c r="BO1" i="6" l="1"/>
  <c r="BN2" i="6"/>
  <c r="AR23" i="8"/>
  <c r="AR21" i="8"/>
  <c r="AR17" i="8"/>
  <c r="AR29" i="8"/>
  <c r="AR36" i="8"/>
  <c r="AR35" i="8"/>
  <c r="AR38" i="8"/>
  <c r="AR39" i="8"/>
  <c r="AR33" i="8"/>
  <c r="AR30" i="8"/>
  <c r="AR31" i="8"/>
  <c r="AR34" i="8"/>
  <c r="AR32" i="8"/>
  <c r="AR20" i="8"/>
  <c r="AR14" i="8"/>
  <c r="AR15" i="8"/>
  <c r="AR16" i="8"/>
  <c r="AR19" i="8"/>
  <c r="AR22" i="8"/>
  <c r="AR18" i="8"/>
  <c r="AQ18" i="7"/>
  <c r="AR52" i="8" s="1"/>
  <c r="AS2" i="7"/>
  <c r="AR8" i="7"/>
  <c r="AR5" i="7"/>
  <c r="BK3" i="2"/>
  <c r="AH11" i="8"/>
  <c r="AI7" i="8"/>
  <c r="AI9" i="8"/>
  <c r="AI8" i="8"/>
  <c r="AI10" i="8"/>
  <c r="BF2" i="2"/>
  <c r="BF4" i="2" s="1"/>
  <c r="AJ6" i="8"/>
  <c r="AR26" i="6"/>
  <c r="AR30" i="6" s="1"/>
  <c r="AN45" i="8" s="1"/>
  <c r="AS21" i="6"/>
  <c r="AT6" i="6"/>
  <c r="AT8" i="6"/>
  <c r="AT10" i="6"/>
  <c r="AT9" i="6"/>
  <c r="AT7" i="6"/>
  <c r="AT11" i="6"/>
  <c r="AT18" i="6"/>
  <c r="AT19" i="6"/>
  <c r="AT14" i="6"/>
  <c r="AT16" i="6"/>
  <c r="AT12" i="6"/>
  <c r="AT17" i="6"/>
  <c r="AT20" i="6"/>
  <c r="AT5" i="6"/>
  <c r="AT13" i="6"/>
  <c r="AT15" i="6"/>
  <c r="T7" i="7"/>
  <c r="T5" i="7"/>
  <c r="AQ65" i="8"/>
  <c r="AQ53" i="8"/>
  <c r="AR64" i="8"/>
  <c r="AR65" i="8" s="1"/>
  <c r="AR50" i="8"/>
  <c r="AR53" i="8" s="1"/>
  <c r="AS1" i="8"/>
  <c r="AS40" i="8" s="1"/>
  <c r="AR2" i="8"/>
  <c r="AR12" i="7"/>
  <c r="BP1" i="6" l="1"/>
  <c r="BO2" i="6"/>
  <c r="AS15" i="8"/>
  <c r="AS14" i="8"/>
  <c r="AS20" i="8"/>
  <c r="AS29" i="8"/>
  <c r="AS36" i="8"/>
  <c r="AS35" i="8"/>
  <c r="AS38" i="8"/>
  <c r="AS33" i="8"/>
  <c r="AS39" i="8"/>
  <c r="AS34" i="8"/>
  <c r="AS31" i="8"/>
  <c r="AS30" i="8"/>
  <c r="AS32" i="8"/>
  <c r="AS18" i="8"/>
  <c r="AS22" i="8"/>
  <c r="AS17" i="8"/>
  <c r="AS19" i="8"/>
  <c r="AS21" i="8"/>
  <c r="AS16" i="8"/>
  <c r="AS23" i="8"/>
  <c r="AR18" i="7"/>
  <c r="AS52" i="8" s="1"/>
  <c r="AT2" i="7"/>
  <c r="AS8" i="7"/>
  <c r="AS5" i="7"/>
  <c r="BL3" i="2"/>
  <c r="AI11" i="8"/>
  <c r="BG2" i="2"/>
  <c r="BG4" i="2" s="1"/>
  <c r="AK6" i="8"/>
  <c r="AJ9" i="8"/>
  <c r="AJ10" i="8"/>
  <c r="AJ8" i="8"/>
  <c r="AJ7" i="8"/>
  <c r="AS26" i="6"/>
  <c r="AS30" i="6" s="1"/>
  <c r="AO45" i="8" s="1"/>
  <c r="AT21" i="6"/>
  <c r="AU6" i="6"/>
  <c r="AU8" i="6"/>
  <c r="AU12" i="6"/>
  <c r="AU9" i="6"/>
  <c r="AU7" i="6"/>
  <c r="AU10" i="6"/>
  <c r="AU19" i="6"/>
  <c r="AU18" i="6"/>
  <c r="AU14" i="6"/>
  <c r="AU11" i="6"/>
  <c r="AU15" i="6"/>
  <c r="AU17" i="6"/>
  <c r="AU16" i="6"/>
  <c r="AU13" i="6"/>
  <c r="AU20" i="6"/>
  <c r="AU5" i="6"/>
  <c r="T6" i="7"/>
  <c r="T9" i="7" s="1"/>
  <c r="U4" i="7" s="1"/>
  <c r="U51" i="8"/>
  <c r="AS64" i="8"/>
  <c r="AS50" i="8"/>
  <c r="AS2" i="8"/>
  <c r="AT1" i="8"/>
  <c r="AT40" i="8" s="1"/>
  <c r="AS12" i="7"/>
  <c r="BQ1" i="6" l="1"/>
  <c r="BP2" i="6"/>
  <c r="AT18" i="8"/>
  <c r="AT29" i="8"/>
  <c r="AT36" i="8"/>
  <c r="AT35" i="8"/>
  <c r="AT38" i="8"/>
  <c r="AT32" i="8"/>
  <c r="AT39" i="8"/>
  <c r="AT34" i="8"/>
  <c r="AT33" i="8"/>
  <c r="AT30" i="8"/>
  <c r="AT31" i="8"/>
  <c r="AT17" i="8"/>
  <c r="AT22" i="8"/>
  <c r="AT23" i="8"/>
  <c r="AT16" i="8"/>
  <c r="AT20" i="8"/>
  <c r="AT21" i="8"/>
  <c r="AT14" i="8"/>
  <c r="AT19" i="8"/>
  <c r="AT15" i="8"/>
  <c r="AU2" i="7"/>
  <c r="AT8" i="7"/>
  <c r="AT5" i="7"/>
  <c r="AS18" i="7"/>
  <c r="AT52" i="8" s="1"/>
  <c r="BM3" i="2"/>
  <c r="AJ11" i="8"/>
  <c r="AK10" i="8"/>
  <c r="AK9" i="8"/>
  <c r="AK8" i="8"/>
  <c r="AK7" i="8"/>
  <c r="BH2" i="2"/>
  <c r="BH4" i="2" s="1"/>
  <c r="AL6" i="8"/>
  <c r="AT26" i="6"/>
  <c r="AT30" i="6" s="1"/>
  <c r="AP45" i="8" s="1"/>
  <c r="AU21" i="6"/>
  <c r="AV7" i="6"/>
  <c r="AV6" i="6"/>
  <c r="AV12" i="6"/>
  <c r="AV14" i="6"/>
  <c r="AV16" i="6"/>
  <c r="AV18" i="6"/>
  <c r="AV9" i="6"/>
  <c r="AV8" i="6"/>
  <c r="AV11" i="6"/>
  <c r="AV13" i="6"/>
  <c r="AV5" i="6"/>
  <c r="AV10" i="6"/>
  <c r="AV19" i="6"/>
  <c r="AV17" i="6"/>
  <c r="AV20" i="6"/>
  <c r="AV15" i="6"/>
  <c r="U7" i="7"/>
  <c r="U5" i="7"/>
  <c r="AS65" i="8"/>
  <c r="AS53" i="8"/>
  <c r="AT64" i="8"/>
  <c r="AT65" i="8" s="1"/>
  <c r="AT50" i="8"/>
  <c r="AT53" i="8" s="1"/>
  <c r="AT2" i="8"/>
  <c r="AU1" i="8"/>
  <c r="AU40" i="8" s="1"/>
  <c r="AT12" i="7"/>
  <c r="BR1" i="6" l="1"/>
  <c r="BQ2" i="6"/>
  <c r="AU16" i="8"/>
  <c r="AU21" i="8"/>
  <c r="AU35" i="8"/>
  <c r="AU29" i="8"/>
  <c r="AU36" i="8"/>
  <c r="AU38" i="8"/>
  <c r="AU34" i="8"/>
  <c r="AU32" i="8"/>
  <c r="AU39" i="8"/>
  <c r="AU33" i="8"/>
  <c r="AU31" i="8"/>
  <c r="AU30" i="8"/>
  <c r="AU20" i="8"/>
  <c r="AU23" i="8"/>
  <c r="AU15" i="8"/>
  <c r="AU22" i="8"/>
  <c r="AU19" i="8"/>
  <c r="AU17" i="8"/>
  <c r="AU18" i="8"/>
  <c r="AU14" i="8"/>
  <c r="AT18" i="7"/>
  <c r="AU52" i="8" s="1"/>
  <c r="AV2" i="7"/>
  <c r="AU8" i="7"/>
  <c r="AU5" i="7"/>
  <c r="AK11" i="8"/>
  <c r="BN3" i="2"/>
  <c r="BI2" i="2"/>
  <c r="BI4" i="2" s="1"/>
  <c r="AM6" i="8"/>
  <c r="AL10" i="8"/>
  <c r="AL9" i="8"/>
  <c r="AL7" i="8"/>
  <c r="AL8" i="8"/>
  <c r="AU26" i="6"/>
  <c r="AU30" i="6" s="1"/>
  <c r="AQ45" i="8" s="1"/>
  <c r="AV21" i="6"/>
  <c r="AW7" i="6"/>
  <c r="AW9" i="6"/>
  <c r="AW6" i="6"/>
  <c r="AW8" i="6"/>
  <c r="AW12" i="6"/>
  <c r="AW14" i="6"/>
  <c r="AW13" i="6"/>
  <c r="AW5" i="6"/>
  <c r="AW11" i="6"/>
  <c r="AW10" i="6"/>
  <c r="AW18" i="6"/>
  <c r="AW20" i="6"/>
  <c r="AW19" i="6"/>
  <c r="AW17" i="6"/>
  <c r="AW16" i="6"/>
  <c r="AW15" i="6"/>
  <c r="U6" i="7"/>
  <c r="U9" i="7" s="1"/>
  <c r="V4" i="7" s="1"/>
  <c r="V51" i="8"/>
  <c r="AU64" i="8"/>
  <c r="AU65" i="8" s="1"/>
  <c r="AU50" i="8"/>
  <c r="AU2" i="8"/>
  <c r="AV1" i="8"/>
  <c r="AU12" i="7"/>
  <c r="AV16" i="8" l="1"/>
  <c r="AV40" i="8"/>
  <c r="BS1" i="6"/>
  <c r="BR2" i="6"/>
  <c r="AV22" i="8"/>
  <c r="AV15" i="8"/>
  <c r="AV23" i="8"/>
  <c r="AV14" i="8"/>
  <c r="AV20" i="8"/>
  <c r="AV18" i="8"/>
  <c r="AV17" i="8"/>
  <c r="AV35" i="8"/>
  <c r="AV29" i="8"/>
  <c r="AV36" i="8"/>
  <c r="AV38" i="8"/>
  <c r="AV32" i="8"/>
  <c r="AV30" i="8"/>
  <c r="AV31" i="8"/>
  <c r="AV34" i="8"/>
  <c r="AV39" i="8"/>
  <c r="AV33" i="8"/>
  <c r="AV19" i="8"/>
  <c r="AV21" i="8"/>
  <c r="AU18" i="7"/>
  <c r="AV52" i="8" s="1"/>
  <c r="AW2" i="7"/>
  <c r="AV8" i="7"/>
  <c r="AV5" i="7"/>
  <c r="AL11" i="8"/>
  <c r="BO3" i="2"/>
  <c r="AM7" i="8"/>
  <c r="AM10" i="8"/>
  <c r="AM8" i="8"/>
  <c r="AM9" i="8"/>
  <c r="BJ2" i="2"/>
  <c r="BJ4" i="2" s="1"/>
  <c r="AN6" i="8"/>
  <c r="AV26" i="6"/>
  <c r="AV30" i="6" s="1"/>
  <c r="AR45" i="8" s="1"/>
  <c r="AW21" i="6"/>
  <c r="AX7" i="6"/>
  <c r="AX9" i="6"/>
  <c r="AX6" i="6"/>
  <c r="AX10" i="6"/>
  <c r="AX8" i="6"/>
  <c r="AX15" i="6"/>
  <c r="AX17" i="6"/>
  <c r="AX20" i="6"/>
  <c r="AX13" i="6"/>
  <c r="AX14" i="6"/>
  <c r="AX12" i="6"/>
  <c r="AX16" i="6"/>
  <c r="AX11" i="6"/>
  <c r="AX5" i="6"/>
  <c r="AX18" i="6"/>
  <c r="AX19" i="6"/>
  <c r="V7" i="7"/>
  <c r="V5" i="7"/>
  <c r="AU53" i="8"/>
  <c r="AV64" i="8"/>
  <c r="AV65" i="8" s="1"/>
  <c r="AV50" i="8"/>
  <c r="AV53" i="8" s="1"/>
  <c r="AV2" i="8"/>
  <c r="AW1" i="8"/>
  <c r="AW40" i="8" s="1"/>
  <c r="AV12" i="7"/>
  <c r="BT1" i="6" l="1"/>
  <c r="BS2" i="6"/>
  <c r="AW20" i="8"/>
  <c r="AW17" i="8"/>
  <c r="AW35" i="8"/>
  <c r="AW29" i="8"/>
  <c r="AW36" i="8"/>
  <c r="AW38" i="8"/>
  <c r="AW31" i="8"/>
  <c r="AW30" i="8"/>
  <c r="AW33" i="8"/>
  <c r="AW39" i="8"/>
  <c r="AW34" i="8"/>
  <c r="AW32" i="8"/>
  <c r="AW18" i="8"/>
  <c r="AW14" i="8"/>
  <c r="AW21" i="8"/>
  <c r="AW23" i="8"/>
  <c r="AW19" i="8"/>
  <c r="AW15" i="8"/>
  <c r="AW22" i="8"/>
  <c r="AW16" i="8"/>
  <c r="AV18" i="7"/>
  <c r="AW52" i="8" s="1"/>
  <c r="AX2" i="7"/>
  <c r="AW8" i="7"/>
  <c r="AW5" i="7"/>
  <c r="AM11" i="8"/>
  <c r="BP3" i="2"/>
  <c r="AN7" i="8"/>
  <c r="AN8" i="8"/>
  <c r="AN9" i="8"/>
  <c r="AN10" i="8"/>
  <c r="BK2" i="2"/>
  <c r="BK4" i="2" s="1"/>
  <c r="AO6" i="8"/>
  <c r="AW26" i="6"/>
  <c r="AW30" i="6" s="1"/>
  <c r="AS45" i="8" s="1"/>
  <c r="AX21" i="6"/>
  <c r="AY7" i="6"/>
  <c r="AY11" i="6"/>
  <c r="AY10" i="6"/>
  <c r="AY9" i="6"/>
  <c r="AY6" i="6"/>
  <c r="AY8" i="6"/>
  <c r="AY15" i="6"/>
  <c r="AY20" i="6"/>
  <c r="AY17" i="6"/>
  <c r="AY13" i="6"/>
  <c r="AY14" i="6"/>
  <c r="AY12" i="6"/>
  <c r="AY5" i="6"/>
  <c r="AY18" i="6"/>
  <c r="AY16" i="6"/>
  <c r="AY19" i="6"/>
  <c r="V6" i="7"/>
  <c r="V9" i="7" s="1"/>
  <c r="W4" i="7" s="1"/>
  <c r="W51" i="8"/>
  <c r="AW64" i="8"/>
  <c r="AW65" i="8" s="1"/>
  <c r="AW50" i="8"/>
  <c r="AW53" i="8" s="1"/>
  <c r="AX1" i="8"/>
  <c r="AX40" i="8" s="1"/>
  <c r="AW2" i="8"/>
  <c r="AW12" i="7"/>
  <c r="BU1" i="6" l="1"/>
  <c r="BT2" i="6"/>
  <c r="AX14" i="8"/>
  <c r="AX23" i="8"/>
  <c r="AX21" i="8"/>
  <c r="AX35" i="8"/>
  <c r="AX29" i="8"/>
  <c r="AX36" i="8"/>
  <c r="AX38" i="8"/>
  <c r="AX33" i="8"/>
  <c r="AX39" i="8"/>
  <c r="AX34" i="8"/>
  <c r="AX30" i="8"/>
  <c r="AX31" i="8"/>
  <c r="AX32" i="8"/>
  <c r="AX18" i="8"/>
  <c r="AX16" i="8"/>
  <c r="AX22" i="8"/>
  <c r="AX15" i="8"/>
  <c r="AX17" i="8"/>
  <c r="AX19" i="8"/>
  <c r="AX20" i="8"/>
  <c r="AY2" i="7"/>
  <c r="AX5" i="7"/>
  <c r="AW18" i="7"/>
  <c r="AX52" i="8" s="1"/>
  <c r="BQ3" i="2"/>
  <c r="AO10" i="8"/>
  <c r="AO8" i="8"/>
  <c r="AO7" i="8"/>
  <c r="AO9" i="8"/>
  <c r="BL2" i="2"/>
  <c r="BL4" i="2" s="1"/>
  <c r="AP6" i="8"/>
  <c r="AN11" i="8"/>
  <c r="AX26" i="6"/>
  <c r="AX30" i="6" s="1"/>
  <c r="AT45" i="8" s="1"/>
  <c r="AY21" i="6"/>
  <c r="AZ6" i="6"/>
  <c r="AZ8" i="6"/>
  <c r="AZ7" i="6"/>
  <c r="AZ11" i="6"/>
  <c r="AZ13" i="6"/>
  <c r="AZ15" i="6"/>
  <c r="AZ17" i="6"/>
  <c r="AZ10" i="6"/>
  <c r="AZ9" i="6"/>
  <c r="AZ12" i="6"/>
  <c r="AZ20" i="6"/>
  <c r="AZ5" i="6"/>
  <c r="AZ18" i="6"/>
  <c r="AZ14" i="6"/>
  <c r="AZ16" i="6"/>
  <c r="AZ19" i="6"/>
  <c r="W7" i="7"/>
  <c r="W5" i="7"/>
  <c r="X51" i="8" s="1"/>
  <c r="AX64" i="8"/>
  <c r="AX65" i="8" s="1"/>
  <c r="AX50" i="8"/>
  <c r="AX53" i="8" s="1"/>
  <c r="AY1" i="8"/>
  <c r="AY40" i="8" s="1"/>
  <c r="AX2" i="8"/>
  <c r="AX12" i="7"/>
  <c r="BV1" i="6" l="1"/>
  <c r="BU2" i="6"/>
  <c r="AY16" i="8"/>
  <c r="AY18" i="8"/>
  <c r="AY14" i="8"/>
  <c r="AY22" i="8"/>
  <c r="AY20" i="8"/>
  <c r="AY19" i="8"/>
  <c r="AY17" i="8"/>
  <c r="AY21" i="8"/>
  <c r="AY35" i="8"/>
  <c r="AY29" i="8"/>
  <c r="AY36" i="8"/>
  <c r="AY38" i="8"/>
  <c r="AY39" i="8"/>
  <c r="AY34" i="8"/>
  <c r="AY32" i="8"/>
  <c r="AY31" i="8"/>
  <c r="AY33" i="8"/>
  <c r="AY30" i="8"/>
  <c r="AY15" i="8"/>
  <c r="AY23" i="8"/>
  <c r="AX18" i="7"/>
  <c r="AZ2" i="7"/>
  <c r="AY8" i="7"/>
  <c r="AY5" i="7"/>
  <c r="AO11" i="8"/>
  <c r="BR3" i="2"/>
  <c r="AP8" i="8"/>
  <c r="AP9" i="8"/>
  <c r="AP10" i="8"/>
  <c r="AP7" i="8"/>
  <c r="BM2" i="2"/>
  <c r="BM4" i="2" s="1"/>
  <c r="AQ6" i="8"/>
  <c r="AY26" i="6"/>
  <c r="AY30" i="6" s="1"/>
  <c r="AU45" i="8" s="1"/>
  <c r="AZ21" i="6"/>
  <c r="BA6" i="6"/>
  <c r="BA8" i="6"/>
  <c r="BA10" i="6"/>
  <c r="BA7" i="6"/>
  <c r="BA9" i="6"/>
  <c r="BA11" i="6"/>
  <c r="BA13" i="6"/>
  <c r="BA15" i="6"/>
  <c r="BA16" i="6"/>
  <c r="BA20" i="6"/>
  <c r="BA18" i="6"/>
  <c r="BA12" i="6"/>
  <c r="BA19" i="6"/>
  <c r="BA5" i="6"/>
  <c r="BA17" i="6"/>
  <c r="BA14" i="6"/>
  <c r="W6" i="7"/>
  <c r="W9" i="7" s="1"/>
  <c r="X4" i="7" s="1"/>
  <c r="AY64" i="8"/>
  <c r="AY65" i="8" s="1"/>
  <c r="AY50" i="8"/>
  <c r="AY53" i="8" s="1"/>
  <c r="AZ1" i="8"/>
  <c r="AZ40" i="8" s="1"/>
  <c r="AY2" i="8"/>
  <c r="AY12" i="7"/>
  <c r="BW1" i="6" l="1"/>
  <c r="BV2" i="6"/>
  <c r="AZ19" i="8"/>
  <c r="AZ18" i="8"/>
  <c r="AZ21" i="8"/>
  <c r="AZ17" i="8"/>
  <c r="AZ16" i="8"/>
  <c r="AZ23" i="8"/>
  <c r="AZ20" i="8"/>
  <c r="AZ15" i="8"/>
  <c r="AZ29" i="8"/>
  <c r="AZ36" i="8"/>
  <c r="AZ35" i="8"/>
  <c r="AZ38" i="8"/>
  <c r="AZ39" i="8"/>
  <c r="AZ30" i="8"/>
  <c r="AZ34" i="8"/>
  <c r="AZ32" i="8"/>
  <c r="AZ33" i="8"/>
  <c r="AZ31" i="8"/>
  <c r="AZ22" i="8"/>
  <c r="AZ14" i="8"/>
  <c r="BA2" i="7"/>
  <c r="AZ8" i="7"/>
  <c r="AZ5" i="7"/>
  <c r="AY18" i="7"/>
  <c r="AZ52" i="8" s="1"/>
  <c r="AP11" i="8"/>
  <c r="BS3" i="2"/>
  <c r="AQ10" i="8"/>
  <c r="AQ9" i="8"/>
  <c r="AQ8" i="8"/>
  <c r="AQ7" i="8"/>
  <c r="BN2" i="2"/>
  <c r="BN4" i="2" s="1"/>
  <c r="AR6" i="8"/>
  <c r="AZ26" i="6"/>
  <c r="AZ30" i="6" s="1"/>
  <c r="AV45" i="8" s="1"/>
  <c r="BA21" i="6"/>
  <c r="BB6" i="6"/>
  <c r="BB8" i="6"/>
  <c r="BB10" i="6"/>
  <c r="BB11" i="6"/>
  <c r="BB7" i="6"/>
  <c r="BB9" i="6"/>
  <c r="BB12" i="6"/>
  <c r="BB14" i="6"/>
  <c r="BB16" i="6"/>
  <c r="BB19" i="6"/>
  <c r="BB15" i="6"/>
  <c r="BB13" i="6"/>
  <c r="BB20" i="6"/>
  <c r="BB5" i="6"/>
  <c r="BB17" i="6"/>
  <c r="BB18" i="6"/>
  <c r="X7" i="7"/>
  <c r="X5" i="7"/>
  <c r="AZ64" i="8"/>
  <c r="AZ50" i="8"/>
  <c r="BA1" i="8"/>
  <c r="BA40" i="8" s="1"/>
  <c r="AZ2" i="8"/>
  <c r="AZ12" i="7"/>
  <c r="BX1" i="6" l="1"/>
  <c r="BW2" i="6"/>
  <c r="BA23" i="8"/>
  <c r="BA15" i="8"/>
  <c r="BA20" i="8"/>
  <c r="BA16" i="8"/>
  <c r="BA29" i="8"/>
  <c r="BA36" i="8"/>
  <c r="BA35" i="8"/>
  <c r="BA38" i="8"/>
  <c r="BA33" i="8"/>
  <c r="BA39" i="8"/>
  <c r="BA30" i="8"/>
  <c r="BA34" i="8"/>
  <c r="BA32" i="8"/>
  <c r="BA31" i="8"/>
  <c r="BA14" i="8"/>
  <c r="BA19" i="8"/>
  <c r="BA22" i="8"/>
  <c r="BA17" i="8"/>
  <c r="BA21" i="8"/>
  <c r="BA18" i="8"/>
  <c r="AZ18" i="7"/>
  <c r="BA52" i="8" s="1"/>
  <c r="BB2" i="7"/>
  <c r="BA8" i="7"/>
  <c r="BA5" i="7"/>
  <c r="BT3" i="2"/>
  <c r="AQ11" i="8"/>
  <c r="AR8" i="8"/>
  <c r="AR10" i="8"/>
  <c r="AR9" i="8"/>
  <c r="AR7" i="8"/>
  <c r="BO2" i="2"/>
  <c r="BO4" i="2" s="1"/>
  <c r="AS6" i="8"/>
  <c r="BA26" i="6"/>
  <c r="BA30" i="6" s="1"/>
  <c r="AW45" i="8" s="1"/>
  <c r="BB21" i="6"/>
  <c r="BC6" i="6"/>
  <c r="BC8" i="6"/>
  <c r="BC12" i="6"/>
  <c r="BC10" i="6"/>
  <c r="BC7" i="6"/>
  <c r="BC9" i="6"/>
  <c r="BC14" i="6"/>
  <c r="BC18" i="6"/>
  <c r="BC19" i="6"/>
  <c r="BC16" i="6"/>
  <c r="BC15" i="6"/>
  <c r="BC13" i="6"/>
  <c r="BC17" i="6"/>
  <c r="BC20" i="6"/>
  <c r="BC11" i="6"/>
  <c r="BC5" i="6"/>
  <c r="X6" i="7"/>
  <c r="Y51" i="8"/>
  <c r="AZ65" i="8"/>
  <c r="AZ53" i="8"/>
  <c r="BA64" i="8"/>
  <c r="BA65" i="8" s="1"/>
  <c r="BA50" i="8"/>
  <c r="BA53" i="8" s="1"/>
  <c r="BA2" i="8"/>
  <c r="BB1" i="8"/>
  <c r="BB40" i="8" s="1"/>
  <c r="BA12" i="7"/>
  <c r="X8" i="7" l="1"/>
  <c r="Y52" i="8" s="1"/>
  <c r="BB19" i="8"/>
  <c r="BY1" i="6"/>
  <c r="BX2" i="6"/>
  <c r="BB14" i="8"/>
  <c r="BB29" i="8"/>
  <c r="BB36" i="8"/>
  <c r="BB35" i="8"/>
  <c r="BB38" i="8"/>
  <c r="BB30" i="8"/>
  <c r="BB32" i="8"/>
  <c r="BB31" i="8"/>
  <c r="BB39" i="8"/>
  <c r="BB34" i="8"/>
  <c r="BB33" i="8"/>
  <c r="BB18" i="8"/>
  <c r="BB16" i="8"/>
  <c r="BB21" i="8"/>
  <c r="BB23" i="8"/>
  <c r="BB17" i="8"/>
  <c r="BB20" i="8"/>
  <c r="BB22" i="8"/>
  <c r="BB15" i="8"/>
  <c r="BA18" i="7"/>
  <c r="BB52" i="8" s="1"/>
  <c r="BC2" i="7"/>
  <c r="BB8" i="7"/>
  <c r="BB5" i="7"/>
  <c r="BU3" i="2"/>
  <c r="AR11" i="8"/>
  <c r="AS9" i="8"/>
  <c r="AS7" i="8"/>
  <c r="AS10" i="8"/>
  <c r="AS8" i="8"/>
  <c r="BP2" i="2"/>
  <c r="BP4" i="2" s="1"/>
  <c r="AT6" i="8"/>
  <c r="BB26" i="6"/>
  <c r="BB30" i="6" s="1"/>
  <c r="AX45" i="8" s="1"/>
  <c r="BC21" i="6"/>
  <c r="BD7" i="6"/>
  <c r="BD6" i="6"/>
  <c r="BD12" i="6"/>
  <c r="BD14" i="6"/>
  <c r="BD16" i="6"/>
  <c r="BD18" i="6"/>
  <c r="BD10" i="6"/>
  <c r="BD11" i="6"/>
  <c r="BD5" i="6"/>
  <c r="BD8" i="6"/>
  <c r="BD9" i="6"/>
  <c r="BD19" i="6"/>
  <c r="BD20" i="6"/>
  <c r="BD13" i="6"/>
  <c r="BD15" i="6"/>
  <c r="BD17" i="6"/>
  <c r="BB64" i="8"/>
  <c r="BB50" i="8"/>
  <c r="BB2" i="8"/>
  <c r="BC1" i="8"/>
  <c r="BB12" i="7"/>
  <c r="X9" i="7" l="1"/>
  <c r="Y4" i="7" s="1"/>
  <c r="BC19" i="8"/>
  <c r="BC40" i="8"/>
  <c r="BZ1" i="6"/>
  <c r="BY2" i="6"/>
  <c r="BC23" i="8"/>
  <c r="BC21" i="8"/>
  <c r="BC35" i="8"/>
  <c r="BC29" i="8"/>
  <c r="BC36" i="8"/>
  <c r="BC38" i="8"/>
  <c r="BC39" i="8"/>
  <c r="BC31" i="8"/>
  <c r="BC30" i="8"/>
  <c r="BC34" i="8"/>
  <c r="BC33" i="8"/>
  <c r="BC32" i="8"/>
  <c r="BC16" i="8"/>
  <c r="BC15" i="8"/>
  <c r="BC18" i="8"/>
  <c r="BC22" i="8"/>
  <c r="BC20" i="8"/>
  <c r="BC17" i="8"/>
  <c r="BC14" i="8"/>
  <c r="BD2" i="7"/>
  <c r="BC8" i="7"/>
  <c r="BC5" i="7"/>
  <c r="BB18" i="7"/>
  <c r="BC52" i="8" s="1"/>
  <c r="BV3" i="2"/>
  <c r="AS11" i="8"/>
  <c r="AT8" i="8"/>
  <c r="AT10" i="8"/>
  <c r="AT7" i="8"/>
  <c r="AT9" i="8"/>
  <c r="BQ2" i="2"/>
  <c r="BQ4" i="2" s="1"/>
  <c r="AU6" i="8"/>
  <c r="BC26" i="6"/>
  <c r="BC30" i="6" s="1"/>
  <c r="AY45" i="8" s="1"/>
  <c r="BD21" i="6"/>
  <c r="BE7" i="6"/>
  <c r="BE9" i="6"/>
  <c r="BE6" i="6"/>
  <c r="BE8" i="6"/>
  <c r="BE12" i="6"/>
  <c r="BE14" i="6"/>
  <c r="BE10" i="6"/>
  <c r="BE11" i="6"/>
  <c r="BE18" i="6"/>
  <c r="BE5" i="6"/>
  <c r="BE15" i="6"/>
  <c r="BE19" i="6"/>
  <c r="BE20" i="6"/>
  <c r="BE16" i="6"/>
  <c r="BE13" i="6"/>
  <c r="BE17" i="6"/>
  <c r="BB65" i="8"/>
  <c r="BB53" i="8"/>
  <c r="BC64" i="8"/>
  <c r="BC65" i="8" s="1"/>
  <c r="BC50" i="8"/>
  <c r="BC53" i="8" s="1"/>
  <c r="BC2" i="8"/>
  <c r="BD1" i="8"/>
  <c r="BD40" i="8" s="1"/>
  <c r="BC12" i="7"/>
  <c r="Y7" i="7" l="1"/>
  <c r="Y5" i="7"/>
  <c r="CA1" i="6"/>
  <c r="BZ2" i="6"/>
  <c r="BD18" i="8"/>
  <c r="BD15" i="8"/>
  <c r="BD16" i="8"/>
  <c r="BD14" i="8"/>
  <c r="BD35" i="8"/>
  <c r="BD29" i="8"/>
  <c r="BD36" i="8"/>
  <c r="BD38" i="8"/>
  <c r="BD32" i="8"/>
  <c r="BD34" i="8"/>
  <c r="BD33" i="8"/>
  <c r="BD31" i="8"/>
  <c r="BD39" i="8"/>
  <c r="BD30" i="8"/>
  <c r="BD17" i="8"/>
  <c r="BD21" i="8"/>
  <c r="BD20" i="8"/>
  <c r="BD23" i="8"/>
  <c r="BD22" i="8"/>
  <c r="BD19" i="8"/>
  <c r="BE2" i="7"/>
  <c r="BD8" i="7"/>
  <c r="BD5" i="7"/>
  <c r="BC18" i="7"/>
  <c r="BD52" i="8" s="1"/>
  <c r="BW3" i="2"/>
  <c r="AT11" i="8"/>
  <c r="AU10" i="8"/>
  <c r="AU8" i="8"/>
  <c r="AU9" i="8"/>
  <c r="AU7" i="8"/>
  <c r="BR2" i="2"/>
  <c r="BR4" i="2" s="1"/>
  <c r="AV6" i="8"/>
  <c r="BD26" i="6"/>
  <c r="BD30" i="6" s="1"/>
  <c r="AZ45" i="8" s="1"/>
  <c r="BE21" i="6"/>
  <c r="BF7" i="6"/>
  <c r="BF9" i="6"/>
  <c r="BF6" i="6"/>
  <c r="BF8" i="6"/>
  <c r="BF13" i="6"/>
  <c r="BF11" i="6"/>
  <c r="BF12" i="6"/>
  <c r="BF20" i="6"/>
  <c r="BF14" i="6"/>
  <c r="BF16" i="6"/>
  <c r="BF17" i="6"/>
  <c r="BF10" i="6"/>
  <c r="BF15" i="6"/>
  <c r="BF19" i="6"/>
  <c r="BF5" i="6"/>
  <c r="BF18" i="6"/>
  <c r="BD64" i="8"/>
  <c r="BD50" i="8"/>
  <c r="BD2" i="8"/>
  <c r="BE1" i="8"/>
  <c r="BE40" i="8" s="1"/>
  <c r="BD12" i="7"/>
  <c r="Y6" i="7" l="1"/>
  <c r="Y9" i="7" s="1"/>
  <c r="Z4" i="7" s="1"/>
  <c r="CB1" i="6"/>
  <c r="CA2" i="6"/>
  <c r="BE21" i="8"/>
  <c r="BE17" i="8"/>
  <c r="BE35" i="8"/>
  <c r="BE29" i="8"/>
  <c r="BE36" i="8"/>
  <c r="BE38" i="8"/>
  <c r="BE31" i="8"/>
  <c r="BE30" i="8"/>
  <c r="BE32" i="8"/>
  <c r="BE33" i="8"/>
  <c r="BE34" i="8"/>
  <c r="BE39" i="8"/>
  <c r="BE19" i="8"/>
  <c r="BE14" i="8"/>
  <c r="BE22" i="8"/>
  <c r="BE16" i="8"/>
  <c r="BE23" i="8"/>
  <c r="BE15" i="8"/>
  <c r="BE20" i="8"/>
  <c r="BE18" i="8"/>
  <c r="BD18" i="7"/>
  <c r="BE52" i="8" s="1"/>
  <c r="BF2" i="7"/>
  <c r="BE8" i="7"/>
  <c r="BE5" i="7"/>
  <c r="BX3" i="2"/>
  <c r="AU11" i="8"/>
  <c r="AV7" i="8"/>
  <c r="AV8" i="8"/>
  <c r="AV10" i="8"/>
  <c r="AV9" i="8"/>
  <c r="BS2" i="2"/>
  <c r="BS4" i="2" s="1"/>
  <c r="AW6" i="8"/>
  <c r="BE26" i="6"/>
  <c r="BE30" i="6" s="1"/>
  <c r="BA45" i="8" s="1"/>
  <c r="BG7" i="6"/>
  <c r="BG9" i="6"/>
  <c r="BG11" i="6"/>
  <c r="BG8" i="6"/>
  <c r="BG6" i="6"/>
  <c r="BG10" i="6"/>
  <c r="BG13" i="6"/>
  <c r="BG17" i="6"/>
  <c r="BG20" i="6"/>
  <c r="BG12" i="6"/>
  <c r="BG14" i="6"/>
  <c r="BG16" i="6"/>
  <c r="BG15" i="6"/>
  <c r="BG19" i="6"/>
  <c r="BG5" i="6"/>
  <c r="BG18" i="6"/>
  <c r="BF21" i="6"/>
  <c r="BD65" i="8"/>
  <c r="BD53" i="8"/>
  <c r="BE64" i="8"/>
  <c r="BE65" i="8" s="1"/>
  <c r="BE50" i="8"/>
  <c r="BE53" i="8" s="1"/>
  <c r="BF1" i="8"/>
  <c r="BF40" i="8" s="1"/>
  <c r="BE2" i="8"/>
  <c r="BE12" i="7"/>
  <c r="Z5" i="7" l="1"/>
  <c r="Z7" i="7"/>
  <c r="CC1" i="6"/>
  <c r="CB2" i="6"/>
  <c r="BF16" i="8"/>
  <c r="BF22" i="8"/>
  <c r="BF14" i="8"/>
  <c r="BF19" i="8"/>
  <c r="BF18" i="8"/>
  <c r="BF20" i="8"/>
  <c r="BF15" i="8"/>
  <c r="BF17" i="8"/>
  <c r="BF35" i="8"/>
  <c r="BF29" i="8"/>
  <c r="BF36" i="8"/>
  <c r="BF38" i="8"/>
  <c r="BF33" i="8"/>
  <c r="BF32" i="8"/>
  <c r="BF39" i="8"/>
  <c r="BF34" i="8"/>
  <c r="BF30" i="8"/>
  <c r="BF31" i="8"/>
  <c r="BF23" i="8"/>
  <c r="BF21" i="8"/>
  <c r="BE18" i="7"/>
  <c r="BF52" i="8" s="1"/>
  <c r="BG2" i="7"/>
  <c r="BF8" i="7"/>
  <c r="BF5" i="7"/>
  <c r="BY3" i="2"/>
  <c r="AV11" i="8"/>
  <c r="AW7" i="8"/>
  <c r="AW9" i="8"/>
  <c r="AW8" i="8"/>
  <c r="AW10" i="8"/>
  <c r="BT2" i="2"/>
  <c r="BT4" i="2" s="1"/>
  <c r="AX6" i="8"/>
  <c r="BF26" i="6"/>
  <c r="BF30" i="6" s="1"/>
  <c r="BB45" i="8" s="1"/>
  <c r="BG21" i="6"/>
  <c r="BH6" i="6"/>
  <c r="BH8" i="6"/>
  <c r="BH7" i="6"/>
  <c r="BH10" i="6"/>
  <c r="BH9" i="6"/>
  <c r="BH11" i="6"/>
  <c r="BH13" i="6"/>
  <c r="BH15" i="6"/>
  <c r="BH17" i="6"/>
  <c r="BH12" i="6"/>
  <c r="BH14" i="6"/>
  <c r="BH18" i="6"/>
  <c r="BH5" i="6"/>
  <c r="BH20" i="6"/>
  <c r="BH16" i="6"/>
  <c r="BH19" i="6"/>
  <c r="BF64" i="8"/>
  <c r="BF50" i="8"/>
  <c r="BG1" i="8"/>
  <c r="BG40" i="8" s="1"/>
  <c r="BF2" i="8"/>
  <c r="BF12" i="7"/>
  <c r="Z6" i="7" l="1"/>
  <c r="Z8" i="7" s="1"/>
  <c r="AA52" i="8" s="1"/>
  <c r="Z9" i="7"/>
  <c r="AA4" i="7" s="1"/>
  <c r="CD1" i="6"/>
  <c r="CC2" i="6"/>
  <c r="BG17" i="8"/>
  <c r="BG15" i="8"/>
  <c r="BG20" i="8"/>
  <c r="BG18" i="8"/>
  <c r="BG21" i="8"/>
  <c r="BG19" i="8"/>
  <c r="BG23" i="8"/>
  <c r="BG14" i="8"/>
  <c r="BG35" i="8"/>
  <c r="BG29" i="8"/>
  <c r="BG36" i="8"/>
  <c r="BG38" i="8"/>
  <c r="BG39" i="8"/>
  <c r="BG34" i="8"/>
  <c r="BG32" i="8"/>
  <c r="BG31" i="8"/>
  <c r="BG33" i="8"/>
  <c r="BG30" i="8"/>
  <c r="BG22" i="8"/>
  <c r="BG16" i="8"/>
  <c r="BH2" i="7"/>
  <c r="BG8" i="7"/>
  <c r="BG5" i="7"/>
  <c r="BF18" i="7"/>
  <c r="BG52" i="8" s="1"/>
  <c r="BZ3" i="2"/>
  <c r="BU2" i="2"/>
  <c r="BU4" i="2" s="1"/>
  <c r="AY6" i="8"/>
  <c r="AX7" i="8"/>
  <c r="AX8" i="8"/>
  <c r="AX10" i="8"/>
  <c r="AX9" i="8"/>
  <c r="AW11" i="8"/>
  <c r="BG26" i="6"/>
  <c r="BG30" i="6" s="1"/>
  <c r="BC45" i="8" s="1"/>
  <c r="BH21" i="6"/>
  <c r="BI6" i="6"/>
  <c r="BI8" i="6"/>
  <c r="BI10" i="6"/>
  <c r="BI7" i="6"/>
  <c r="BI9" i="6"/>
  <c r="BI11" i="6"/>
  <c r="BI13" i="6"/>
  <c r="BI15" i="6"/>
  <c r="BI17" i="6"/>
  <c r="BI12" i="6"/>
  <c r="BI14" i="6"/>
  <c r="BI18" i="6"/>
  <c r="BI5" i="6"/>
  <c r="BI16" i="6"/>
  <c r="BI19" i="6"/>
  <c r="BI20" i="6"/>
  <c r="BF65" i="8"/>
  <c r="BF53" i="8"/>
  <c r="BG64" i="8"/>
  <c r="BG65" i="8" s="1"/>
  <c r="BG50" i="8"/>
  <c r="BG53" i="8" s="1"/>
  <c r="BG2" i="8"/>
  <c r="BH1" i="8"/>
  <c r="BH40" i="8" s="1"/>
  <c r="BG12" i="7"/>
  <c r="AA7" i="7" l="1"/>
  <c r="AA5" i="7"/>
  <c r="CE1" i="6"/>
  <c r="CD2" i="6"/>
  <c r="BH14" i="8"/>
  <c r="BH23" i="8"/>
  <c r="BH29" i="8"/>
  <c r="BH36" i="8"/>
  <c r="BH35" i="8"/>
  <c r="BH38" i="8"/>
  <c r="BH31" i="8"/>
  <c r="BH33" i="8"/>
  <c r="BH30" i="8"/>
  <c r="BH39" i="8"/>
  <c r="BH34" i="8"/>
  <c r="BH32" i="8"/>
  <c r="BH21" i="8"/>
  <c r="BH16" i="8"/>
  <c r="BH18" i="8"/>
  <c r="BH22" i="8"/>
  <c r="BH20" i="8"/>
  <c r="BH19" i="8"/>
  <c r="BH15" i="8"/>
  <c r="BH17" i="8"/>
  <c r="BG18" i="7"/>
  <c r="BH52" i="8" s="1"/>
  <c r="BI2" i="7"/>
  <c r="BH8" i="7"/>
  <c r="BH5" i="7"/>
  <c r="AX11" i="8"/>
  <c r="CA3" i="2"/>
  <c r="AY9" i="8"/>
  <c r="AY7" i="8"/>
  <c r="AY8" i="8"/>
  <c r="AY10" i="8"/>
  <c r="BV2" i="2"/>
  <c r="BV4" i="2" s="1"/>
  <c r="AZ6" i="8"/>
  <c r="BH26" i="6"/>
  <c r="BH30" i="6" s="1"/>
  <c r="BD45" i="8" s="1"/>
  <c r="BI21" i="6"/>
  <c r="BJ6" i="6"/>
  <c r="BJ8" i="6"/>
  <c r="BJ10" i="6"/>
  <c r="BJ9" i="6"/>
  <c r="BJ11" i="6"/>
  <c r="BJ15" i="6"/>
  <c r="BJ16" i="6"/>
  <c r="BJ19" i="6"/>
  <c r="BJ13" i="6"/>
  <c r="BJ12" i="6"/>
  <c r="BJ7" i="6"/>
  <c r="BJ20" i="6"/>
  <c r="BJ17" i="6"/>
  <c r="BJ18" i="6"/>
  <c r="BJ5" i="6"/>
  <c r="BJ14" i="6"/>
  <c r="AB5" i="7"/>
  <c r="BH64" i="8"/>
  <c r="BH50" i="8"/>
  <c r="BH2" i="8"/>
  <c r="BI1" i="8"/>
  <c r="BI40" i="8" s="1"/>
  <c r="BH12" i="7"/>
  <c r="AA6" i="7" l="1"/>
  <c r="AA9" i="7" s="1"/>
  <c r="AB4" i="7" s="1"/>
  <c r="BI16" i="8"/>
  <c r="CF1" i="6"/>
  <c r="CE2" i="6"/>
  <c r="BI22" i="8"/>
  <c r="BI18" i="8"/>
  <c r="BI21" i="8"/>
  <c r="BI17" i="8"/>
  <c r="BI15" i="8"/>
  <c r="BI29" i="8"/>
  <c r="BI36" i="8"/>
  <c r="BI35" i="8"/>
  <c r="BI38" i="8"/>
  <c r="BI30" i="8"/>
  <c r="BI33" i="8"/>
  <c r="BI31" i="8"/>
  <c r="BI39" i="8"/>
  <c r="BI32" i="8"/>
  <c r="BI34" i="8"/>
  <c r="BI19" i="8"/>
  <c r="BI23" i="8"/>
  <c r="BI20" i="8"/>
  <c r="BI14" i="8"/>
  <c r="BH18" i="7"/>
  <c r="BI52" i="8" s="1"/>
  <c r="BJ2" i="7"/>
  <c r="BI8" i="7"/>
  <c r="BI5" i="7"/>
  <c r="AY11" i="8"/>
  <c r="CB3" i="2"/>
  <c r="AZ7" i="8"/>
  <c r="AZ8" i="8"/>
  <c r="AZ10" i="8"/>
  <c r="AZ9" i="8"/>
  <c r="BW2" i="2"/>
  <c r="BW4" i="2" s="1"/>
  <c r="BA6" i="8"/>
  <c r="BI26" i="6"/>
  <c r="BI30" i="6" s="1"/>
  <c r="BE45" i="8" s="1"/>
  <c r="BK6" i="6"/>
  <c r="BK8" i="6"/>
  <c r="BK7" i="6"/>
  <c r="BK12" i="6"/>
  <c r="BK10" i="6"/>
  <c r="BK9" i="6"/>
  <c r="BK15" i="6"/>
  <c r="BK16" i="6"/>
  <c r="BK11" i="6"/>
  <c r="BK19" i="6"/>
  <c r="BK13" i="6"/>
  <c r="BK14" i="6"/>
  <c r="BK20" i="6"/>
  <c r="BK18" i="6"/>
  <c r="BK5" i="6"/>
  <c r="BK17" i="6"/>
  <c r="BJ21" i="6"/>
  <c r="BH65" i="8"/>
  <c r="BH53" i="8"/>
  <c r="BI64" i="8"/>
  <c r="BI65" i="8" s="1"/>
  <c r="BI50" i="8"/>
  <c r="BI53" i="8" s="1"/>
  <c r="BI2" i="8"/>
  <c r="BJ1" i="8"/>
  <c r="BJ40" i="8" s="1"/>
  <c r="BI12" i="7"/>
  <c r="AB7" i="7" l="1"/>
  <c r="AB6" i="7" s="1"/>
  <c r="AB8" i="7" s="1"/>
  <c r="AC52" i="8" s="1"/>
  <c r="CG1" i="6"/>
  <c r="CF2" i="6"/>
  <c r="BJ19" i="8"/>
  <c r="BJ29" i="8"/>
  <c r="BJ36" i="8"/>
  <c r="BJ35" i="8"/>
  <c r="BJ38" i="8"/>
  <c r="BJ32" i="8"/>
  <c r="BJ31" i="8"/>
  <c r="BJ39" i="8"/>
  <c r="BJ34" i="8"/>
  <c r="BJ33" i="8"/>
  <c r="BJ30" i="8"/>
  <c r="BJ15" i="8"/>
  <c r="BJ14" i="8"/>
  <c r="BJ17" i="8"/>
  <c r="BJ20" i="8"/>
  <c r="BJ21" i="8"/>
  <c r="BJ16" i="8"/>
  <c r="BJ18" i="8"/>
  <c r="BJ23" i="8"/>
  <c r="BJ22" i="8"/>
  <c r="BI18" i="7"/>
  <c r="BJ52" i="8" s="1"/>
  <c r="BK2" i="7"/>
  <c r="BJ5" i="7"/>
  <c r="CC3" i="2"/>
  <c r="BA7" i="8"/>
  <c r="BA9" i="8"/>
  <c r="BA10" i="8"/>
  <c r="BA8" i="8"/>
  <c r="BX2" i="2"/>
  <c r="BX4" i="2" s="1"/>
  <c r="BB6" i="8"/>
  <c r="AZ11" i="8"/>
  <c r="BJ26" i="6"/>
  <c r="BJ30" i="6" s="1"/>
  <c r="BF45" i="8" s="1"/>
  <c r="BK21" i="6"/>
  <c r="BL7" i="6"/>
  <c r="BL6" i="6"/>
  <c r="BL12" i="6"/>
  <c r="BL14" i="6"/>
  <c r="BL16" i="6"/>
  <c r="BL18" i="6"/>
  <c r="BL8" i="6"/>
  <c r="BL10" i="6"/>
  <c r="BL9" i="6"/>
  <c r="BL11" i="6"/>
  <c r="BL5" i="6"/>
  <c r="BL15" i="6"/>
  <c r="BL13" i="6"/>
  <c r="BL17" i="6"/>
  <c r="BL20" i="6"/>
  <c r="BL19" i="6"/>
  <c r="AC5" i="7"/>
  <c r="BJ64" i="8"/>
  <c r="BJ65" i="8" s="1"/>
  <c r="BJ50" i="8"/>
  <c r="BJ53" i="8" s="1"/>
  <c r="BJ2" i="8"/>
  <c r="BK1" i="8"/>
  <c r="BK40" i="8" s="1"/>
  <c r="BJ12" i="7"/>
  <c r="BK17" i="8" l="1"/>
  <c r="AB9" i="7"/>
  <c r="AC4" i="7" s="1"/>
  <c r="AC7" i="7" s="1"/>
  <c r="AC6" i="7" s="1"/>
  <c r="AC9" i="7" s="1"/>
  <c r="AD4" i="7" s="1"/>
  <c r="CH1" i="6"/>
  <c r="CG2" i="6"/>
  <c r="BK21" i="8"/>
  <c r="BK20" i="8"/>
  <c r="BK14" i="8"/>
  <c r="BK22" i="8"/>
  <c r="BK15" i="8"/>
  <c r="BK23" i="8"/>
  <c r="BK18" i="8"/>
  <c r="BK35" i="8"/>
  <c r="BK29" i="8"/>
  <c r="BK36" i="8"/>
  <c r="BK38" i="8"/>
  <c r="BK33" i="8"/>
  <c r="BK39" i="8"/>
  <c r="BK31" i="8"/>
  <c r="BK30" i="8"/>
  <c r="BK32" i="8"/>
  <c r="BK34" i="8"/>
  <c r="BK16" i="8"/>
  <c r="BK19" i="8"/>
  <c r="BL2" i="7"/>
  <c r="BK5" i="7"/>
  <c r="BK8" i="7"/>
  <c r="CD3" i="2"/>
  <c r="BY2" i="2"/>
  <c r="BY4" i="2" s="1"/>
  <c r="BC6" i="8"/>
  <c r="BC7" i="8" s="1"/>
  <c r="BB10" i="8"/>
  <c r="BB8" i="8"/>
  <c r="BB7" i="8"/>
  <c r="BB9" i="8"/>
  <c r="BA11" i="8"/>
  <c r="BK26" i="6"/>
  <c r="BK30" i="6" s="1"/>
  <c r="BG45" i="8" s="1"/>
  <c r="BL21" i="6"/>
  <c r="BM7" i="6"/>
  <c r="BM9" i="6"/>
  <c r="BM6" i="6"/>
  <c r="BM8" i="6"/>
  <c r="BM12" i="6"/>
  <c r="BM14" i="6"/>
  <c r="BM10" i="6"/>
  <c r="BM18" i="6"/>
  <c r="BM5" i="6"/>
  <c r="BM16" i="6"/>
  <c r="BM11" i="6"/>
  <c r="BM15" i="6"/>
  <c r="BM13" i="6"/>
  <c r="BM17" i="6"/>
  <c r="BM20" i="6"/>
  <c r="BM19" i="6"/>
  <c r="BK2" i="8"/>
  <c r="BL1" i="8"/>
  <c r="BK12" i="7"/>
  <c r="BK18" i="7" s="1"/>
  <c r="BL17" i="8" l="1"/>
  <c r="BL40" i="8"/>
  <c r="BL23" i="8"/>
  <c r="CI1" i="6"/>
  <c r="CH2" i="6"/>
  <c r="BL18" i="8"/>
  <c r="BL15" i="8"/>
  <c r="BL19" i="8"/>
  <c r="BL22" i="8"/>
  <c r="BL16" i="8"/>
  <c r="BL14" i="8"/>
  <c r="BL35" i="8"/>
  <c r="BL29" i="8"/>
  <c r="BL36" i="8"/>
  <c r="BL38" i="8"/>
  <c r="BL39" i="8"/>
  <c r="BL30" i="8"/>
  <c r="BL32" i="8"/>
  <c r="BL34" i="8"/>
  <c r="BL31" i="8"/>
  <c r="BL33" i="8"/>
  <c r="BL20" i="8"/>
  <c r="BL21" i="8"/>
  <c r="BL52" i="8"/>
  <c r="BM2" i="7"/>
  <c r="BL8" i="7"/>
  <c r="BL5" i="7"/>
  <c r="CE3" i="2"/>
  <c r="BB11" i="8"/>
  <c r="BC8" i="8"/>
  <c r="BC9" i="8"/>
  <c r="BC10" i="8"/>
  <c r="BZ2" i="2"/>
  <c r="BZ4" i="2" s="1"/>
  <c r="BD6" i="8"/>
  <c r="BL26" i="6"/>
  <c r="BL30" i="6" s="1"/>
  <c r="BH45" i="8" s="1"/>
  <c r="BM21" i="6"/>
  <c r="BN7" i="6"/>
  <c r="BN9" i="6"/>
  <c r="BN6" i="6"/>
  <c r="BN8" i="6"/>
  <c r="BN10" i="6"/>
  <c r="BN14" i="6"/>
  <c r="BN20" i="6"/>
  <c r="BN18" i="6"/>
  <c r="BN11" i="6"/>
  <c r="BN12" i="6"/>
  <c r="BN19" i="6"/>
  <c r="BN15" i="6"/>
  <c r="BN13" i="6"/>
  <c r="BN16" i="6"/>
  <c r="BN17" i="6"/>
  <c r="BN5" i="6"/>
  <c r="AD5" i="7"/>
  <c r="AD7" i="7"/>
  <c r="BL64" i="8"/>
  <c r="BL50" i="8"/>
  <c r="BM1" i="8"/>
  <c r="BM40" i="8" s="1"/>
  <c r="BL2" i="8"/>
  <c r="BL12" i="7"/>
  <c r="BL18" i="7" s="1"/>
  <c r="CJ1" i="6" l="1"/>
  <c r="CI2" i="6"/>
  <c r="BM14" i="8"/>
  <c r="BM16" i="8"/>
  <c r="BM35" i="8"/>
  <c r="BM29" i="8"/>
  <c r="BM36" i="8"/>
  <c r="BM38" i="8"/>
  <c r="BM31" i="8"/>
  <c r="BM30" i="8"/>
  <c r="BM32" i="8"/>
  <c r="BM39" i="8"/>
  <c r="BM34" i="8"/>
  <c r="BM33" i="8"/>
  <c r="BM19" i="8"/>
  <c r="BM21" i="8"/>
  <c r="BM17" i="8"/>
  <c r="BM20" i="8"/>
  <c r="BM15" i="8"/>
  <c r="BM22" i="8"/>
  <c r="BM23" i="8"/>
  <c r="BM18" i="8"/>
  <c r="BM52" i="8"/>
  <c r="BN2" i="7"/>
  <c r="BM8" i="7"/>
  <c r="BM5" i="7"/>
  <c r="CF3" i="2"/>
  <c r="BC11" i="8"/>
  <c r="CA2" i="2"/>
  <c r="CA4" i="2" s="1"/>
  <c r="BE6" i="8"/>
  <c r="BD9" i="8"/>
  <c r="BD7" i="8"/>
  <c r="BD10" i="8"/>
  <c r="BD8" i="8"/>
  <c r="BM26" i="6"/>
  <c r="BM30" i="6" s="1"/>
  <c r="BI45" i="8" s="1"/>
  <c r="BN21" i="6"/>
  <c r="BO7" i="6"/>
  <c r="BO11" i="6"/>
  <c r="BO8" i="6"/>
  <c r="BO9" i="6"/>
  <c r="BO10" i="6"/>
  <c r="BO6" i="6"/>
  <c r="BO14" i="6"/>
  <c r="BO20" i="6"/>
  <c r="BO15" i="6"/>
  <c r="BO12" i="6"/>
  <c r="BO13" i="6"/>
  <c r="BO19" i="6"/>
  <c r="BO16" i="6"/>
  <c r="BO18" i="6"/>
  <c r="BO17" i="6"/>
  <c r="BO5" i="6"/>
  <c r="AD6" i="7"/>
  <c r="AD9" i="7" s="1"/>
  <c r="AE4" i="7" s="1"/>
  <c r="BL65" i="8"/>
  <c r="BL53" i="8"/>
  <c r="BM64" i="8"/>
  <c r="BM65" i="8" s="1"/>
  <c r="BM50" i="8"/>
  <c r="BM53" i="8" s="1"/>
  <c r="BM2" i="8"/>
  <c r="BN1" i="8"/>
  <c r="BN40" i="8" s="1"/>
  <c r="BM12" i="7"/>
  <c r="BM18" i="7" s="1"/>
  <c r="BN21" i="8" l="1"/>
  <c r="CK1" i="6"/>
  <c r="CJ2" i="6"/>
  <c r="BN20" i="8"/>
  <c r="BN17" i="8"/>
  <c r="BN19" i="8"/>
  <c r="BN18" i="8"/>
  <c r="BN23" i="8"/>
  <c r="BN22" i="8"/>
  <c r="BN16" i="8"/>
  <c r="BN35" i="8"/>
  <c r="BN29" i="8"/>
  <c r="BN36" i="8"/>
  <c r="BN38" i="8"/>
  <c r="BN32" i="8"/>
  <c r="BN33" i="8"/>
  <c r="BN39" i="8"/>
  <c r="BN34" i="8"/>
  <c r="BN31" i="8"/>
  <c r="BN30" i="8"/>
  <c r="BN15" i="8"/>
  <c r="BN14" i="8"/>
  <c r="BN52" i="8"/>
  <c r="BO2" i="7"/>
  <c r="BN8" i="7"/>
  <c r="BN5" i="7"/>
  <c r="CG3" i="2"/>
  <c r="BD11" i="8"/>
  <c r="BE9" i="8"/>
  <c r="BE8" i="8"/>
  <c r="BE7" i="8"/>
  <c r="BE10" i="8"/>
  <c r="CB2" i="2"/>
  <c r="CB4" i="2" s="1"/>
  <c r="BF6" i="8"/>
  <c r="BN26" i="6"/>
  <c r="BN30" i="6" s="1"/>
  <c r="BJ45" i="8" s="1"/>
  <c r="BO21" i="6"/>
  <c r="BP6" i="6"/>
  <c r="BP8" i="6"/>
  <c r="BP7" i="6"/>
  <c r="BP11" i="6"/>
  <c r="BP13" i="6"/>
  <c r="BP15" i="6"/>
  <c r="BP17" i="6"/>
  <c r="BP12" i="6"/>
  <c r="BP9" i="6"/>
  <c r="BP10" i="6"/>
  <c r="BP14" i="6"/>
  <c r="BP16" i="6"/>
  <c r="BP19" i="6"/>
  <c r="BP20" i="6"/>
  <c r="BP18" i="6"/>
  <c r="BP5" i="6"/>
  <c r="AE5" i="7"/>
  <c r="AE7" i="7"/>
  <c r="BN64" i="8"/>
  <c r="BN50" i="8"/>
  <c r="BO1" i="8"/>
  <c r="BN2" i="8"/>
  <c r="BN12" i="7"/>
  <c r="BN18" i="7" s="1"/>
  <c r="BO21" i="8" l="1"/>
  <c r="BO40" i="8"/>
  <c r="CL1" i="6"/>
  <c r="CK2" i="6"/>
  <c r="BO23" i="8"/>
  <c r="BO16" i="8"/>
  <c r="BO22" i="8"/>
  <c r="BO18" i="8"/>
  <c r="BO14" i="8"/>
  <c r="BO19" i="8"/>
  <c r="BO15" i="8"/>
  <c r="BO17" i="8"/>
  <c r="BO35" i="8"/>
  <c r="BO29" i="8"/>
  <c r="BO36" i="8"/>
  <c r="BO38" i="8"/>
  <c r="BO39" i="8"/>
  <c r="BO34" i="8"/>
  <c r="BO32" i="8"/>
  <c r="BO31" i="8"/>
  <c r="BO33" i="8"/>
  <c r="BO30" i="8"/>
  <c r="BO20" i="8"/>
  <c r="BO52" i="8"/>
  <c r="BP2" i="7"/>
  <c r="BO5" i="7"/>
  <c r="BO8" i="7"/>
  <c r="CH3" i="2"/>
  <c r="BE11" i="8"/>
  <c r="BF10" i="8"/>
  <c r="BF9" i="8"/>
  <c r="BF8" i="8"/>
  <c r="BF7" i="8"/>
  <c r="CC2" i="2"/>
  <c r="CC4" i="2" s="1"/>
  <c r="BG6" i="8"/>
  <c r="BO26" i="6"/>
  <c r="BO30" i="6" s="1"/>
  <c r="BK45" i="8" s="1"/>
  <c r="BP21" i="6"/>
  <c r="BQ6" i="6"/>
  <c r="BQ8" i="6"/>
  <c r="BQ10" i="6"/>
  <c r="BQ7" i="6"/>
  <c r="BQ9" i="6"/>
  <c r="BQ11" i="6"/>
  <c r="BQ13" i="6"/>
  <c r="BQ15" i="6"/>
  <c r="BQ17" i="6"/>
  <c r="BQ14" i="6"/>
  <c r="BQ5" i="6"/>
  <c r="BQ19" i="6"/>
  <c r="BQ12" i="6"/>
  <c r="BQ16" i="6"/>
  <c r="BQ20" i="6"/>
  <c r="BQ18" i="6"/>
  <c r="AE6" i="7"/>
  <c r="AE9" i="7" s="1"/>
  <c r="AF4" i="7" s="1"/>
  <c r="BN65" i="8"/>
  <c r="BN53" i="8"/>
  <c r="BO64" i="8"/>
  <c r="BO65" i="8" s="1"/>
  <c r="BO50" i="8"/>
  <c r="BO53" i="8" s="1"/>
  <c r="BP1" i="8"/>
  <c r="BP40" i="8" s="1"/>
  <c r="BO2" i="8"/>
  <c r="BO12" i="7"/>
  <c r="BO18" i="7" s="1"/>
  <c r="CM1" i="6" l="1"/>
  <c r="CL2" i="6"/>
  <c r="BP14" i="8"/>
  <c r="BP18" i="8"/>
  <c r="BP23" i="8"/>
  <c r="BP15" i="8"/>
  <c r="BP19" i="8"/>
  <c r="BP20" i="8"/>
  <c r="BP22" i="8"/>
  <c r="BP29" i="8"/>
  <c r="BP36" i="8"/>
  <c r="BP35" i="8"/>
  <c r="BP38" i="8"/>
  <c r="BP34" i="8"/>
  <c r="BP32" i="8"/>
  <c r="BP31" i="8"/>
  <c r="BP33" i="8"/>
  <c r="BP39" i="8"/>
  <c r="BP30" i="8"/>
  <c r="BP16" i="8"/>
  <c r="BP17" i="8"/>
  <c r="BP21" i="8"/>
  <c r="BP52" i="8"/>
  <c r="BQ2" i="7"/>
  <c r="BP5" i="7"/>
  <c r="BP8" i="7"/>
  <c r="CI3" i="2"/>
  <c r="BF11" i="8"/>
  <c r="BG8" i="8"/>
  <c r="BG9" i="8"/>
  <c r="BG7" i="8"/>
  <c r="BG10" i="8"/>
  <c r="CD2" i="2"/>
  <c r="CD4" i="2" s="1"/>
  <c r="BH6" i="8"/>
  <c r="BP26" i="6"/>
  <c r="BP30" i="6" s="1"/>
  <c r="BL45" i="8" s="1"/>
  <c r="BQ21" i="6"/>
  <c r="BR6" i="6"/>
  <c r="BR8" i="6"/>
  <c r="BR10" i="6"/>
  <c r="BR7" i="6"/>
  <c r="BR11" i="6"/>
  <c r="BR12" i="6"/>
  <c r="BR13" i="6"/>
  <c r="BR19" i="6"/>
  <c r="BR17" i="6"/>
  <c r="BR14" i="6"/>
  <c r="BR9" i="6"/>
  <c r="BR5" i="6"/>
  <c r="BR18" i="6"/>
  <c r="BR15" i="6"/>
  <c r="BR20" i="6"/>
  <c r="BR16" i="6"/>
  <c r="AF7" i="7"/>
  <c r="AF5" i="7"/>
  <c r="BP64" i="8"/>
  <c r="BP50" i="8"/>
  <c r="BQ1" i="8"/>
  <c r="BQ40" i="8" s="1"/>
  <c r="BP2" i="8"/>
  <c r="BP12" i="7"/>
  <c r="BP18" i="7" s="1"/>
  <c r="BQ20" i="8" l="1"/>
  <c r="BQ22" i="8"/>
  <c r="CN1" i="6"/>
  <c r="CM2" i="6"/>
  <c r="BQ18" i="8"/>
  <c r="BQ14" i="8"/>
  <c r="BQ21" i="8"/>
  <c r="BQ17" i="8"/>
  <c r="BQ19" i="8"/>
  <c r="BQ16" i="8"/>
  <c r="BQ15" i="8"/>
  <c r="BQ29" i="8"/>
  <c r="BQ36" i="8"/>
  <c r="BQ35" i="8"/>
  <c r="BQ38" i="8"/>
  <c r="BQ32" i="8"/>
  <c r="BQ33" i="8"/>
  <c r="BQ34" i="8"/>
  <c r="BQ30" i="8"/>
  <c r="BQ39" i="8"/>
  <c r="BQ31" i="8"/>
  <c r="BQ23" i="8"/>
  <c r="BQ52" i="8"/>
  <c r="BR2" i="7"/>
  <c r="BQ8" i="7"/>
  <c r="BQ5" i="7"/>
  <c r="CJ3" i="2"/>
  <c r="BG11" i="8"/>
  <c r="BH8" i="8"/>
  <c r="BH7" i="8"/>
  <c r="BH9" i="8"/>
  <c r="BH10" i="8"/>
  <c r="CE2" i="2"/>
  <c r="CE4" i="2" s="1"/>
  <c r="BI6" i="8"/>
  <c r="BQ26" i="6"/>
  <c r="BQ30" i="6" s="1"/>
  <c r="BM45" i="8" s="1"/>
  <c r="BR21" i="6"/>
  <c r="BS6" i="6"/>
  <c r="BS8" i="6"/>
  <c r="BS9" i="6"/>
  <c r="BS12" i="6"/>
  <c r="BS7" i="6"/>
  <c r="BS16" i="6"/>
  <c r="BS13" i="6"/>
  <c r="BS19" i="6"/>
  <c r="BS10" i="6"/>
  <c r="BS11" i="6"/>
  <c r="BS14" i="6"/>
  <c r="BS18" i="6"/>
  <c r="BS5" i="6"/>
  <c r="BS20" i="6"/>
  <c r="BS15" i="6"/>
  <c r="BS17" i="6"/>
  <c r="AF6" i="7"/>
  <c r="AF9" i="7" s="1"/>
  <c r="AG4" i="7" s="1"/>
  <c r="BP65" i="8"/>
  <c r="BP53" i="8"/>
  <c r="BQ64" i="8"/>
  <c r="BQ65" i="8" s="1"/>
  <c r="BQ50" i="8"/>
  <c r="BQ53" i="8" s="1"/>
  <c r="BQ2" i="8"/>
  <c r="BR1" i="8"/>
  <c r="BQ12" i="7"/>
  <c r="BQ18" i="7" s="1"/>
  <c r="BR22" i="8" l="1"/>
  <c r="BR40" i="8"/>
  <c r="BR15" i="8"/>
  <c r="CO1" i="6"/>
  <c r="CN2" i="6"/>
  <c r="BR16" i="8"/>
  <c r="BR19" i="8"/>
  <c r="BR23" i="8"/>
  <c r="BR17" i="8"/>
  <c r="BR21" i="8"/>
  <c r="BR14" i="8"/>
  <c r="BR29" i="8"/>
  <c r="BR36" i="8"/>
  <c r="BR35" i="8"/>
  <c r="BR38" i="8"/>
  <c r="BR32" i="8"/>
  <c r="BR30" i="8"/>
  <c r="BR39" i="8"/>
  <c r="BR34" i="8"/>
  <c r="BR31" i="8"/>
  <c r="BR33" i="8"/>
  <c r="BR20" i="8"/>
  <c r="BR18" i="8"/>
  <c r="BR52" i="8"/>
  <c r="BS2" i="7"/>
  <c r="BR8" i="7"/>
  <c r="BR5" i="7"/>
  <c r="CK3" i="2"/>
  <c r="BI9" i="8"/>
  <c r="BI10" i="8"/>
  <c r="BI7" i="8"/>
  <c r="BI8" i="8"/>
  <c r="CF2" i="2"/>
  <c r="CF4" i="2" s="1"/>
  <c r="BJ6" i="8"/>
  <c r="BH11" i="8"/>
  <c r="BR26" i="6"/>
  <c r="BR30" i="6" s="1"/>
  <c r="BN45" i="8" s="1"/>
  <c r="BS21" i="6"/>
  <c r="BT7" i="6"/>
  <c r="BT6" i="6"/>
  <c r="BT10" i="6"/>
  <c r="BT9" i="6"/>
  <c r="BT12" i="6"/>
  <c r="BT14" i="6"/>
  <c r="BT16" i="6"/>
  <c r="BT18" i="6"/>
  <c r="BT8" i="6"/>
  <c r="BT11" i="6"/>
  <c r="BT15" i="6"/>
  <c r="BT5" i="6"/>
  <c r="BT13" i="6"/>
  <c r="BT20" i="6"/>
  <c r="BT19" i="6"/>
  <c r="BT17" i="6"/>
  <c r="AG5" i="7"/>
  <c r="AG7" i="7"/>
  <c r="BR64" i="8"/>
  <c r="BR65" i="8" s="1"/>
  <c r="BR50" i="8"/>
  <c r="BR2" i="8"/>
  <c r="BS1" i="8"/>
  <c r="BR12" i="7"/>
  <c r="BR18" i="7" s="1"/>
  <c r="CP1" i="6" l="1"/>
  <c r="CO2" i="6"/>
  <c r="BS22" i="8"/>
  <c r="BS40" i="8"/>
  <c r="BS21" i="8"/>
  <c r="BS14" i="8"/>
  <c r="BS15" i="8"/>
  <c r="BS17" i="8"/>
  <c r="BS18" i="8"/>
  <c r="BS23" i="8"/>
  <c r="BS20" i="8"/>
  <c r="BS19" i="8"/>
  <c r="BS35" i="8"/>
  <c r="BS29" i="8"/>
  <c r="BS36" i="8"/>
  <c r="BS38" i="8"/>
  <c r="BS33" i="8"/>
  <c r="BS39" i="8"/>
  <c r="BS31" i="8"/>
  <c r="BS34" i="8"/>
  <c r="BS32" i="8"/>
  <c r="BS30" i="8"/>
  <c r="BS16" i="8"/>
  <c r="BS52" i="8"/>
  <c r="BT2" i="7"/>
  <c r="BS5" i="7"/>
  <c r="BS8" i="7"/>
  <c r="CL3" i="2"/>
  <c r="BJ10" i="8"/>
  <c r="BJ7" i="8"/>
  <c r="BJ9" i="8"/>
  <c r="BJ8" i="8"/>
  <c r="CG2" i="2"/>
  <c r="CG4" i="2" s="1"/>
  <c r="BK6" i="8"/>
  <c r="BI11" i="8"/>
  <c r="BS26" i="6"/>
  <c r="BS30" i="6" s="1"/>
  <c r="BO45" i="8" s="1"/>
  <c r="BT21" i="6"/>
  <c r="BU7" i="6"/>
  <c r="BU9" i="6"/>
  <c r="BU6" i="6"/>
  <c r="BU8" i="6"/>
  <c r="BU10" i="6"/>
  <c r="BU12" i="6"/>
  <c r="BU14" i="6"/>
  <c r="BU15" i="6"/>
  <c r="BU16" i="6"/>
  <c r="BU5" i="6"/>
  <c r="BU13" i="6"/>
  <c r="BU17" i="6"/>
  <c r="BU11" i="6"/>
  <c r="BU18" i="6"/>
  <c r="BU20" i="6"/>
  <c r="BU19" i="6"/>
  <c r="AG6" i="7"/>
  <c r="AG9" i="7" s="1"/>
  <c r="AH4" i="7" s="1"/>
  <c r="BR53" i="8"/>
  <c r="BS64" i="8"/>
  <c r="BS50" i="8"/>
  <c r="BS53" i="8" s="1"/>
  <c r="BS2" i="8"/>
  <c r="BT1" i="8"/>
  <c r="BT40" i="8" s="1"/>
  <c r="BS12" i="7"/>
  <c r="BS18" i="7" s="1"/>
  <c r="CQ1" i="6" l="1"/>
  <c r="CP2" i="6"/>
  <c r="BT23" i="8"/>
  <c r="BT19" i="8"/>
  <c r="BT20" i="8"/>
  <c r="BT18" i="8"/>
  <c r="BT16" i="8"/>
  <c r="BT17" i="8"/>
  <c r="BU17" i="8" s="1"/>
  <c r="BT15" i="8"/>
  <c r="BT35" i="8"/>
  <c r="BT29" i="8"/>
  <c r="BT36" i="8"/>
  <c r="BT38" i="8"/>
  <c r="BT39" i="8"/>
  <c r="BT32" i="8"/>
  <c r="BT33" i="8"/>
  <c r="BT31" i="8"/>
  <c r="BT30" i="8"/>
  <c r="BT34" i="8"/>
  <c r="BT14" i="8"/>
  <c r="BT21" i="8"/>
  <c r="BT22" i="8"/>
  <c r="BT52" i="8"/>
  <c r="BU2" i="7"/>
  <c r="BT5" i="7"/>
  <c r="BT8" i="7"/>
  <c r="CM3" i="2"/>
  <c r="BK9" i="8"/>
  <c r="BK8" i="8"/>
  <c r="BK10" i="8"/>
  <c r="BK7" i="8"/>
  <c r="CH2" i="2"/>
  <c r="CH4" i="2" s="1"/>
  <c r="BL6" i="8"/>
  <c r="BJ11" i="8"/>
  <c r="BT26" i="6"/>
  <c r="BT30" i="6" s="1"/>
  <c r="BP45" i="8" s="1"/>
  <c r="BU21" i="6"/>
  <c r="BV7" i="6"/>
  <c r="BV9" i="6"/>
  <c r="BV6" i="6"/>
  <c r="BV10" i="6"/>
  <c r="BV8" i="6"/>
  <c r="BV12" i="6"/>
  <c r="BV18" i="6"/>
  <c r="BV20" i="6"/>
  <c r="BV15" i="6"/>
  <c r="BV16" i="6"/>
  <c r="BV13" i="6"/>
  <c r="BV17" i="6"/>
  <c r="BV14" i="6"/>
  <c r="BV5" i="6"/>
  <c r="BV19" i="6"/>
  <c r="BV11" i="6"/>
  <c r="AH5" i="7"/>
  <c r="AH7" i="7"/>
  <c r="BS65" i="8"/>
  <c r="BT64" i="8"/>
  <c r="BT65" i="8" s="1"/>
  <c r="BT50" i="8"/>
  <c r="BU1" i="8"/>
  <c r="BU40" i="8" s="1"/>
  <c r="BT2" i="8"/>
  <c r="BT12" i="7"/>
  <c r="BT18" i="7" s="1"/>
  <c r="BU15" i="8" l="1"/>
  <c r="CR1" i="6"/>
  <c r="CQ2" i="6"/>
  <c r="BU23" i="8"/>
  <c r="BU22" i="8"/>
  <c r="BU16" i="8"/>
  <c r="BU21" i="8"/>
  <c r="BU18" i="8"/>
  <c r="BU20" i="8"/>
  <c r="BU35" i="8"/>
  <c r="BU29" i="8"/>
  <c r="BU36" i="8"/>
  <c r="BU38" i="8"/>
  <c r="BU31" i="8"/>
  <c r="BU30" i="8"/>
  <c r="BU33" i="8"/>
  <c r="BU39" i="8"/>
  <c r="BU34" i="8"/>
  <c r="BU32" i="8"/>
  <c r="BU14" i="8"/>
  <c r="BU19" i="8"/>
  <c r="BV2" i="7"/>
  <c r="BU5" i="7"/>
  <c r="BU8" i="7"/>
  <c r="BU52" i="8"/>
  <c r="CN3" i="2"/>
  <c r="BK11" i="8"/>
  <c r="CI2" i="2"/>
  <c r="CI4" i="2" s="1"/>
  <c r="BM6" i="8"/>
  <c r="BL7" i="8"/>
  <c r="BL8" i="8"/>
  <c r="BL10" i="8"/>
  <c r="BL9" i="8"/>
  <c r="BU26" i="6"/>
  <c r="BU30" i="6" s="1"/>
  <c r="BQ45" i="8" s="1"/>
  <c r="BV21" i="6"/>
  <c r="BW7" i="6"/>
  <c r="BW11" i="6"/>
  <c r="BW6" i="6"/>
  <c r="BW9" i="6"/>
  <c r="BW10" i="6"/>
  <c r="BW20" i="6"/>
  <c r="BW12" i="6"/>
  <c r="BW18" i="6"/>
  <c r="BW15" i="6"/>
  <c r="BW8" i="6"/>
  <c r="BW13" i="6"/>
  <c r="BW17" i="6"/>
  <c r="BW16" i="6"/>
  <c r="BW19" i="6"/>
  <c r="BW14" i="6"/>
  <c r="BW5" i="6"/>
  <c r="AH6" i="7"/>
  <c r="AH9" i="7" s="1"/>
  <c r="AI4" i="7" s="1"/>
  <c r="BT53" i="8"/>
  <c r="BU64" i="8"/>
  <c r="BU65" i="8" s="1"/>
  <c r="BU50" i="8"/>
  <c r="BU53" i="8" s="1"/>
  <c r="BV1" i="8"/>
  <c r="BU2" i="8"/>
  <c r="BU12" i="7"/>
  <c r="BU18" i="7" s="1"/>
  <c r="CS1" i="6" l="1"/>
  <c r="CR2" i="6"/>
  <c r="BV17" i="8"/>
  <c r="BV40" i="8"/>
  <c r="BV18" i="8"/>
  <c r="BV21" i="8"/>
  <c r="BV20" i="8"/>
  <c r="BV19" i="8"/>
  <c r="BV16" i="8"/>
  <c r="BV14" i="8"/>
  <c r="BV22" i="8"/>
  <c r="BV35" i="8"/>
  <c r="BV29" i="8"/>
  <c r="BV36" i="8"/>
  <c r="BV38" i="8"/>
  <c r="BV32" i="8"/>
  <c r="BV33" i="8"/>
  <c r="BV30" i="8"/>
  <c r="BV31" i="8"/>
  <c r="BV34" i="8"/>
  <c r="BV39" i="8"/>
  <c r="BV15" i="8"/>
  <c r="BV23" i="8"/>
  <c r="BV52" i="8"/>
  <c r="BW2" i="7"/>
  <c r="BV8" i="7"/>
  <c r="BV5" i="7"/>
  <c r="CO3" i="2"/>
  <c r="BL11" i="8"/>
  <c r="BM8" i="8"/>
  <c r="BM10" i="8"/>
  <c r="BM9" i="8"/>
  <c r="BM7" i="8"/>
  <c r="CJ2" i="2"/>
  <c r="CJ4" i="2" s="1"/>
  <c r="BN6" i="8"/>
  <c r="BV26" i="6"/>
  <c r="BV30" i="6" s="1"/>
  <c r="BR45" i="8" s="1"/>
  <c r="BW21" i="6"/>
  <c r="BX6" i="6"/>
  <c r="BX8" i="6"/>
  <c r="BX7" i="6"/>
  <c r="BX11" i="6"/>
  <c r="BX13" i="6"/>
  <c r="BX15" i="6"/>
  <c r="BX17" i="6"/>
  <c r="BX9" i="6"/>
  <c r="BX10" i="6"/>
  <c r="BX12" i="6"/>
  <c r="BX14" i="6"/>
  <c r="BX16" i="6"/>
  <c r="BX19" i="6"/>
  <c r="BX5" i="6"/>
  <c r="BX18" i="6"/>
  <c r="BX20" i="6"/>
  <c r="AI5" i="7"/>
  <c r="AI7" i="7"/>
  <c r="BV64" i="8"/>
  <c r="BV65" i="8" s="1"/>
  <c r="BV50" i="8"/>
  <c r="BV53" i="8" s="1"/>
  <c r="BW1" i="8"/>
  <c r="BV2" i="8"/>
  <c r="BV12" i="7"/>
  <c r="BV18" i="7" s="1"/>
  <c r="BW21" i="8" l="1"/>
  <c r="BW40" i="8"/>
  <c r="CT1" i="6"/>
  <c r="CS2" i="6"/>
  <c r="BW23" i="8"/>
  <c r="BW22" i="8"/>
  <c r="BW14" i="8"/>
  <c r="BW18" i="8"/>
  <c r="BW16" i="8"/>
  <c r="BW19" i="8"/>
  <c r="BW20" i="8"/>
  <c r="BW15" i="8"/>
  <c r="BW35" i="8"/>
  <c r="BW29" i="8"/>
  <c r="BW36" i="8"/>
  <c r="BW38" i="8"/>
  <c r="BW33" i="8"/>
  <c r="BW31" i="8"/>
  <c r="BW30" i="8"/>
  <c r="BW39" i="8"/>
  <c r="BW34" i="8"/>
  <c r="BW32" i="8"/>
  <c r="BW17" i="8"/>
  <c r="BW52" i="8"/>
  <c r="BX2" i="7"/>
  <c r="BW5" i="7"/>
  <c r="BW8" i="7"/>
  <c r="CP3" i="2"/>
  <c r="BM11" i="8"/>
  <c r="BN10" i="8"/>
  <c r="BN8" i="8"/>
  <c r="BN9" i="8"/>
  <c r="BN7" i="8"/>
  <c r="CK2" i="2"/>
  <c r="CK4" i="2" s="1"/>
  <c r="BO6" i="8"/>
  <c r="BW26" i="6"/>
  <c r="BW30" i="6" s="1"/>
  <c r="BS45" i="8" s="1"/>
  <c r="BX21" i="6"/>
  <c r="BY6" i="6"/>
  <c r="BY8" i="6"/>
  <c r="BY10" i="6"/>
  <c r="BY7" i="6"/>
  <c r="BY9" i="6"/>
  <c r="BY11" i="6"/>
  <c r="BY13" i="6"/>
  <c r="BY15" i="6"/>
  <c r="BY14" i="6"/>
  <c r="BY12" i="6"/>
  <c r="BY16" i="6"/>
  <c r="BY19" i="6"/>
  <c r="BY20" i="6"/>
  <c r="BY17" i="6"/>
  <c r="BY18" i="6"/>
  <c r="BY5" i="6"/>
  <c r="AI6" i="7"/>
  <c r="AI9" i="7" s="1"/>
  <c r="AJ4" i="7" s="1"/>
  <c r="BW64" i="8"/>
  <c r="BW65" i="8" s="1"/>
  <c r="BW50" i="8"/>
  <c r="BW53" i="8" s="1"/>
  <c r="BX1" i="8"/>
  <c r="BW2" i="8"/>
  <c r="BW12" i="7"/>
  <c r="BW18" i="7" s="1"/>
  <c r="CU1" i="6" l="1"/>
  <c r="CT2" i="6"/>
  <c r="BX23" i="8"/>
  <c r="BX40" i="8"/>
  <c r="BX16" i="8"/>
  <c r="BX17" i="8"/>
  <c r="BX20" i="8"/>
  <c r="BX19" i="8"/>
  <c r="BX18" i="8"/>
  <c r="BX14" i="8"/>
  <c r="BX22" i="8"/>
  <c r="BX29" i="8"/>
  <c r="BX36" i="8"/>
  <c r="BX35" i="8"/>
  <c r="BX38" i="8"/>
  <c r="BX39" i="8"/>
  <c r="BX33" i="8"/>
  <c r="BX34" i="8"/>
  <c r="BX32" i="8"/>
  <c r="BX31" i="8"/>
  <c r="BX30" i="8"/>
  <c r="BX15" i="8"/>
  <c r="BX21" i="8"/>
  <c r="BX52" i="8"/>
  <c r="BY2" i="7"/>
  <c r="BX5" i="7"/>
  <c r="BX8" i="7"/>
  <c r="CQ3" i="2"/>
  <c r="CL2" i="2"/>
  <c r="CL4" i="2" s="1"/>
  <c r="BP6" i="8"/>
  <c r="BN11" i="8"/>
  <c r="BO10" i="8"/>
  <c r="BO8" i="8"/>
  <c r="BO7" i="8"/>
  <c r="BO9" i="8"/>
  <c r="BX26" i="6"/>
  <c r="BX30" i="6" s="1"/>
  <c r="BT45" i="8" s="1"/>
  <c r="BY21" i="6"/>
  <c r="BZ6" i="6"/>
  <c r="BZ8" i="6"/>
  <c r="BZ10" i="6"/>
  <c r="BZ7" i="6"/>
  <c r="BZ11" i="6"/>
  <c r="BZ9" i="6"/>
  <c r="BZ17" i="6"/>
  <c r="BZ19" i="6"/>
  <c r="BZ14" i="6"/>
  <c r="BZ12" i="6"/>
  <c r="BZ13" i="6"/>
  <c r="BZ16" i="6"/>
  <c r="BZ18" i="6"/>
  <c r="BZ20" i="6"/>
  <c r="BZ5" i="6"/>
  <c r="BZ15" i="6"/>
  <c r="AJ5" i="7"/>
  <c r="AJ7" i="7"/>
  <c r="BX64" i="8"/>
  <c r="BX50" i="8"/>
  <c r="BY1" i="8"/>
  <c r="BX2" i="8"/>
  <c r="BX12" i="7"/>
  <c r="BX18" i="7" s="1"/>
  <c r="BY16" i="8" l="1"/>
  <c r="BY40" i="8"/>
  <c r="CV1" i="6"/>
  <c r="CU2" i="6"/>
  <c r="BY18" i="8"/>
  <c r="BY22" i="8"/>
  <c r="BY14" i="8"/>
  <c r="BY17" i="8"/>
  <c r="BY21" i="8"/>
  <c r="BY15" i="8"/>
  <c r="BY19" i="8"/>
  <c r="BY20" i="8"/>
  <c r="BY29" i="8"/>
  <c r="BY36" i="8"/>
  <c r="BY35" i="8"/>
  <c r="BY38" i="8"/>
  <c r="BY32" i="8"/>
  <c r="BY31" i="8"/>
  <c r="BY30" i="8"/>
  <c r="BY39" i="8"/>
  <c r="BY34" i="8"/>
  <c r="BY33" i="8"/>
  <c r="BY23" i="8"/>
  <c r="BY52" i="8"/>
  <c r="BZ2" i="7"/>
  <c r="BY5" i="7"/>
  <c r="BY8" i="7"/>
  <c r="CR3" i="2"/>
  <c r="BO11" i="8"/>
  <c r="BP7" i="8"/>
  <c r="BP8" i="8"/>
  <c r="BP9" i="8"/>
  <c r="BP10" i="8"/>
  <c r="CM2" i="2"/>
  <c r="CM4" i="2" s="1"/>
  <c r="BQ6" i="8"/>
  <c r="BY26" i="6"/>
  <c r="BY30" i="6" s="1"/>
  <c r="BU45" i="8" s="1"/>
  <c r="CA6" i="6"/>
  <c r="CA8" i="6"/>
  <c r="CA12" i="6"/>
  <c r="CA7" i="6"/>
  <c r="CA9" i="6"/>
  <c r="CA10" i="6"/>
  <c r="CA11" i="6"/>
  <c r="CA17" i="6"/>
  <c r="CA19" i="6"/>
  <c r="CA14" i="6"/>
  <c r="CA15" i="6"/>
  <c r="CA13" i="6"/>
  <c r="CA16" i="6"/>
  <c r="CA5" i="6"/>
  <c r="CA18" i="6"/>
  <c r="CA20" i="6"/>
  <c r="BZ21" i="6"/>
  <c r="AJ6" i="7"/>
  <c r="AJ9" i="7" s="1"/>
  <c r="AK4" i="7" s="1"/>
  <c r="BX65" i="8"/>
  <c r="AX8" i="7"/>
  <c r="AY52" i="8" s="1"/>
  <c r="BX53" i="8"/>
  <c r="BY64" i="8"/>
  <c r="BY65" i="8" s="1"/>
  <c r="BY50" i="8"/>
  <c r="BY53" i="8" s="1"/>
  <c r="BY2" i="8"/>
  <c r="BZ1" i="8"/>
  <c r="BY12" i="7"/>
  <c r="BY18" i="7" s="1"/>
  <c r="CW1" i="6" l="1"/>
  <c r="CV2" i="6"/>
  <c r="BZ18" i="8"/>
  <c r="BZ40" i="8"/>
  <c r="BZ21" i="8"/>
  <c r="BZ19" i="8"/>
  <c r="BZ15" i="8"/>
  <c r="BZ17" i="8"/>
  <c r="BZ23" i="8"/>
  <c r="BZ14" i="8"/>
  <c r="BZ29" i="8"/>
  <c r="BZ36" i="8"/>
  <c r="BZ35" i="8"/>
  <c r="BZ38" i="8"/>
  <c r="BZ31" i="8"/>
  <c r="BZ32" i="8"/>
  <c r="BZ33" i="8"/>
  <c r="BZ30" i="8"/>
  <c r="BZ39" i="8"/>
  <c r="BZ34" i="8"/>
  <c r="BZ22" i="8"/>
  <c r="BZ20" i="8"/>
  <c r="BZ16" i="8"/>
  <c r="BZ52" i="8"/>
  <c r="CA2" i="7"/>
  <c r="BZ8" i="7"/>
  <c r="BZ5" i="7"/>
  <c r="CS3" i="2"/>
  <c r="CN2" i="2"/>
  <c r="CN4" i="2" s="1"/>
  <c r="BR6" i="8"/>
  <c r="BQ9" i="8"/>
  <c r="BQ7" i="8"/>
  <c r="BQ8" i="8"/>
  <c r="BQ10" i="8"/>
  <c r="BP11" i="8"/>
  <c r="BZ26" i="6"/>
  <c r="BZ30" i="6" s="1"/>
  <c r="BV45" i="8" s="1"/>
  <c r="CA21" i="6"/>
  <c r="CB7" i="6"/>
  <c r="CB6" i="6"/>
  <c r="CB8" i="6"/>
  <c r="CB12" i="6"/>
  <c r="CB14" i="6"/>
  <c r="CB16" i="6"/>
  <c r="CB18" i="6"/>
  <c r="CB11" i="6"/>
  <c r="CB9" i="6"/>
  <c r="CB13" i="6"/>
  <c r="CB5" i="6"/>
  <c r="CB10" i="6"/>
  <c r="CB19" i="6"/>
  <c r="CB17" i="6"/>
  <c r="CB15" i="6"/>
  <c r="CB20" i="6"/>
  <c r="AK7" i="7"/>
  <c r="AK5" i="7"/>
  <c r="BZ64" i="8"/>
  <c r="BZ65" i="8" s="1"/>
  <c r="BZ50" i="8"/>
  <c r="BZ2" i="8"/>
  <c r="CA1" i="8"/>
  <c r="CA40" i="8" s="1"/>
  <c r="BZ12" i="7"/>
  <c r="BZ18" i="7" s="1"/>
  <c r="CX1" i="6" l="1"/>
  <c r="CW2" i="6"/>
  <c r="CA23" i="8"/>
  <c r="CA21" i="8"/>
  <c r="CA14" i="8"/>
  <c r="CA17" i="8"/>
  <c r="CA16" i="8"/>
  <c r="CA20" i="8"/>
  <c r="CA15" i="8"/>
  <c r="CA35" i="8"/>
  <c r="CA29" i="8"/>
  <c r="CA36" i="8"/>
  <c r="CA38" i="8"/>
  <c r="CA32" i="8"/>
  <c r="CA33" i="8"/>
  <c r="CA34" i="8"/>
  <c r="CA30" i="8"/>
  <c r="CA39" i="8"/>
  <c r="CA31" i="8"/>
  <c r="CA22" i="8"/>
  <c r="CA19" i="8"/>
  <c r="CA18" i="8"/>
  <c r="CA52" i="8"/>
  <c r="CB2" i="7"/>
  <c r="CA5" i="7"/>
  <c r="CA8" i="7"/>
  <c r="CT3" i="2"/>
  <c r="BQ11" i="8"/>
  <c r="BR9" i="8"/>
  <c r="BR8" i="8"/>
  <c r="BR7" i="8"/>
  <c r="BR10" i="8"/>
  <c r="CO2" i="2"/>
  <c r="CO4" i="2" s="1"/>
  <c r="BS6" i="8"/>
  <c r="CA26" i="6"/>
  <c r="CA30" i="6" s="1"/>
  <c r="BW45" i="8" s="1"/>
  <c r="CB21" i="6"/>
  <c r="CC7" i="6"/>
  <c r="CC9" i="6"/>
  <c r="CC6" i="6"/>
  <c r="CC8" i="6"/>
  <c r="CC12" i="6"/>
  <c r="CC14" i="6"/>
  <c r="CC16" i="6"/>
  <c r="CC11" i="6"/>
  <c r="CC13" i="6"/>
  <c r="CC5" i="6"/>
  <c r="CC10" i="6"/>
  <c r="CC19" i="6"/>
  <c r="CC17" i="6"/>
  <c r="CC20" i="6"/>
  <c r="CC15" i="6"/>
  <c r="CC18" i="6"/>
  <c r="AK6" i="7"/>
  <c r="AK9" i="7" s="1"/>
  <c r="AL4" i="7" s="1"/>
  <c r="BK64" i="8"/>
  <c r="BK65" i="8" s="1"/>
  <c r="BZ53" i="8"/>
  <c r="CA64" i="8"/>
  <c r="CA50" i="8"/>
  <c r="CA53" i="8" s="1"/>
  <c r="CA2" i="8"/>
  <c r="CB1" i="8"/>
  <c r="CB40" i="8" s="1"/>
  <c r="CA12" i="7"/>
  <c r="CA18" i="7" s="1"/>
  <c r="CY1" i="6" l="1"/>
  <c r="CX2" i="6"/>
  <c r="CB20" i="8"/>
  <c r="CB15" i="8"/>
  <c r="CB16" i="8"/>
  <c r="CB18" i="8"/>
  <c r="CB17" i="8"/>
  <c r="CB35" i="8"/>
  <c r="CB29" i="8"/>
  <c r="CB36" i="8"/>
  <c r="CB38" i="8"/>
  <c r="CB33" i="8"/>
  <c r="CB39" i="8"/>
  <c r="CB30" i="8"/>
  <c r="CB32" i="8"/>
  <c r="CB31" i="8"/>
  <c r="CB34" i="8"/>
  <c r="CB19" i="8"/>
  <c r="CB23" i="8"/>
  <c r="CB22" i="8"/>
  <c r="CB14" i="8"/>
  <c r="CB21" i="8"/>
  <c r="CB52" i="8"/>
  <c r="CC2" i="7"/>
  <c r="CB5" i="7"/>
  <c r="CB8" i="7"/>
  <c r="CU3" i="2"/>
  <c r="BR11" i="8"/>
  <c r="BS7" i="8"/>
  <c r="BS8" i="8"/>
  <c r="BS9" i="8"/>
  <c r="BS10" i="8"/>
  <c r="CP2" i="2"/>
  <c r="CP4" i="2" s="1"/>
  <c r="BT6" i="8"/>
  <c r="CB26" i="6"/>
  <c r="CB30" i="6" s="1"/>
  <c r="BX45" i="8" s="1"/>
  <c r="CC21" i="6"/>
  <c r="CD7" i="6"/>
  <c r="CD9" i="6"/>
  <c r="CD10" i="6"/>
  <c r="CD6" i="6"/>
  <c r="CD8" i="6"/>
  <c r="CD15" i="6"/>
  <c r="CD16" i="6"/>
  <c r="CD20" i="6"/>
  <c r="CD11" i="6"/>
  <c r="CD13" i="6"/>
  <c r="CD14" i="6"/>
  <c r="CD12" i="6"/>
  <c r="CD17" i="6"/>
  <c r="CD5" i="6"/>
  <c r="CD19" i="6"/>
  <c r="CD18" i="6"/>
  <c r="AL7" i="7"/>
  <c r="AL5" i="7"/>
  <c r="BJ18" i="7"/>
  <c r="CA65" i="8"/>
  <c r="CB64" i="8"/>
  <c r="CB65" i="8" s="1"/>
  <c r="CB50" i="8"/>
  <c r="CC1" i="8"/>
  <c r="CC40" i="8" s="1"/>
  <c r="CB2" i="8"/>
  <c r="CB12" i="7"/>
  <c r="CB18" i="7" s="1"/>
  <c r="CZ1" i="6" l="1"/>
  <c r="CY2" i="6"/>
  <c r="CC19" i="8"/>
  <c r="CC17" i="8"/>
  <c r="CC21" i="8"/>
  <c r="CC18" i="8"/>
  <c r="CC14" i="8"/>
  <c r="CC16" i="8"/>
  <c r="CC35" i="8"/>
  <c r="CC29" i="8"/>
  <c r="CC36" i="8"/>
  <c r="CC38" i="8"/>
  <c r="CC39" i="8"/>
  <c r="CC34" i="8"/>
  <c r="CC32" i="8"/>
  <c r="CC31" i="8"/>
  <c r="CC30" i="8"/>
  <c r="CC33" i="8"/>
  <c r="CC22" i="8"/>
  <c r="CC20" i="8"/>
  <c r="CC23" i="8"/>
  <c r="CC15" i="8"/>
  <c r="CD2" i="7"/>
  <c r="CC5" i="7"/>
  <c r="CC8" i="7"/>
  <c r="CC52" i="8"/>
  <c r="CV3" i="2"/>
  <c r="BS11" i="8"/>
  <c r="BT8" i="8"/>
  <c r="BT7" i="8"/>
  <c r="BT10" i="8"/>
  <c r="BT9" i="8"/>
  <c r="CQ2" i="2"/>
  <c r="CQ4" i="2" s="1"/>
  <c r="BU6" i="8"/>
  <c r="CC26" i="6"/>
  <c r="CC30" i="6" s="1"/>
  <c r="BY45" i="8" s="1"/>
  <c r="CD21" i="6"/>
  <c r="CE7" i="6"/>
  <c r="CE11" i="6"/>
  <c r="CE10" i="6"/>
  <c r="CE6" i="6"/>
  <c r="CE8" i="6"/>
  <c r="CE15" i="6"/>
  <c r="CE18" i="6"/>
  <c r="CE16" i="6"/>
  <c r="CE20" i="6"/>
  <c r="CE13" i="6"/>
  <c r="CE14" i="6"/>
  <c r="CE12" i="6"/>
  <c r="CE5" i="6"/>
  <c r="CE9" i="6"/>
  <c r="CE17" i="6"/>
  <c r="CE19" i="6"/>
  <c r="AL6" i="7"/>
  <c r="CB53" i="8"/>
  <c r="CC64" i="8"/>
  <c r="CC50" i="8"/>
  <c r="CC53" i="8" s="1"/>
  <c r="CD1" i="8"/>
  <c r="CD40" i="8" s="1"/>
  <c r="CC2" i="8"/>
  <c r="CC12" i="7"/>
  <c r="CC18" i="7" s="1"/>
  <c r="AL8" i="7" l="1"/>
  <c r="AM52" i="8" s="1"/>
  <c r="CD16" i="8"/>
  <c r="DA1" i="6"/>
  <c r="CZ2" i="6"/>
  <c r="CD14" i="8"/>
  <c r="CD15" i="8"/>
  <c r="CD18" i="8"/>
  <c r="CD23" i="8"/>
  <c r="CD21" i="8"/>
  <c r="CD35" i="8"/>
  <c r="CD29" i="8"/>
  <c r="CD36" i="8"/>
  <c r="CD38" i="8"/>
  <c r="CD32" i="8"/>
  <c r="CD31" i="8"/>
  <c r="CD33" i="8"/>
  <c r="CD39" i="8"/>
  <c r="CD34" i="8"/>
  <c r="CD30" i="8"/>
  <c r="CD20" i="8"/>
  <c r="CD17" i="8"/>
  <c r="CD22" i="8"/>
  <c r="CD19" i="8"/>
  <c r="CD52" i="8"/>
  <c r="CE2" i="7"/>
  <c r="CD5" i="7"/>
  <c r="CD8" i="7"/>
  <c r="CW3" i="2"/>
  <c r="BU7" i="8"/>
  <c r="BU9" i="8"/>
  <c r="BU10" i="8"/>
  <c r="BU8" i="8"/>
  <c r="CR2" i="2"/>
  <c r="CR4" i="2" s="1"/>
  <c r="BV6" i="8"/>
  <c r="BT11" i="8"/>
  <c r="CD26" i="6"/>
  <c r="CD30" i="6" s="1"/>
  <c r="BZ45" i="8" s="1"/>
  <c r="CE21" i="6"/>
  <c r="CF6" i="6"/>
  <c r="CF8" i="6"/>
  <c r="CF7" i="6"/>
  <c r="CF9" i="6"/>
  <c r="CF11" i="6"/>
  <c r="CF13" i="6"/>
  <c r="CF15" i="6"/>
  <c r="CF17" i="6"/>
  <c r="CF10" i="6"/>
  <c r="CF12" i="6"/>
  <c r="CF18" i="6"/>
  <c r="CF20" i="6"/>
  <c r="CF5" i="6"/>
  <c r="CF19" i="6"/>
  <c r="CF14" i="6"/>
  <c r="CF16" i="6"/>
  <c r="CC65" i="8"/>
  <c r="CD64" i="8"/>
  <c r="CD65" i="8" s="1"/>
  <c r="CD50" i="8"/>
  <c r="CE1" i="8"/>
  <c r="CE40" i="8" s="1"/>
  <c r="CD2" i="8"/>
  <c r="CD12" i="7"/>
  <c r="CD18" i="7" s="1"/>
  <c r="AL9" i="7" l="1"/>
  <c r="AM4" i="7" s="1"/>
  <c r="AM7" i="7" s="1"/>
  <c r="AM6" i="7" s="1"/>
  <c r="AM9" i="7" s="1"/>
  <c r="AN4" i="7" s="1"/>
  <c r="AN7" i="7" s="1"/>
  <c r="AN6" i="7" s="1"/>
  <c r="AN9" i="7" s="1"/>
  <c r="AO4" i="7" s="1"/>
  <c r="AO7" i="7" s="1"/>
  <c r="AO6" i="7" s="1"/>
  <c r="AO9" i="7" s="1"/>
  <c r="AP4" i="7" s="1"/>
  <c r="AP7" i="7" s="1"/>
  <c r="AP6" i="7" s="1"/>
  <c r="AP9" i="7" s="1"/>
  <c r="AQ4" i="7" s="1"/>
  <c r="AQ7" i="7" s="1"/>
  <c r="AQ6" i="7" s="1"/>
  <c r="AQ9" i="7" s="1"/>
  <c r="AR4" i="7" s="1"/>
  <c r="AR7" i="7" s="1"/>
  <c r="AR6" i="7" s="1"/>
  <c r="AR9" i="7" s="1"/>
  <c r="AS4" i="7" s="1"/>
  <c r="AS7" i="7" s="1"/>
  <c r="AS6" i="7" s="1"/>
  <c r="AS9" i="7" s="1"/>
  <c r="AT4" i="7" s="1"/>
  <c r="AT7" i="7" s="1"/>
  <c r="AT6" i="7" s="1"/>
  <c r="AT9" i="7" s="1"/>
  <c r="AU4" i="7" s="1"/>
  <c r="AU7" i="7" s="1"/>
  <c r="AU6" i="7" s="1"/>
  <c r="AU9" i="7" s="1"/>
  <c r="AV4" i="7" s="1"/>
  <c r="AV7" i="7" s="1"/>
  <c r="AV6" i="7" s="1"/>
  <c r="AV9" i="7" s="1"/>
  <c r="AW4" i="7" s="1"/>
  <c r="AW7" i="7" s="1"/>
  <c r="AW6" i="7" s="1"/>
  <c r="AW9" i="7" s="1"/>
  <c r="AX4" i="7" s="1"/>
  <c r="AX7" i="7" s="1"/>
  <c r="AX6" i="7" s="1"/>
  <c r="DB1" i="6"/>
  <c r="DA2" i="6"/>
  <c r="CE21" i="8"/>
  <c r="CE23" i="8"/>
  <c r="CE19" i="8"/>
  <c r="CE18" i="8"/>
  <c r="CE22" i="8"/>
  <c r="CE15" i="8"/>
  <c r="CE17" i="8"/>
  <c r="CE14" i="8"/>
  <c r="CE35" i="8"/>
  <c r="CE29" i="8"/>
  <c r="CE36" i="8"/>
  <c r="CE38" i="8"/>
  <c r="CE33" i="8"/>
  <c r="CE30" i="8"/>
  <c r="CE39" i="8"/>
  <c r="CE34" i="8"/>
  <c r="CE32" i="8"/>
  <c r="CE31" i="8"/>
  <c r="CE20" i="8"/>
  <c r="CE16" i="8"/>
  <c r="CF2" i="7"/>
  <c r="CE8" i="7"/>
  <c r="CE5" i="7"/>
  <c r="CE52" i="8"/>
  <c r="CX3" i="2"/>
  <c r="BU11" i="8"/>
  <c r="BV10" i="8"/>
  <c r="BV8" i="8"/>
  <c r="BV9" i="8"/>
  <c r="BV7" i="8"/>
  <c r="CS2" i="2"/>
  <c r="CS4" i="2" s="1"/>
  <c r="BW6" i="8"/>
  <c r="CE26" i="6"/>
  <c r="CE30" i="6" s="1"/>
  <c r="CA45" i="8" s="1"/>
  <c r="CF21" i="6"/>
  <c r="CG6" i="6"/>
  <c r="CG8" i="6"/>
  <c r="CG10" i="6"/>
  <c r="CG7" i="6"/>
  <c r="CG9" i="6"/>
  <c r="CG11" i="6"/>
  <c r="CG13" i="6"/>
  <c r="CG15" i="6"/>
  <c r="CG18" i="6"/>
  <c r="CG20" i="6"/>
  <c r="CG5" i="6"/>
  <c r="CG19" i="6"/>
  <c r="CG12" i="6"/>
  <c r="CG14" i="6"/>
  <c r="CG16" i="6"/>
  <c r="CG17" i="6"/>
  <c r="CD53" i="8"/>
  <c r="CE64" i="8"/>
  <c r="CE50" i="8"/>
  <c r="CE53" i="8" s="1"/>
  <c r="CE2" i="8"/>
  <c r="CF1" i="8"/>
  <c r="CF40" i="8" s="1"/>
  <c r="CE12" i="7"/>
  <c r="CE18" i="7" s="1"/>
  <c r="AX9" i="7" l="1"/>
  <c r="AY4" i="7" s="1"/>
  <c r="AY7" i="7" s="1"/>
  <c r="AY6" i="7" s="1"/>
  <c r="AY9" i="7" s="1"/>
  <c r="AZ4" i="7" s="1"/>
  <c r="AZ7" i="7" s="1"/>
  <c r="AZ6" i="7" s="1"/>
  <c r="AZ9" i="7" s="1"/>
  <c r="BA4" i="7" s="1"/>
  <c r="BA7" i="7" s="1"/>
  <c r="BA6" i="7" s="1"/>
  <c r="BA9" i="7" s="1"/>
  <c r="BB4" i="7" s="1"/>
  <c r="BB7" i="7" s="1"/>
  <c r="BB6" i="7" s="1"/>
  <c r="BB9" i="7" s="1"/>
  <c r="BC4" i="7" s="1"/>
  <c r="BC7" i="7" s="1"/>
  <c r="BC6" i="7" s="1"/>
  <c r="BC9" i="7" s="1"/>
  <c r="BD4" i="7" s="1"/>
  <c r="BD7" i="7" s="1"/>
  <c r="BD6" i="7" s="1"/>
  <c r="BD9" i="7" s="1"/>
  <c r="BE4" i="7" s="1"/>
  <c r="BE7" i="7" s="1"/>
  <c r="BE6" i="7" s="1"/>
  <c r="BE9" i="7" s="1"/>
  <c r="BF4" i="7" s="1"/>
  <c r="BF7" i="7" s="1"/>
  <c r="BF6" i="7" s="1"/>
  <c r="BF9" i="7" s="1"/>
  <c r="BG4" i="7" s="1"/>
  <c r="BG7" i="7" s="1"/>
  <c r="BG6" i="7" s="1"/>
  <c r="BG9" i="7" s="1"/>
  <c r="BH4" i="7" s="1"/>
  <c r="BH7" i="7" s="1"/>
  <c r="BH6" i="7" s="1"/>
  <c r="BH9" i="7" s="1"/>
  <c r="BI4" i="7" s="1"/>
  <c r="BI7" i="7" s="1"/>
  <c r="BI6" i="7" s="1"/>
  <c r="BI9" i="7" s="1"/>
  <c r="BJ4" i="7" s="1"/>
  <c r="BJ7" i="7" s="1"/>
  <c r="BJ6" i="7" s="1"/>
  <c r="BJ8" i="7" s="1"/>
  <c r="BK52" i="8" s="1"/>
  <c r="CF15" i="8"/>
  <c r="DC1" i="6"/>
  <c r="DB2" i="6"/>
  <c r="CF14" i="8"/>
  <c r="CF17" i="8"/>
  <c r="CF16" i="8"/>
  <c r="CF18" i="8"/>
  <c r="CF22" i="8"/>
  <c r="CF20" i="8"/>
  <c r="CF19" i="8"/>
  <c r="CF29" i="8"/>
  <c r="CF36" i="8"/>
  <c r="CF35" i="8"/>
  <c r="CF38" i="8"/>
  <c r="CF31" i="8"/>
  <c r="CF34" i="8"/>
  <c r="CF32" i="8"/>
  <c r="CF30" i="8"/>
  <c r="CF39" i="8"/>
  <c r="CF33" i="8"/>
  <c r="CF23" i="8"/>
  <c r="CF21" i="8"/>
  <c r="CF52" i="8"/>
  <c r="CG2" i="7"/>
  <c r="CF5" i="7"/>
  <c r="CF8" i="7"/>
  <c r="CY3" i="2"/>
  <c r="BW10" i="8"/>
  <c r="BW8" i="8"/>
  <c r="BW9" i="8"/>
  <c r="BW7" i="8"/>
  <c r="CT2" i="2"/>
  <c r="CT4" i="2" s="1"/>
  <c r="BX6" i="8"/>
  <c r="BV11" i="8"/>
  <c r="CF26" i="6"/>
  <c r="CF30" i="6" s="1"/>
  <c r="CB45" i="8" s="1"/>
  <c r="CG21" i="6"/>
  <c r="CH6" i="6"/>
  <c r="CH8" i="6"/>
  <c r="CH10" i="6"/>
  <c r="CH9" i="6"/>
  <c r="CH11" i="6"/>
  <c r="CH7" i="6"/>
  <c r="CH12" i="6"/>
  <c r="CH14" i="6"/>
  <c r="CH19" i="6"/>
  <c r="CH15" i="6"/>
  <c r="CH13" i="6"/>
  <c r="CH16" i="6"/>
  <c r="CH18" i="6"/>
  <c r="CH20" i="6"/>
  <c r="CH17" i="6"/>
  <c r="CH5" i="6"/>
  <c r="CE65" i="8"/>
  <c r="CF64" i="8"/>
  <c r="CF65" i="8" s="1"/>
  <c r="CF2" i="8"/>
  <c r="CG1" i="8"/>
  <c r="CG40" i="8" s="1"/>
  <c r="CF12" i="7"/>
  <c r="CF18" i="7" s="1"/>
  <c r="BJ9" i="7" l="1"/>
  <c r="BK4" i="7" s="1"/>
  <c r="BK7" i="7" s="1"/>
  <c r="BK6" i="7" s="1"/>
  <c r="BK9" i="7" s="1"/>
  <c r="BL4" i="7" s="1"/>
  <c r="BL7" i="7" s="1"/>
  <c r="BL6" i="7" s="1"/>
  <c r="BL9" i="7" s="1"/>
  <c r="BM4" i="7" s="1"/>
  <c r="BM7" i="7" s="1"/>
  <c r="BM6" i="7" s="1"/>
  <c r="BM9" i="7" s="1"/>
  <c r="BN4" i="7" s="1"/>
  <c r="BN7" i="7" s="1"/>
  <c r="BN6" i="7" s="1"/>
  <c r="BN9" i="7" s="1"/>
  <c r="BO4" i="7" s="1"/>
  <c r="BO7" i="7" s="1"/>
  <c r="BO6" i="7" s="1"/>
  <c r="BO9" i="7" s="1"/>
  <c r="BP4" i="7" s="1"/>
  <c r="BP7" i="7" s="1"/>
  <c r="BP6" i="7" s="1"/>
  <c r="BP9" i="7" s="1"/>
  <c r="BQ4" i="7" s="1"/>
  <c r="BQ7" i="7" s="1"/>
  <c r="BQ6" i="7" s="1"/>
  <c r="BQ9" i="7" s="1"/>
  <c r="BR4" i="7" s="1"/>
  <c r="BR7" i="7" s="1"/>
  <c r="BR6" i="7" s="1"/>
  <c r="BR9" i="7" s="1"/>
  <c r="BS4" i="7" s="1"/>
  <c r="BS7" i="7" s="1"/>
  <c r="BS6" i="7" s="1"/>
  <c r="BS9" i="7" s="1"/>
  <c r="BT4" i="7" s="1"/>
  <c r="BT7" i="7" s="1"/>
  <c r="BT6" i="7" s="1"/>
  <c r="BT9" i="7" s="1"/>
  <c r="BU4" i="7" s="1"/>
  <c r="BU7" i="7" s="1"/>
  <c r="BU6" i="7" s="1"/>
  <c r="BU9" i="7" s="1"/>
  <c r="BV4" i="7" s="1"/>
  <c r="BV7" i="7" s="1"/>
  <c r="BV6" i="7" s="1"/>
  <c r="BV9" i="7" s="1"/>
  <c r="BW4" i="7" s="1"/>
  <c r="BW7" i="7" s="1"/>
  <c r="BW6" i="7" s="1"/>
  <c r="BW9" i="7" s="1"/>
  <c r="BX4" i="7" s="1"/>
  <c r="BX7" i="7" s="1"/>
  <c r="BX6" i="7" s="1"/>
  <c r="BX9" i="7" s="1"/>
  <c r="BY4" i="7" s="1"/>
  <c r="BY7" i="7" s="1"/>
  <c r="BY6" i="7" s="1"/>
  <c r="BY9" i="7" s="1"/>
  <c r="BZ4" i="7" s="1"/>
  <c r="DD1" i="6"/>
  <c r="DC2" i="6"/>
  <c r="CG22" i="8"/>
  <c r="CG19" i="8"/>
  <c r="CG20" i="8"/>
  <c r="CG21" i="8"/>
  <c r="CG16" i="8"/>
  <c r="CG23" i="8"/>
  <c r="CG17" i="8"/>
  <c r="CG18" i="8"/>
  <c r="CG14" i="8"/>
  <c r="CG29" i="8"/>
  <c r="CG36" i="8"/>
  <c r="CG35" i="8"/>
  <c r="CG38" i="8"/>
  <c r="CG34" i="8"/>
  <c r="CG31" i="8"/>
  <c r="CG32" i="8"/>
  <c r="CG30" i="8"/>
  <c r="CG33" i="8"/>
  <c r="CG39" i="8"/>
  <c r="CG15" i="8"/>
  <c r="CG52" i="8"/>
  <c r="CH2" i="7"/>
  <c r="CG5" i="7"/>
  <c r="CG8" i="7"/>
  <c r="CZ3" i="2"/>
  <c r="BX9" i="8"/>
  <c r="BX10" i="8"/>
  <c r="BX8" i="8"/>
  <c r="BX7" i="8"/>
  <c r="CU2" i="2"/>
  <c r="CU4" i="2" s="1"/>
  <c r="BY6" i="8"/>
  <c r="BW11" i="8"/>
  <c r="CG26" i="6"/>
  <c r="CG30" i="6" s="1"/>
  <c r="CC45" i="8" s="1"/>
  <c r="CH21" i="6"/>
  <c r="CI6" i="6"/>
  <c r="CI12" i="6"/>
  <c r="CI9" i="6"/>
  <c r="CI10" i="6"/>
  <c r="CI8" i="6"/>
  <c r="CI7" i="6"/>
  <c r="CI14" i="6"/>
  <c r="CI17" i="6"/>
  <c r="CI19" i="6"/>
  <c r="CI11" i="6"/>
  <c r="CI13" i="6"/>
  <c r="CI18" i="6"/>
  <c r="CI20" i="6"/>
  <c r="CI15" i="6"/>
  <c r="CI16" i="6"/>
  <c r="CI5" i="6"/>
  <c r="CG64" i="8"/>
  <c r="CG65" i="8" s="1"/>
  <c r="CG50" i="8"/>
  <c r="CG53" i="8" s="1"/>
  <c r="CG2" i="8"/>
  <c r="CH1" i="8"/>
  <c r="CH40" i="8" s="1"/>
  <c r="CG12" i="7"/>
  <c r="CG18" i="7" s="1"/>
  <c r="CH23" i="8" l="1"/>
  <c r="DE1" i="6"/>
  <c r="DD2" i="6"/>
  <c r="CH29" i="8"/>
  <c r="CH36" i="8"/>
  <c r="CH35" i="8"/>
  <c r="CH38" i="8"/>
  <c r="CH30" i="8"/>
  <c r="CH39" i="8"/>
  <c r="CH34" i="8"/>
  <c r="CH33" i="8"/>
  <c r="CH31" i="8"/>
  <c r="CH32" i="8"/>
  <c r="CH18" i="8"/>
  <c r="CH17" i="8"/>
  <c r="CH16" i="8"/>
  <c r="CH15" i="8"/>
  <c r="CH21" i="8"/>
  <c r="CH20" i="8"/>
  <c r="CH19" i="8"/>
  <c r="CH14" i="8"/>
  <c r="CH22" i="8"/>
  <c r="CH52" i="8"/>
  <c r="CI2" i="7"/>
  <c r="CH8" i="7"/>
  <c r="CH5" i="7"/>
  <c r="DA3" i="2"/>
  <c r="CV2" i="2"/>
  <c r="CV4" i="2" s="1"/>
  <c r="BZ6" i="8"/>
  <c r="BX11" i="8"/>
  <c r="BY7" i="8"/>
  <c r="BY10" i="8"/>
  <c r="BY9" i="8"/>
  <c r="BY8" i="8"/>
  <c r="CH26" i="6"/>
  <c r="CH30" i="6" s="1"/>
  <c r="CD45" i="8" s="1"/>
  <c r="CI21" i="6"/>
  <c r="CJ7" i="6"/>
  <c r="CJ6" i="6"/>
  <c r="CJ12" i="6"/>
  <c r="CJ14" i="6"/>
  <c r="CJ16" i="6"/>
  <c r="CJ18" i="6"/>
  <c r="CJ9" i="6"/>
  <c r="CJ10" i="6"/>
  <c r="CJ8" i="6"/>
  <c r="CJ11" i="6"/>
  <c r="CJ5" i="6"/>
  <c r="CJ17" i="6"/>
  <c r="CJ15" i="6"/>
  <c r="CJ19" i="6"/>
  <c r="CJ13" i="6"/>
  <c r="CJ20" i="6"/>
  <c r="CH64" i="8"/>
  <c r="CH65" i="8" s="1"/>
  <c r="CH50" i="8"/>
  <c r="CH53" i="8" s="1"/>
  <c r="CH2" i="8"/>
  <c r="CI1" i="8"/>
  <c r="CI40" i="8" s="1"/>
  <c r="CH12" i="7"/>
  <c r="BZ7" i="7"/>
  <c r="BZ6" i="7" s="1"/>
  <c r="BZ9" i="7" s="1"/>
  <c r="CA4" i="7" s="1"/>
  <c r="DF1" i="6" l="1"/>
  <c r="DE2" i="6"/>
  <c r="CI35" i="8"/>
  <c r="CI29" i="8"/>
  <c r="CI36" i="8"/>
  <c r="CI38" i="8"/>
  <c r="CI34" i="8"/>
  <c r="CI30" i="8"/>
  <c r="CI33" i="8"/>
  <c r="CI32" i="8"/>
  <c r="CI39" i="8"/>
  <c r="CI31" i="8"/>
  <c r="CI21" i="8"/>
  <c r="CI15" i="8"/>
  <c r="CI22" i="8"/>
  <c r="CI18" i="8"/>
  <c r="CI14" i="8"/>
  <c r="CI16" i="8"/>
  <c r="CI17" i="8"/>
  <c r="CI19" i="8"/>
  <c r="CI20" i="8"/>
  <c r="CI23" i="8"/>
  <c r="CJ2" i="7"/>
  <c r="CI8" i="7"/>
  <c r="CI5" i="7"/>
  <c r="DB3" i="2"/>
  <c r="BY11" i="8"/>
  <c r="BZ7" i="8"/>
  <c r="BZ9" i="8"/>
  <c r="BZ10" i="8"/>
  <c r="BZ8" i="8"/>
  <c r="CW2" i="2"/>
  <c r="CW4" i="2" s="1"/>
  <c r="CA6" i="8"/>
  <c r="CI26" i="6"/>
  <c r="CI30" i="6" s="1"/>
  <c r="CE45" i="8" s="1"/>
  <c r="CJ21" i="6"/>
  <c r="CK7" i="6"/>
  <c r="CK9" i="6"/>
  <c r="CK6" i="6"/>
  <c r="CK8" i="6"/>
  <c r="CK12" i="6"/>
  <c r="CK14" i="6"/>
  <c r="CK10" i="6"/>
  <c r="CK5" i="6"/>
  <c r="CK11" i="6"/>
  <c r="CK15" i="6"/>
  <c r="CK17" i="6"/>
  <c r="CK19" i="6"/>
  <c r="CK18" i="6"/>
  <c r="CK13" i="6"/>
  <c r="CK20" i="6"/>
  <c r="CK16" i="6"/>
  <c r="CI50" i="8"/>
  <c r="CI53" i="8" s="1"/>
  <c r="CI2" i="8"/>
  <c r="CJ1" i="8"/>
  <c r="CJ40" i="8" s="1"/>
  <c r="CI12" i="7"/>
  <c r="CI18" i="7" s="1"/>
  <c r="CA7" i="7"/>
  <c r="CA6" i="7" s="1"/>
  <c r="CA9" i="7" s="1"/>
  <c r="CB4" i="7" s="1"/>
  <c r="CJ18" i="8" l="1"/>
  <c r="DG1" i="6"/>
  <c r="DF2" i="6"/>
  <c r="CJ16" i="8"/>
  <c r="CJ35" i="8"/>
  <c r="CJ29" i="8"/>
  <c r="CJ36" i="8"/>
  <c r="CJ38" i="8"/>
  <c r="CJ31" i="8"/>
  <c r="CJ39" i="8"/>
  <c r="CJ34" i="8"/>
  <c r="CJ33" i="8"/>
  <c r="CJ30" i="8"/>
  <c r="CJ32" i="8"/>
  <c r="CJ14" i="8"/>
  <c r="CJ23" i="8"/>
  <c r="CJ15" i="8"/>
  <c r="CJ22" i="8"/>
  <c r="CJ20" i="8"/>
  <c r="CJ21" i="8"/>
  <c r="CJ19" i="8"/>
  <c r="CJ17" i="8"/>
  <c r="CJ52" i="8"/>
  <c r="CK2" i="7"/>
  <c r="CJ5" i="7"/>
  <c r="CJ8" i="7"/>
  <c r="DC3" i="2"/>
  <c r="BZ11" i="8"/>
  <c r="CA10" i="8"/>
  <c r="CA7" i="8"/>
  <c r="CA9" i="8"/>
  <c r="CA8" i="8"/>
  <c r="CX2" i="2"/>
  <c r="CX4" i="2" s="1"/>
  <c r="CB6" i="8"/>
  <c r="CJ26" i="6"/>
  <c r="CJ30" i="6" s="1"/>
  <c r="CF45" i="8" s="1"/>
  <c r="CK21" i="6"/>
  <c r="CL7" i="6"/>
  <c r="CL9" i="6"/>
  <c r="CL6" i="6"/>
  <c r="CL8" i="6"/>
  <c r="CL13" i="6"/>
  <c r="CL16" i="6"/>
  <c r="CL12" i="6"/>
  <c r="CL20" i="6"/>
  <c r="CL14" i="6"/>
  <c r="CL10" i="6"/>
  <c r="CL11" i="6"/>
  <c r="CL15" i="6"/>
  <c r="CL17" i="6"/>
  <c r="CL19" i="6"/>
  <c r="CL18" i="6"/>
  <c r="CL5" i="6"/>
  <c r="CJ64" i="8"/>
  <c r="CJ50" i="8"/>
  <c r="CJ2" i="8"/>
  <c r="CK1" i="8"/>
  <c r="CK40" i="8" s="1"/>
  <c r="CJ12" i="7"/>
  <c r="CJ18" i="7" s="1"/>
  <c r="CB7" i="7"/>
  <c r="CB6" i="7" s="1"/>
  <c r="CB9" i="7" s="1"/>
  <c r="CC4" i="7" s="1"/>
  <c r="DH1" i="6" l="1"/>
  <c r="DG2" i="6"/>
  <c r="CK35" i="8"/>
  <c r="CK29" i="8"/>
  <c r="CK36" i="8"/>
  <c r="CK38" i="8"/>
  <c r="CK33" i="8"/>
  <c r="CK39" i="8"/>
  <c r="CK34" i="8"/>
  <c r="CK32" i="8"/>
  <c r="CK31" i="8"/>
  <c r="CK30" i="8"/>
  <c r="CK22" i="8"/>
  <c r="CK15" i="8"/>
  <c r="CK23" i="8"/>
  <c r="CK18" i="8"/>
  <c r="CK17" i="8"/>
  <c r="CK14" i="8"/>
  <c r="CK19" i="8"/>
  <c r="CK21" i="8"/>
  <c r="CK20" i="8"/>
  <c r="CK16" i="8"/>
  <c r="CK52" i="8"/>
  <c r="CL2" i="7"/>
  <c r="CK5" i="7"/>
  <c r="CK8" i="7"/>
  <c r="CA11" i="8"/>
  <c r="DD3" i="2"/>
  <c r="CB8" i="8"/>
  <c r="CB10" i="8"/>
  <c r="CB9" i="8"/>
  <c r="CB7" i="8"/>
  <c r="CY2" i="2"/>
  <c r="CY4" i="2" s="1"/>
  <c r="CC6" i="8"/>
  <c r="CK26" i="6"/>
  <c r="CK30" i="6" s="1"/>
  <c r="CG45" i="8" s="1"/>
  <c r="CL21" i="6"/>
  <c r="CM7" i="6"/>
  <c r="CM11" i="6"/>
  <c r="CM9" i="6"/>
  <c r="CM6" i="6"/>
  <c r="CM13" i="6"/>
  <c r="CM16" i="6"/>
  <c r="CM20" i="6"/>
  <c r="CM12" i="6"/>
  <c r="CM14" i="6"/>
  <c r="CM17" i="6"/>
  <c r="CM8" i="6"/>
  <c r="CM10" i="6"/>
  <c r="CM15" i="6"/>
  <c r="CM19" i="6"/>
  <c r="CM18" i="6"/>
  <c r="CM5" i="6"/>
  <c r="CJ65" i="8"/>
  <c r="CJ53" i="8"/>
  <c r="CK64" i="8"/>
  <c r="CK65" i="8" s="1"/>
  <c r="CK50" i="8"/>
  <c r="CK53" i="8" s="1"/>
  <c r="CL1" i="8"/>
  <c r="CL40" i="8" s="1"/>
  <c r="CK2" i="8"/>
  <c r="CK12" i="7"/>
  <c r="CK18" i="7" s="1"/>
  <c r="CC7" i="7"/>
  <c r="CC6" i="7" s="1"/>
  <c r="CC9" i="7" s="1"/>
  <c r="CD4" i="7" s="1"/>
  <c r="CL18" i="8" l="1"/>
  <c r="CL23" i="8"/>
  <c r="DI1" i="6"/>
  <c r="DH2" i="6"/>
  <c r="CL14" i="8"/>
  <c r="CL17" i="8"/>
  <c r="CL16" i="8"/>
  <c r="CL15" i="8"/>
  <c r="CL20" i="8"/>
  <c r="CL22" i="8"/>
  <c r="CL21" i="8"/>
  <c r="CL35" i="8"/>
  <c r="CL29" i="8"/>
  <c r="CL36" i="8"/>
  <c r="CL38" i="8"/>
  <c r="CL30" i="8"/>
  <c r="CL31" i="8"/>
  <c r="CL32" i="8"/>
  <c r="CL39" i="8"/>
  <c r="CL34" i="8"/>
  <c r="CL33" i="8"/>
  <c r="CL19" i="8"/>
  <c r="CL52" i="8"/>
  <c r="CM2" i="7"/>
  <c r="CL8" i="7"/>
  <c r="CL5" i="7"/>
  <c r="DE3" i="2"/>
  <c r="CC7" i="8"/>
  <c r="CC9" i="8"/>
  <c r="CC8" i="8"/>
  <c r="CC10" i="8"/>
  <c r="CZ2" i="2"/>
  <c r="CZ4" i="2" s="1"/>
  <c r="CD6" i="8"/>
  <c r="CB11" i="8"/>
  <c r="CL26" i="6"/>
  <c r="CL30" i="6" s="1"/>
  <c r="CH45" i="8" s="1"/>
  <c r="CM21" i="6"/>
  <c r="CN6" i="6"/>
  <c r="CN8" i="6"/>
  <c r="CN7" i="6"/>
  <c r="CN10" i="6"/>
  <c r="CN11" i="6"/>
  <c r="CN13" i="6"/>
  <c r="CN15" i="6"/>
  <c r="CN17" i="6"/>
  <c r="CN9" i="6"/>
  <c r="CN12" i="6"/>
  <c r="CN18" i="6"/>
  <c r="CN16" i="6"/>
  <c r="CN14" i="6"/>
  <c r="CN5" i="6"/>
  <c r="CN19" i="6"/>
  <c r="CN20" i="6"/>
  <c r="CL64" i="8"/>
  <c r="CL50" i="8"/>
  <c r="CM1" i="8"/>
  <c r="CM40" i="8" s="1"/>
  <c r="CL2" i="8"/>
  <c r="CL12" i="7"/>
  <c r="CL18" i="7" s="1"/>
  <c r="CD7" i="7"/>
  <c r="CD6" i="7" s="1"/>
  <c r="CD9" i="7" s="1"/>
  <c r="CE4" i="7" s="1"/>
  <c r="DJ1" i="6" l="1"/>
  <c r="DI2" i="6"/>
  <c r="CM22" i="8"/>
  <c r="CM20" i="8"/>
  <c r="CM21" i="8"/>
  <c r="CM35" i="8"/>
  <c r="CM29" i="8"/>
  <c r="CM36" i="8"/>
  <c r="CM38" i="8"/>
  <c r="CM33" i="8"/>
  <c r="CM30" i="8"/>
  <c r="CM31" i="8"/>
  <c r="CM34" i="8"/>
  <c r="CM32" i="8"/>
  <c r="CM39" i="8"/>
  <c r="CM18" i="8"/>
  <c r="CM19" i="8"/>
  <c r="CM15" i="8"/>
  <c r="CM16" i="8"/>
  <c r="CM17" i="8"/>
  <c r="CM23" i="8"/>
  <c r="CM14" i="8"/>
  <c r="CM52" i="8"/>
  <c r="CN2" i="7"/>
  <c r="CM5" i="7"/>
  <c r="CM8" i="7"/>
  <c r="DF3" i="2"/>
  <c r="CD9" i="8"/>
  <c r="CD7" i="8"/>
  <c r="CD10" i="8"/>
  <c r="CD8" i="8"/>
  <c r="DA2" i="2"/>
  <c r="DA4" i="2" s="1"/>
  <c r="CE6" i="8"/>
  <c r="CC11" i="8"/>
  <c r="CM26" i="6"/>
  <c r="CM30" i="6" s="1"/>
  <c r="CI45" i="8" s="1"/>
  <c r="CN21" i="6"/>
  <c r="CO6" i="6"/>
  <c r="CO8" i="6"/>
  <c r="CO10" i="6"/>
  <c r="CO7" i="6"/>
  <c r="CO9" i="6"/>
  <c r="CO11" i="6"/>
  <c r="CO13" i="6"/>
  <c r="CO15" i="6"/>
  <c r="CO18" i="6"/>
  <c r="CO12" i="6"/>
  <c r="CO14" i="6"/>
  <c r="CO5" i="6"/>
  <c r="CO17" i="6"/>
  <c r="CO19" i="6"/>
  <c r="CO16" i="6"/>
  <c r="CO20" i="6"/>
  <c r="CL65" i="8"/>
  <c r="CL53" i="8"/>
  <c r="CM64" i="8"/>
  <c r="CM65" i="8" s="1"/>
  <c r="CM50" i="8"/>
  <c r="CM53" i="8" s="1"/>
  <c r="CN1" i="8"/>
  <c r="CM2" i="8"/>
  <c r="CM12" i="7"/>
  <c r="CM18" i="7" s="1"/>
  <c r="CE7" i="7"/>
  <c r="CE6" i="7" s="1"/>
  <c r="CE9" i="7" s="1"/>
  <c r="CF4" i="7" s="1"/>
  <c r="CN22" i="8" l="1"/>
  <c r="CN40" i="8"/>
  <c r="DK1" i="6"/>
  <c r="DJ2" i="6"/>
  <c r="CN19" i="8"/>
  <c r="CN18" i="8"/>
  <c r="CN16" i="8"/>
  <c r="CN15" i="8"/>
  <c r="CN14" i="8"/>
  <c r="CN23" i="8"/>
  <c r="CN20" i="8"/>
  <c r="CN29" i="8"/>
  <c r="CN36" i="8"/>
  <c r="CN35" i="8"/>
  <c r="CN38" i="8"/>
  <c r="CN30" i="8"/>
  <c r="CN31" i="8"/>
  <c r="CN33" i="8"/>
  <c r="CN34" i="8"/>
  <c r="CN32" i="8"/>
  <c r="CN39" i="8"/>
  <c r="CN17" i="8"/>
  <c r="CN21" i="8"/>
  <c r="CN52" i="8"/>
  <c r="CO2" i="7"/>
  <c r="CN5" i="7"/>
  <c r="CN8" i="7"/>
  <c r="DG3" i="2"/>
  <c r="DB2" i="2"/>
  <c r="DB4" i="2" s="1"/>
  <c r="CF6" i="8"/>
  <c r="CD11" i="8"/>
  <c r="CE7" i="8"/>
  <c r="CE9" i="8"/>
  <c r="CE8" i="8"/>
  <c r="CE10" i="8"/>
  <c r="CN26" i="6"/>
  <c r="CN30" i="6" s="1"/>
  <c r="CJ45" i="8" s="1"/>
  <c r="CO21" i="6"/>
  <c r="CP6" i="6"/>
  <c r="CP8" i="6"/>
  <c r="CP10" i="6"/>
  <c r="CP11" i="6"/>
  <c r="CP9" i="6"/>
  <c r="CP15" i="6"/>
  <c r="CP19" i="6"/>
  <c r="CP13" i="6"/>
  <c r="CP12" i="6"/>
  <c r="CP16" i="6"/>
  <c r="CP20" i="6"/>
  <c r="CP7" i="6"/>
  <c r="CP5" i="6"/>
  <c r="CP17" i="6"/>
  <c r="CP14" i="6"/>
  <c r="CP18" i="6"/>
  <c r="CN64" i="8"/>
  <c r="CN50" i="8"/>
  <c r="CO1" i="8"/>
  <c r="CO40" i="8" s="1"/>
  <c r="CN2" i="8"/>
  <c r="CN12" i="7"/>
  <c r="CN18" i="7" s="1"/>
  <c r="CF7" i="7"/>
  <c r="CF6" i="7" s="1"/>
  <c r="CF9" i="7" s="1"/>
  <c r="CG4" i="7" s="1"/>
  <c r="DL1" i="6" l="1"/>
  <c r="DK2" i="6"/>
  <c r="CO20" i="8"/>
  <c r="CO23" i="8"/>
  <c r="CO29" i="8"/>
  <c r="CO36" i="8"/>
  <c r="CO35" i="8"/>
  <c r="CO38" i="8"/>
  <c r="CO39" i="8"/>
  <c r="CO34" i="8"/>
  <c r="CO32" i="8"/>
  <c r="CO31" i="8"/>
  <c r="CO33" i="8"/>
  <c r="CO30" i="8"/>
  <c r="CO14" i="8"/>
  <c r="CO21" i="8"/>
  <c r="CO18" i="8"/>
  <c r="CO17" i="8"/>
  <c r="CO15" i="8"/>
  <c r="CO19" i="8"/>
  <c r="CO16" i="8"/>
  <c r="CO22" i="8"/>
  <c r="CO52" i="8"/>
  <c r="CP2" i="7"/>
  <c r="CO5" i="7"/>
  <c r="CO8" i="7"/>
  <c r="DH3" i="2"/>
  <c r="CE11" i="8"/>
  <c r="CF9" i="8"/>
  <c r="CF7" i="8"/>
  <c r="CF10" i="8"/>
  <c r="CF8" i="8"/>
  <c r="DC2" i="2"/>
  <c r="DC4" i="2" s="1"/>
  <c r="CG6" i="8"/>
  <c r="CO26" i="6"/>
  <c r="CO30" i="6" s="1"/>
  <c r="CK45" i="8" s="1"/>
  <c r="CP21" i="6"/>
  <c r="CQ6" i="6"/>
  <c r="CQ7" i="6"/>
  <c r="CQ8" i="6"/>
  <c r="CQ12" i="6"/>
  <c r="CQ10" i="6"/>
  <c r="CQ9" i="6"/>
  <c r="CQ15" i="6"/>
  <c r="CQ19" i="6"/>
  <c r="CQ13" i="6"/>
  <c r="CQ16" i="6"/>
  <c r="CQ11" i="6"/>
  <c r="CQ20" i="6"/>
  <c r="CQ17" i="6"/>
  <c r="CQ5" i="6"/>
  <c r="CQ18" i="6"/>
  <c r="CQ14" i="6"/>
  <c r="CN65" i="8"/>
  <c r="CN53" i="8"/>
  <c r="CO64" i="8"/>
  <c r="CO65" i="8" s="1"/>
  <c r="CO50" i="8"/>
  <c r="CO53" i="8" s="1"/>
  <c r="CO2" i="8"/>
  <c r="CP1" i="8"/>
  <c r="CP40" i="8" s="1"/>
  <c r="CO12" i="7"/>
  <c r="CO18" i="7" s="1"/>
  <c r="CG7" i="7"/>
  <c r="CG6" i="7" s="1"/>
  <c r="CG9" i="7" s="1"/>
  <c r="CH4" i="7" s="1"/>
  <c r="DM1" i="6" l="1"/>
  <c r="DL2" i="6"/>
  <c r="CP21" i="8"/>
  <c r="CP14" i="8"/>
  <c r="CP17" i="8"/>
  <c r="CP18" i="8"/>
  <c r="CP22" i="8"/>
  <c r="CP16" i="8"/>
  <c r="CP19" i="8"/>
  <c r="CP23" i="8"/>
  <c r="CP29" i="8"/>
  <c r="CP36" i="8"/>
  <c r="CP35" i="8"/>
  <c r="CP38" i="8"/>
  <c r="CP33" i="8"/>
  <c r="CP30" i="8"/>
  <c r="CP31" i="8"/>
  <c r="CP32" i="8"/>
  <c r="CP39" i="8"/>
  <c r="CP34" i="8"/>
  <c r="CP15" i="8"/>
  <c r="CP20" i="8"/>
  <c r="CP52" i="8"/>
  <c r="CQ2" i="7"/>
  <c r="CP5" i="7"/>
  <c r="CP8" i="7"/>
  <c r="DI3" i="2"/>
  <c r="CF11" i="8"/>
  <c r="CG7" i="8"/>
  <c r="CG10" i="8"/>
  <c r="CG8" i="8"/>
  <c r="CG9" i="8"/>
  <c r="DD2" i="2"/>
  <c r="DD4" i="2" s="1"/>
  <c r="CH6" i="8"/>
  <c r="CP26" i="6"/>
  <c r="CP30" i="6" s="1"/>
  <c r="CL45" i="8" s="1"/>
  <c r="CQ21" i="6"/>
  <c r="CR7" i="6"/>
  <c r="CR6" i="6"/>
  <c r="CR9" i="6"/>
  <c r="CR8" i="6"/>
  <c r="CR12" i="6"/>
  <c r="CR14" i="6"/>
  <c r="CR16" i="6"/>
  <c r="CR18" i="6"/>
  <c r="CR10" i="6"/>
  <c r="CR11" i="6"/>
  <c r="CR17" i="6"/>
  <c r="CR5" i="6"/>
  <c r="CR15" i="6"/>
  <c r="CR13" i="6"/>
  <c r="CR20" i="6"/>
  <c r="CR19" i="6"/>
  <c r="CP64" i="8"/>
  <c r="CP50" i="8"/>
  <c r="CP2" i="8"/>
  <c r="CQ1" i="8"/>
  <c r="CQ40" i="8" s="1"/>
  <c r="CP12" i="7"/>
  <c r="CP18" i="7" s="1"/>
  <c r="CH7" i="7"/>
  <c r="CH6" i="7" s="1"/>
  <c r="CH9" i="7" s="1"/>
  <c r="CI4" i="7" s="1"/>
  <c r="DN1" i="6" l="1"/>
  <c r="DM2" i="6"/>
  <c r="CQ35" i="8"/>
  <c r="CQ29" i="8"/>
  <c r="CQ36" i="8"/>
  <c r="CQ38" i="8"/>
  <c r="CQ34" i="8"/>
  <c r="CQ33" i="8"/>
  <c r="CQ32" i="8"/>
  <c r="CQ30" i="8"/>
  <c r="CQ31" i="8"/>
  <c r="CQ39" i="8"/>
  <c r="CQ14" i="8"/>
  <c r="CQ23" i="8"/>
  <c r="CQ20" i="8"/>
  <c r="CQ22" i="8"/>
  <c r="CQ15" i="8"/>
  <c r="CQ21" i="8"/>
  <c r="CQ19" i="8"/>
  <c r="CQ16" i="8"/>
  <c r="CQ18" i="8"/>
  <c r="CQ17" i="8"/>
  <c r="CQ52" i="8"/>
  <c r="CR2" i="7"/>
  <c r="CQ5" i="7"/>
  <c r="CQ8" i="7"/>
  <c r="DJ3" i="2"/>
  <c r="CG11" i="8"/>
  <c r="DE2" i="2"/>
  <c r="DE4" i="2" s="1"/>
  <c r="CI6" i="8"/>
  <c r="CH9" i="8"/>
  <c r="CH10" i="8"/>
  <c r="CH8" i="8"/>
  <c r="CH7" i="8"/>
  <c r="CQ26" i="6"/>
  <c r="CQ30" i="6" s="1"/>
  <c r="CM45" i="8" s="1"/>
  <c r="CR21" i="6"/>
  <c r="CS7" i="6"/>
  <c r="CS9" i="6"/>
  <c r="CS6" i="6"/>
  <c r="CS8" i="6"/>
  <c r="CS12" i="6"/>
  <c r="CS14" i="6"/>
  <c r="CS10" i="6"/>
  <c r="CS17" i="6"/>
  <c r="CS5" i="6"/>
  <c r="CS13" i="6"/>
  <c r="CS18" i="6"/>
  <c r="CS16" i="6"/>
  <c r="CS19" i="6"/>
  <c r="CS15" i="6"/>
  <c r="CS20" i="6"/>
  <c r="CS11" i="6"/>
  <c r="CP65" i="8"/>
  <c r="CP53" i="8"/>
  <c r="CQ64" i="8"/>
  <c r="CQ65" i="8" s="1"/>
  <c r="CQ50" i="8"/>
  <c r="CQ53" i="8" s="1"/>
  <c r="CQ2" i="8"/>
  <c r="CR1" i="8"/>
  <c r="CR40" i="8" s="1"/>
  <c r="CQ12" i="7"/>
  <c r="CQ18" i="7" s="1"/>
  <c r="CI7" i="7"/>
  <c r="CI6" i="7" s="1"/>
  <c r="CI9" i="7" s="1"/>
  <c r="CJ4" i="7" s="1"/>
  <c r="CR22" i="8" l="1"/>
  <c r="DO1" i="6"/>
  <c r="DN2" i="6"/>
  <c r="CR21" i="8"/>
  <c r="CR15" i="8"/>
  <c r="CR20" i="8"/>
  <c r="CR17" i="8"/>
  <c r="CR23" i="8"/>
  <c r="CR18" i="8"/>
  <c r="CR14" i="8"/>
  <c r="CR35" i="8"/>
  <c r="CR29" i="8"/>
  <c r="CR36" i="8"/>
  <c r="CR38" i="8"/>
  <c r="CR34" i="8"/>
  <c r="CR31" i="8"/>
  <c r="CR30" i="8"/>
  <c r="CR39" i="8"/>
  <c r="CR33" i="8"/>
  <c r="CR32" i="8"/>
  <c r="CR16" i="8"/>
  <c r="CR19" i="8"/>
  <c r="CR52" i="8"/>
  <c r="CS2" i="7"/>
  <c r="CR5" i="7"/>
  <c r="CR8" i="7"/>
  <c r="DK3" i="2"/>
  <c r="CH11" i="8"/>
  <c r="CI7" i="8"/>
  <c r="CI8" i="8"/>
  <c r="CI9" i="8"/>
  <c r="CI10" i="8"/>
  <c r="DF2" i="2"/>
  <c r="DF4" i="2" s="1"/>
  <c r="CJ6" i="8"/>
  <c r="CR26" i="6"/>
  <c r="CR30" i="6" s="1"/>
  <c r="CN45" i="8" s="1"/>
  <c r="CS21" i="6"/>
  <c r="CT7" i="6"/>
  <c r="CT9" i="6"/>
  <c r="CT8" i="6"/>
  <c r="CT10" i="6"/>
  <c r="CT6" i="6"/>
  <c r="CT11" i="6"/>
  <c r="CT14" i="6"/>
  <c r="CT20" i="6"/>
  <c r="CT12" i="6"/>
  <c r="CT19" i="6"/>
  <c r="CT18" i="6"/>
  <c r="CT5" i="6"/>
  <c r="CT16" i="6"/>
  <c r="CT15" i="6"/>
  <c r="CT13" i="6"/>
  <c r="CT17" i="6"/>
  <c r="CR64" i="8"/>
  <c r="CR50" i="8"/>
  <c r="CR2" i="8"/>
  <c r="CS1" i="8"/>
  <c r="CS40" i="8" s="1"/>
  <c r="CR12" i="7"/>
  <c r="CR18" i="7" s="1"/>
  <c r="CJ7" i="7"/>
  <c r="CJ6" i="7" s="1"/>
  <c r="CJ9" i="7" s="1"/>
  <c r="CK4" i="7" s="1"/>
  <c r="DP1" i="6" l="1"/>
  <c r="DO2" i="6"/>
  <c r="CS18" i="8"/>
  <c r="CS35" i="8"/>
  <c r="CS29" i="8"/>
  <c r="CS36" i="8"/>
  <c r="CS38" i="8"/>
  <c r="CS33" i="8"/>
  <c r="CS39" i="8"/>
  <c r="CS34" i="8"/>
  <c r="CS32" i="8"/>
  <c r="CS31" i="8"/>
  <c r="CS30" i="8"/>
  <c r="CS22" i="8"/>
  <c r="CS14" i="8"/>
  <c r="CS19" i="8"/>
  <c r="CS17" i="8"/>
  <c r="CS16" i="8"/>
  <c r="CS20" i="8"/>
  <c r="CS15" i="8"/>
  <c r="CS23" i="8"/>
  <c r="CS21" i="8"/>
  <c r="CT2" i="7"/>
  <c r="CS5" i="7"/>
  <c r="CS8" i="7"/>
  <c r="CS52" i="8"/>
  <c r="DL3" i="2"/>
  <c r="CI11" i="8"/>
  <c r="CJ7" i="8"/>
  <c r="CJ10" i="8"/>
  <c r="CJ8" i="8"/>
  <c r="CJ9" i="8"/>
  <c r="DG2" i="2"/>
  <c r="DG4" i="2" s="1"/>
  <c r="CK6" i="8"/>
  <c r="CS26" i="6"/>
  <c r="CS30" i="6" s="1"/>
  <c r="CT21" i="6"/>
  <c r="CU7" i="6"/>
  <c r="CU11" i="6"/>
  <c r="CU9" i="6"/>
  <c r="CU8" i="6"/>
  <c r="CU10" i="6"/>
  <c r="CU16" i="6"/>
  <c r="CU14" i="6"/>
  <c r="CU20" i="6"/>
  <c r="CU6" i="6"/>
  <c r="CU15" i="6"/>
  <c r="CU12" i="6"/>
  <c r="CU19" i="6"/>
  <c r="CU18" i="6"/>
  <c r="CU5" i="6"/>
  <c r="CU13" i="6"/>
  <c r="CU17" i="6"/>
  <c r="CR65" i="8"/>
  <c r="CR53" i="8"/>
  <c r="CS64" i="8"/>
  <c r="CS65" i="8" s="1"/>
  <c r="CS50" i="8"/>
  <c r="CS53" i="8" s="1"/>
  <c r="CT1" i="8"/>
  <c r="CS2" i="8"/>
  <c r="CS12" i="7"/>
  <c r="CS18" i="7" s="1"/>
  <c r="CK7" i="7"/>
  <c r="CK6" i="7" s="1"/>
  <c r="CK9" i="7" s="1"/>
  <c r="CL4" i="7" s="1"/>
  <c r="CT18" i="8" l="1"/>
  <c r="CT40" i="8"/>
  <c r="DQ1" i="6"/>
  <c r="DP2" i="6"/>
  <c r="CT17" i="8"/>
  <c r="CT19" i="8"/>
  <c r="CT21" i="8"/>
  <c r="CT16" i="8"/>
  <c r="CT14" i="8"/>
  <c r="CT23" i="8"/>
  <c r="CT22" i="8"/>
  <c r="CT15" i="8"/>
  <c r="CT35" i="8"/>
  <c r="CT36" i="8"/>
  <c r="CT29" i="8"/>
  <c r="CT38" i="8"/>
  <c r="CT39" i="8"/>
  <c r="CT34" i="8"/>
  <c r="CT30" i="8"/>
  <c r="CT31" i="8"/>
  <c r="CT32" i="8"/>
  <c r="CT33" i="8"/>
  <c r="CO45" i="8"/>
  <c r="CO62" i="8"/>
  <c r="CT20" i="8"/>
  <c r="CT52" i="8"/>
  <c r="CU2" i="7"/>
  <c r="CT8" i="7"/>
  <c r="CT5" i="7"/>
  <c r="DM3" i="2"/>
  <c r="CJ11" i="8"/>
  <c r="DH2" i="2"/>
  <c r="DH4" i="2" s="1"/>
  <c r="CL6" i="8"/>
  <c r="CK7" i="8"/>
  <c r="CK8" i="8"/>
  <c r="CK10" i="8"/>
  <c r="CK9" i="8"/>
  <c r="CT26" i="6"/>
  <c r="CT30" i="6" s="1"/>
  <c r="CU21" i="6"/>
  <c r="CV6" i="6"/>
  <c r="CV8" i="6"/>
  <c r="CV7" i="6"/>
  <c r="CV11" i="6"/>
  <c r="CV13" i="6"/>
  <c r="CV15" i="6"/>
  <c r="CV17" i="6"/>
  <c r="CV9" i="6"/>
  <c r="CV12" i="6"/>
  <c r="CV16" i="6"/>
  <c r="CV14" i="6"/>
  <c r="CV10" i="6"/>
  <c r="CV19" i="6"/>
  <c r="CV18" i="6"/>
  <c r="CV20" i="6"/>
  <c r="CV5" i="6"/>
  <c r="CT64" i="8"/>
  <c r="CT65" i="8" s="1"/>
  <c r="CT50" i="8"/>
  <c r="CT53" i="8" s="1"/>
  <c r="CU1" i="8"/>
  <c r="CU40" i="8" s="1"/>
  <c r="CT2" i="8"/>
  <c r="CT12" i="7"/>
  <c r="CT18" i="7" s="1"/>
  <c r="CL7" i="7"/>
  <c r="CL6" i="7" s="1"/>
  <c r="CL9" i="7" s="1"/>
  <c r="CM4" i="7" s="1"/>
  <c r="DR1" i="6" l="1"/>
  <c r="DQ2" i="6"/>
  <c r="CU21" i="8"/>
  <c r="CU19" i="8"/>
  <c r="CU22" i="8"/>
  <c r="CU20" i="8"/>
  <c r="CU23" i="8"/>
  <c r="CU17" i="8"/>
  <c r="CU14" i="8"/>
  <c r="CP45" i="8"/>
  <c r="CP62" i="8"/>
  <c r="CU16" i="8"/>
  <c r="CU35" i="8"/>
  <c r="CU29" i="8"/>
  <c r="CU36" i="8"/>
  <c r="CU38" i="8"/>
  <c r="CU33" i="8"/>
  <c r="CU30" i="8"/>
  <c r="CU39" i="8"/>
  <c r="CU34" i="8"/>
  <c r="CU32" i="8"/>
  <c r="CU31" i="8"/>
  <c r="CU15" i="8"/>
  <c r="CU18" i="8"/>
  <c r="CU52" i="8"/>
  <c r="CV2" i="7"/>
  <c r="CU8" i="7"/>
  <c r="CU5" i="7"/>
  <c r="DN3" i="2"/>
  <c r="CL7" i="8"/>
  <c r="CL10" i="8"/>
  <c r="CL8" i="8"/>
  <c r="CL9" i="8"/>
  <c r="DI2" i="2"/>
  <c r="DI4" i="2" s="1"/>
  <c r="CM6" i="8"/>
  <c r="CK11" i="8"/>
  <c r="CU26" i="6"/>
  <c r="CU30" i="6" s="1"/>
  <c r="CV21" i="6"/>
  <c r="CW6" i="6"/>
  <c r="CW8" i="6"/>
  <c r="CW10" i="6"/>
  <c r="CW7" i="6"/>
  <c r="CW11" i="6"/>
  <c r="CW13" i="6"/>
  <c r="CW15" i="6"/>
  <c r="CW9" i="6"/>
  <c r="CW18" i="6"/>
  <c r="CW16" i="6"/>
  <c r="CW14" i="6"/>
  <c r="CW17" i="6"/>
  <c r="CW5" i="6"/>
  <c r="CW19" i="6"/>
  <c r="CW12" i="6"/>
  <c r="CW20" i="6"/>
  <c r="CU64" i="8"/>
  <c r="CU65" i="8" s="1"/>
  <c r="CU50" i="8"/>
  <c r="CU53" i="8" s="1"/>
  <c r="CU2" i="8"/>
  <c r="CV1" i="8"/>
  <c r="CV40" i="8" s="1"/>
  <c r="CU12" i="7"/>
  <c r="CU18" i="7" s="1"/>
  <c r="CM7" i="7"/>
  <c r="CM6" i="7" s="1"/>
  <c r="CM9" i="7" s="1"/>
  <c r="CN4" i="7" s="1"/>
  <c r="CV15" i="8" l="1"/>
  <c r="CV23" i="8"/>
  <c r="CV17" i="8"/>
  <c r="CV18" i="8"/>
  <c r="DS1" i="6"/>
  <c r="DR2" i="6"/>
  <c r="CV14" i="8"/>
  <c r="CV20" i="8"/>
  <c r="CQ45" i="8"/>
  <c r="CQ62" i="8"/>
  <c r="CV22" i="8"/>
  <c r="CV16" i="8"/>
  <c r="CV19" i="8"/>
  <c r="CV29" i="8"/>
  <c r="CV36" i="8"/>
  <c r="CV35" i="8"/>
  <c r="CV38" i="8"/>
  <c r="CV33" i="8"/>
  <c r="CV31" i="8"/>
  <c r="CV34" i="8"/>
  <c r="CV32" i="8"/>
  <c r="CV30" i="8"/>
  <c r="CV39" i="8"/>
  <c r="CV21" i="8"/>
  <c r="CV52" i="8"/>
  <c r="CW2" i="7"/>
  <c r="CV8" i="7"/>
  <c r="CV5" i="7"/>
  <c r="DO3" i="2"/>
  <c r="DJ2" i="2"/>
  <c r="DJ4" i="2" s="1"/>
  <c r="CN6" i="8"/>
  <c r="CM9" i="8"/>
  <c r="CM7" i="8"/>
  <c r="CM8" i="8"/>
  <c r="CM10" i="8"/>
  <c r="CL11" i="8"/>
  <c r="CV26" i="6"/>
  <c r="CV30" i="6" s="1"/>
  <c r="CW21" i="6"/>
  <c r="CX6" i="6"/>
  <c r="CX8" i="6"/>
  <c r="CX10" i="6"/>
  <c r="CX7" i="6"/>
  <c r="CX11" i="6"/>
  <c r="CX9" i="6"/>
  <c r="CX12" i="6"/>
  <c r="CX13" i="6"/>
  <c r="CX19" i="6"/>
  <c r="CX18" i="6"/>
  <c r="CX14" i="6"/>
  <c r="CX5" i="6"/>
  <c r="CX20" i="6"/>
  <c r="CX16" i="6"/>
  <c r="CX15" i="6"/>
  <c r="CX17" i="6"/>
  <c r="CV64" i="8"/>
  <c r="CV50" i="8"/>
  <c r="CV2" i="8"/>
  <c r="CW1" i="8"/>
  <c r="CV12" i="7"/>
  <c r="CV18" i="7" s="1"/>
  <c r="CN7" i="7"/>
  <c r="CN6" i="7" s="1"/>
  <c r="CN9" i="7" s="1"/>
  <c r="CO4" i="7" s="1"/>
  <c r="CW23" i="8" l="1"/>
  <c r="CW40" i="8"/>
  <c r="DT1" i="6"/>
  <c r="DS2" i="6"/>
  <c r="CW21" i="8"/>
  <c r="CW22" i="8"/>
  <c r="CW20" i="8"/>
  <c r="CW15" i="8"/>
  <c r="CR45" i="8"/>
  <c r="CR62" i="8"/>
  <c r="CW14" i="8"/>
  <c r="CW29" i="8"/>
  <c r="CW36" i="8"/>
  <c r="CW35" i="8"/>
  <c r="CW38" i="8"/>
  <c r="CW33" i="8"/>
  <c r="CW39" i="8"/>
  <c r="CW31" i="8"/>
  <c r="CW34" i="8"/>
  <c r="CW32" i="8"/>
  <c r="CW30" i="8"/>
  <c r="CW19" i="8"/>
  <c r="CW18" i="8"/>
  <c r="CW16" i="8"/>
  <c r="CW17" i="8"/>
  <c r="CW52" i="8"/>
  <c r="CX2" i="7"/>
  <c r="CW5" i="7"/>
  <c r="CW8" i="7"/>
  <c r="DP3" i="2"/>
  <c r="CM11" i="8"/>
  <c r="CN8" i="8"/>
  <c r="CN7" i="8"/>
  <c r="CN9" i="8"/>
  <c r="CN10" i="8"/>
  <c r="DK2" i="2"/>
  <c r="DK4" i="2" s="1"/>
  <c r="CO6" i="8"/>
  <c r="CW26" i="6"/>
  <c r="CW30" i="6" s="1"/>
  <c r="CX21" i="6"/>
  <c r="CY6" i="6"/>
  <c r="CY12" i="6"/>
  <c r="CY7" i="6"/>
  <c r="CY8" i="6"/>
  <c r="CY9" i="6"/>
  <c r="CY10" i="6"/>
  <c r="CY11" i="6"/>
  <c r="CY13" i="6"/>
  <c r="CY19" i="6"/>
  <c r="CY14" i="6"/>
  <c r="CY17" i="6"/>
  <c r="CY5" i="6"/>
  <c r="CY18" i="6"/>
  <c r="CY20" i="6"/>
  <c r="CY16" i="6"/>
  <c r="CY15" i="6"/>
  <c r="CV65" i="8"/>
  <c r="CV53" i="8"/>
  <c r="CW64" i="8"/>
  <c r="CW65" i="8" s="1"/>
  <c r="CW50" i="8"/>
  <c r="CW53" i="8" s="1"/>
  <c r="CW2" i="8"/>
  <c r="CX1" i="8"/>
  <c r="CX40" i="8" s="1"/>
  <c r="CW12" i="7"/>
  <c r="CW18" i="7" s="1"/>
  <c r="CO7" i="7"/>
  <c r="CO6" i="7" s="1"/>
  <c r="CO9" i="7" s="1"/>
  <c r="CP4" i="7" s="1"/>
  <c r="DU1" i="6" l="1"/>
  <c r="DT2" i="6"/>
  <c r="CX17" i="8"/>
  <c r="CX14" i="8"/>
  <c r="CX16" i="8"/>
  <c r="CX29" i="8"/>
  <c r="CX36" i="8"/>
  <c r="CX35" i="8"/>
  <c r="CX38" i="8"/>
  <c r="CX39" i="8"/>
  <c r="CX34" i="8"/>
  <c r="CX33" i="8"/>
  <c r="CX31" i="8"/>
  <c r="CX32" i="8"/>
  <c r="CX30" i="8"/>
  <c r="CX21" i="8"/>
  <c r="CX15" i="8"/>
  <c r="CS45" i="8"/>
  <c r="CS62" i="8"/>
  <c r="CX18" i="8"/>
  <c r="CX20" i="8"/>
  <c r="CX19" i="8"/>
  <c r="CX22" i="8"/>
  <c r="CX23" i="8"/>
  <c r="CX52" i="8"/>
  <c r="CY2" i="7"/>
  <c r="CX5" i="7"/>
  <c r="CX8" i="7"/>
  <c r="DQ3" i="2"/>
  <c r="CN11" i="8"/>
  <c r="DL2" i="2"/>
  <c r="DL4" i="2" s="1"/>
  <c r="CP6" i="8"/>
  <c r="CO8" i="8"/>
  <c r="CO10" i="8"/>
  <c r="CO9" i="8"/>
  <c r="CO7" i="8"/>
  <c r="CX26" i="6"/>
  <c r="CX30" i="6" s="1"/>
  <c r="CY21" i="6"/>
  <c r="CZ7" i="6"/>
  <c r="CZ6" i="6"/>
  <c r="CZ10" i="6"/>
  <c r="CZ12" i="6"/>
  <c r="CZ14" i="6"/>
  <c r="CZ16" i="6"/>
  <c r="CZ18" i="6"/>
  <c r="CZ8" i="6"/>
  <c r="CZ11" i="6"/>
  <c r="CZ9" i="6"/>
  <c r="CZ15" i="6"/>
  <c r="CZ5" i="6"/>
  <c r="CZ13" i="6"/>
  <c r="CZ20" i="6"/>
  <c r="CZ17" i="6"/>
  <c r="CZ19" i="6"/>
  <c r="CX64" i="8"/>
  <c r="CX50" i="8"/>
  <c r="CX2" i="8"/>
  <c r="CY1" i="8"/>
  <c r="CY40" i="8" s="1"/>
  <c r="CX12" i="7"/>
  <c r="CX18" i="7" s="1"/>
  <c r="CP7" i="7"/>
  <c r="CP6" i="7" s="1"/>
  <c r="CP9" i="7" s="1"/>
  <c r="CQ4" i="7" s="1"/>
  <c r="DV1" i="6" l="1"/>
  <c r="DU2" i="6"/>
  <c r="CY21" i="8"/>
  <c r="CY22" i="8"/>
  <c r="CY23" i="8"/>
  <c r="CY17" i="8"/>
  <c r="CY15" i="8"/>
  <c r="CY19" i="8"/>
  <c r="CT45" i="8"/>
  <c r="CT62" i="8"/>
  <c r="CY20" i="8"/>
  <c r="CY16" i="8"/>
  <c r="CY18" i="8"/>
  <c r="CY35" i="8"/>
  <c r="CY29" i="8"/>
  <c r="CY36" i="8"/>
  <c r="CY38" i="8"/>
  <c r="CY30" i="8"/>
  <c r="CY33" i="8"/>
  <c r="CY32" i="8"/>
  <c r="CY34" i="8"/>
  <c r="CY39" i="8"/>
  <c r="CY31" i="8"/>
  <c r="CY14" i="8"/>
  <c r="CZ14" i="8" s="1"/>
  <c r="CY52" i="8"/>
  <c r="CZ2" i="7"/>
  <c r="CY5" i="7"/>
  <c r="CY8" i="7"/>
  <c r="DR3" i="2"/>
  <c r="CO11" i="8"/>
  <c r="CP10" i="8"/>
  <c r="CP7" i="8"/>
  <c r="CP9" i="8"/>
  <c r="CP8" i="8"/>
  <c r="DM2" i="2"/>
  <c r="DM4" i="2" s="1"/>
  <c r="CQ6" i="8"/>
  <c r="CY26" i="6"/>
  <c r="CY30" i="6" s="1"/>
  <c r="DA7" i="6"/>
  <c r="DA9" i="6"/>
  <c r="DA6" i="6"/>
  <c r="DA8" i="6"/>
  <c r="DA10" i="6"/>
  <c r="DA12" i="6"/>
  <c r="DA14" i="6"/>
  <c r="DA15" i="6"/>
  <c r="DA17" i="6"/>
  <c r="DA5" i="6"/>
  <c r="DA11" i="6"/>
  <c r="DA13" i="6"/>
  <c r="DA16" i="6"/>
  <c r="DA20" i="6"/>
  <c r="DA18" i="6"/>
  <c r="DA19" i="6"/>
  <c r="CZ21" i="6"/>
  <c r="CX65" i="8"/>
  <c r="CX53" i="8"/>
  <c r="CY64" i="8"/>
  <c r="CY65" i="8" s="1"/>
  <c r="CY50" i="8"/>
  <c r="CY53" i="8" s="1"/>
  <c r="CY2" i="8"/>
  <c r="CZ1" i="8"/>
  <c r="CZ40" i="8" s="1"/>
  <c r="CY12" i="7"/>
  <c r="CY18" i="7" s="1"/>
  <c r="CQ7" i="7"/>
  <c r="CQ6" i="7" s="1"/>
  <c r="CQ9" i="7" s="1"/>
  <c r="CR4" i="7" s="1"/>
  <c r="DW1" i="6" l="1"/>
  <c r="DV2" i="6"/>
  <c r="CZ20" i="8"/>
  <c r="CZ19" i="8"/>
  <c r="CZ35" i="8"/>
  <c r="CZ29" i="8"/>
  <c r="CZ36" i="8"/>
  <c r="CZ38" i="8"/>
  <c r="CZ34" i="8"/>
  <c r="CZ30" i="8"/>
  <c r="CZ31" i="8"/>
  <c r="CZ33" i="8"/>
  <c r="CZ32" i="8"/>
  <c r="CZ39" i="8"/>
  <c r="CZ22" i="8"/>
  <c r="CU45" i="8"/>
  <c r="CU62" i="8"/>
  <c r="CZ21" i="8"/>
  <c r="CZ23" i="8"/>
  <c r="CZ18" i="8"/>
  <c r="CZ15" i="8"/>
  <c r="CZ16" i="8"/>
  <c r="CZ17" i="8"/>
  <c r="CZ52" i="8"/>
  <c r="DA2" i="7"/>
  <c r="CZ5" i="7"/>
  <c r="CZ8" i="7"/>
  <c r="DS3" i="2"/>
  <c r="CP11" i="8"/>
  <c r="DN2" i="2"/>
  <c r="DN4" i="2" s="1"/>
  <c r="CR6" i="8"/>
  <c r="CQ7" i="8"/>
  <c r="CQ8" i="8"/>
  <c r="CQ9" i="8"/>
  <c r="CQ10" i="8"/>
  <c r="CZ26" i="6"/>
  <c r="CZ30" i="6" s="1"/>
  <c r="DA21" i="6"/>
  <c r="DB7" i="6"/>
  <c r="DB9" i="6"/>
  <c r="DB6" i="6"/>
  <c r="DB10" i="6"/>
  <c r="DB8" i="6"/>
  <c r="DB12" i="6"/>
  <c r="DB20" i="6"/>
  <c r="DB15" i="6"/>
  <c r="DB17" i="6"/>
  <c r="DB11" i="6"/>
  <c r="DB13" i="6"/>
  <c r="DB5" i="6"/>
  <c r="DB14" i="6"/>
  <c r="DB16" i="6"/>
  <c r="DB18" i="6"/>
  <c r="DB19" i="6"/>
  <c r="CI64" i="8"/>
  <c r="CI65" i="8" s="1"/>
  <c r="CZ64" i="8"/>
  <c r="CZ50" i="8"/>
  <c r="DA1" i="8"/>
  <c r="DA40" i="8" s="1"/>
  <c r="CZ2" i="8"/>
  <c r="CZ12" i="7"/>
  <c r="CZ18" i="7" s="1"/>
  <c r="CR7" i="7"/>
  <c r="CR6" i="7" s="1"/>
  <c r="CR9" i="7" s="1"/>
  <c r="CS4" i="7" s="1"/>
  <c r="DX1" i="6" l="1"/>
  <c r="DW2" i="6"/>
  <c r="DA17" i="8"/>
  <c r="DA35" i="8"/>
  <c r="DA29" i="8"/>
  <c r="DA36" i="8"/>
  <c r="DA38" i="8"/>
  <c r="DA33" i="8"/>
  <c r="DA39" i="8"/>
  <c r="DA34" i="8"/>
  <c r="DA32" i="8"/>
  <c r="DA31" i="8"/>
  <c r="DA30" i="8"/>
  <c r="DA21" i="8"/>
  <c r="DA16" i="8"/>
  <c r="DA22" i="8"/>
  <c r="DA14" i="8"/>
  <c r="CV45" i="8"/>
  <c r="CV62" i="8"/>
  <c r="DA18" i="8"/>
  <c r="DA19" i="8"/>
  <c r="DA15" i="8"/>
  <c r="DA23" i="8"/>
  <c r="DA20" i="8"/>
  <c r="DB20" i="8" s="1"/>
  <c r="DA52" i="8"/>
  <c r="DB2" i="7"/>
  <c r="DA5" i="7"/>
  <c r="DA8" i="7"/>
  <c r="CQ11" i="8"/>
  <c r="DT3" i="2"/>
  <c r="CR9" i="8"/>
  <c r="CR8" i="8"/>
  <c r="CR10" i="8"/>
  <c r="CR7" i="8"/>
  <c r="DO2" i="2"/>
  <c r="DO4" i="2" s="1"/>
  <c r="CS6" i="8"/>
  <c r="DA26" i="6"/>
  <c r="DA30" i="6" s="1"/>
  <c r="DB21" i="6"/>
  <c r="DC7" i="6"/>
  <c r="DC11" i="6"/>
  <c r="DC6" i="6"/>
  <c r="DC10" i="6"/>
  <c r="DC9" i="6"/>
  <c r="DC20" i="6"/>
  <c r="DC12" i="6"/>
  <c r="DC13" i="6"/>
  <c r="DC14" i="6"/>
  <c r="DC5" i="6"/>
  <c r="DC18" i="6"/>
  <c r="DC17" i="6"/>
  <c r="DC8" i="6"/>
  <c r="DC15" i="6"/>
  <c r="DC19" i="6"/>
  <c r="DC16" i="6"/>
  <c r="CZ65" i="8"/>
  <c r="CZ53" i="8"/>
  <c r="DA64" i="8"/>
  <c r="DA65" i="8" s="1"/>
  <c r="DA50" i="8"/>
  <c r="DA53" i="8" s="1"/>
  <c r="DB1" i="8"/>
  <c r="DB40" i="8" s="1"/>
  <c r="DA2" i="8"/>
  <c r="DA12" i="7"/>
  <c r="DA18" i="7" s="1"/>
  <c r="CS7" i="7"/>
  <c r="CS6" i="7" s="1"/>
  <c r="CS9" i="7" s="1"/>
  <c r="CT4" i="7" s="1"/>
  <c r="DB23" i="8" l="1"/>
  <c r="DB22" i="8"/>
  <c r="DB14" i="8"/>
  <c r="DY1" i="6"/>
  <c r="DX2" i="6"/>
  <c r="DB15" i="8"/>
  <c r="DB16" i="8"/>
  <c r="DB35" i="8"/>
  <c r="DB29" i="8"/>
  <c r="DB36" i="8"/>
  <c r="DB38" i="8"/>
  <c r="DB39" i="8"/>
  <c r="DB34" i="8"/>
  <c r="DB30" i="8"/>
  <c r="DB31" i="8"/>
  <c r="DB32" i="8"/>
  <c r="DB33" i="8"/>
  <c r="CW45" i="8"/>
  <c r="CW62" i="8"/>
  <c r="DB17" i="8"/>
  <c r="DB21" i="8"/>
  <c r="DB19" i="8"/>
  <c r="DB18" i="8"/>
  <c r="DB52" i="8"/>
  <c r="DC2" i="7"/>
  <c r="DB8" i="7"/>
  <c r="DB5" i="7"/>
  <c r="DU3" i="2"/>
  <c r="CR11" i="8"/>
  <c r="DP2" i="2"/>
  <c r="DP4" i="2" s="1"/>
  <c r="CT6" i="8"/>
  <c r="CS7" i="8"/>
  <c r="CS9" i="8"/>
  <c r="CS8" i="8"/>
  <c r="CS10" i="8"/>
  <c r="DB26" i="6"/>
  <c r="DB30" i="6" s="1"/>
  <c r="DC21" i="6"/>
  <c r="DD6" i="6"/>
  <c r="DD8" i="6"/>
  <c r="DD7" i="6"/>
  <c r="DD9" i="6"/>
  <c r="DD11" i="6"/>
  <c r="DD13" i="6"/>
  <c r="DD15" i="6"/>
  <c r="DD17" i="6"/>
  <c r="DD10" i="6"/>
  <c r="DD12" i="6"/>
  <c r="DD14" i="6"/>
  <c r="DD16" i="6"/>
  <c r="DD18" i="6"/>
  <c r="DD19" i="6"/>
  <c r="DD20" i="6"/>
  <c r="DD5" i="6"/>
  <c r="DB64" i="8"/>
  <c r="DB50" i="8"/>
  <c r="DC1" i="8"/>
  <c r="DC40" i="8" s="1"/>
  <c r="DB2" i="8"/>
  <c r="DB12" i="7"/>
  <c r="DB18" i="7" s="1"/>
  <c r="CT7" i="7"/>
  <c r="CT6" i="7" s="1"/>
  <c r="CT9" i="7" s="1"/>
  <c r="CU4" i="7" s="1"/>
  <c r="DZ1" i="6" l="1"/>
  <c r="DY2" i="6"/>
  <c r="DC23" i="8"/>
  <c r="DC18" i="8"/>
  <c r="DC22" i="8"/>
  <c r="DC19" i="8"/>
  <c r="DC14" i="8"/>
  <c r="DC21" i="8"/>
  <c r="DC16" i="8"/>
  <c r="CX45" i="8"/>
  <c r="CX62" i="8"/>
  <c r="DC17" i="8"/>
  <c r="DC15" i="8"/>
  <c r="DC35" i="8"/>
  <c r="DC29" i="8"/>
  <c r="DC36" i="8"/>
  <c r="DC38" i="8"/>
  <c r="DC31" i="8"/>
  <c r="DC33" i="8"/>
  <c r="DC30" i="8"/>
  <c r="DC39" i="8"/>
  <c r="DC34" i="8"/>
  <c r="DC32" i="8"/>
  <c r="DC20" i="8"/>
  <c r="DC52" i="8"/>
  <c r="DD2" i="7"/>
  <c r="DC5" i="7"/>
  <c r="DC8" i="7"/>
  <c r="DV3" i="2"/>
  <c r="CS11" i="8"/>
  <c r="CT10" i="8"/>
  <c r="CT7" i="8"/>
  <c r="CT9" i="8"/>
  <c r="CT8" i="8"/>
  <c r="DQ2" i="2"/>
  <c r="DQ4" i="2" s="1"/>
  <c r="CU6" i="8"/>
  <c r="DC26" i="6"/>
  <c r="DC30" i="6" s="1"/>
  <c r="DD21" i="6"/>
  <c r="DE6" i="6"/>
  <c r="DE8" i="6"/>
  <c r="DE10" i="6"/>
  <c r="DE7" i="6"/>
  <c r="DE9" i="6"/>
  <c r="DE11" i="6"/>
  <c r="DE13" i="6"/>
  <c r="DE15" i="6"/>
  <c r="DE14" i="6"/>
  <c r="DE16" i="6"/>
  <c r="DE12" i="6"/>
  <c r="DE18" i="6"/>
  <c r="DE19" i="6"/>
  <c r="DE17" i="6"/>
  <c r="DE20" i="6"/>
  <c r="DE5" i="6"/>
  <c r="DB65" i="8"/>
  <c r="DB53" i="8"/>
  <c r="DC64" i="8"/>
  <c r="DC65" i="8" s="1"/>
  <c r="DC50" i="8"/>
  <c r="DC53" i="8" s="1"/>
  <c r="DD1" i="8"/>
  <c r="DC2" i="8"/>
  <c r="DC12" i="7"/>
  <c r="DC18" i="7" s="1"/>
  <c r="CU7" i="7"/>
  <c r="CU6" i="7" s="1"/>
  <c r="CU9" i="7" s="1"/>
  <c r="CV4" i="7" s="1"/>
  <c r="DD20" i="8" l="1"/>
  <c r="DD22" i="8"/>
  <c r="DD40" i="8"/>
  <c r="EA1" i="6"/>
  <c r="DZ2" i="6"/>
  <c r="DD16" i="8"/>
  <c r="DD21" i="8"/>
  <c r="DD29" i="8"/>
  <c r="DD36" i="8"/>
  <c r="DD35" i="8"/>
  <c r="DD38" i="8"/>
  <c r="DD39" i="8"/>
  <c r="DD30" i="8"/>
  <c r="DD31" i="8"/>
  <c r="DD33" i="8"/>
  <c r="DD34" i="8"/>
  <c r="DD32" i="8"/>
  <c r="CY45" i="8"/>
  <c r="CY62" i="8"/>
  <c r="DD18" i="8"/>
  <c r="DD14" i="8"/>
  <c r="DD15" i="8"/>
  <c r="DD19" i="8"/>
  <c r="DD17" i="8"/>
  <c r="DD23" i="8"/>
  <c r="DD52" i="8"/>
  <c r="DE2" i="7"/>
  <c r="DD8" i="7"/>
  <c r="DD5" i="7"/>
  <c r="DW3" i="2"/>
  <c r="CU8" i="8"/>
  <c r="CU9" i="8"/>
  <c r="CU7" i="8"/>
  <c r="CU10" i="8"/>
  <c r="DR2" i="2"/>
  <c r="DR4" i="2" s="1"/>
  <c r="CV6" i="8"/>
  <c r="CT11" i="8"/>
  <c r="DD26" i="6"/>
  <c r="DD30" i="6" s="1"/>
  <c r="DE21" i="6"/>
  <c r="DF6" i="6"/>
  <c r="DF8" i="6"/>
  <c r="DF10" i="6"/>
  <c r="DF9" i="6"/>
  <c r="DF7" i="6"/>
  <c r="DF11" i="6"/>
  <c r="DF18" i="6"/>
  <c r="DF19" i="6"/>
  <c r="DF14" i="6"/>
  <c r="DF16" i="6"/>
  <c r="DF12" i="6"/>
  <c r="DF17" i="6"/>
  <c r="DF15" i="6"/>
  <c r="DF20" i="6"/>
  <c r="DF5" i="6"/>
  <c r="DF13" i="6"/>
  <c r="DD64" i="8"/>
  <c r="DD50" i="8"/>
  <c r="DE1" i="8"/>
  <c r="DE40" i="8" s="1"/>
  <c r="DD2" i="8"/>
  <c r="DD12" i="7"/>
  <c r="DD18" i="7" s="1"/>
  <c r="CV7" i="7"/>
  <c r="CV6" i="7" s="1"/>
  <c r="CV9" i="7" s="1"/>
  <c r="CW4" i="7" s="1"/>
  <c r="EB1" i="6" l="1"/>
  <c r="EA2" i="6"/>
  <c r="DE16" i="8"/>
  <c r="DE23" i="8"/>
  <c r="DE17" i="8"/>
  <c r="DE18" i="8"/>
  <c r="DE20" i="8"/>
  <c r="CZ45" i="8"/>
  <c r="CZ62" i="8"/>
  <c r="DE19" i="8"/>
  <c r="DE15" i="8"/>
  <c r="DE21" i="8"/>
  <c r="DE29" i="8"/>
  <c r="DE36" i="8"/>
  <c r="DE35" i="8"/>
  <c r="DE38" i="8"/>
  <c r="DE33" i="8"/>
  <c r="DE39" i="8"/>
  <c r="DE34" i="8"/>
  <c r="DE30" i="8"/>
  <c r="DE31" i="8"/>
  <c r="DE32" i="8"/>
  <c r="DE14" i="8"/>
  <c r="DE22" i="8"/>
  <c r="DF2" i="7"/>
  <c r="DE8" i="7"/>
  <c r="DE5" i="7"/>
  <c r="DE52" i="8"/>
  <c r="DX3" i="2"/>
  <c r="CU11" i="8"/>
  <c r="CV7" i="8"/>
  <c r="CV9" i="8"/>
  <c r="CV10" i="8"/>
  <c r="CV8" i="8"/>
  <c r="DS2" i="2"/>
  <c r="DS4" i="2" s="1"/>
  <c r="CW6" i="8"/>
  <c r="DE26" i="6"/>
  <c r="DE30" i="6" s="1"/>
  <c r="DG6" i="6"/>
  <c r="DG8" i="6"/>
  <c r="DG12" i="6"/>
  <c r="DG9" i="6"/>
  <c r="DG7" i="6"/>
  <c r="DG10" i="6"/>
  <c r="DG18" i="6"/>
  <c r="DG19" i="6"/>
  <c r="DG14" i="6"/>
  <c r="DG11" i="6"/>
  <c r="DG15" i="6"/>
  <c r="DG13" i="6"/>
  <c r="DG16" i="6"/>
  <c r="DG5" i="6"/>
  <c r="DG17" i="6"/>
  <c r="DG20" i="6"/>
  <c r="DF21" i="6"/>
  <c r="DD65" i="8"/>
  <c r="DD53" i="8"/>
  <c r="DE64" i="8"/>
  <c r="DE65" i="8" s="1"/>
  <c r="DE50" i="8"/>
  <c r="DE53" i="8" s="1"/>
  <c r="DE2" i="8"/>
  <c r="DF1" i="8"/>
  <c r="DE12" i="7"/>
  <c r="DE18" i="7" s="1"/>
  <c r="CW7" i="7"/>
  <c r="CW6" i="7" s="1"/>
  <c r="CW9" i="7" s="1"/>
  <c r="CX4" i="7" s="1"/>
  <c r="DF22" i="8" l="1"/>
  <c r="DF14" i="8"/>
  <c r="DF23" i="8"/>
  <c r="DF40" i="8"/>
  <c r="EC1" i="6"/>
  <c r="EB2" i="6"/>
  <c r="DF19" i="8"/>
  <c r="DF15" i="8"/>
  <c r="DF29" i="8"/>
  <c r="DF36" i="8"/>
  <c r="DF35" i="8"/>
  <c r="DF38" i="8"/>
  <c r="DF32" i="8"/>
  <c r="DF39" i="8"/>
  <c r="DF34" i="8"/>
  <c r="DF33" i="8"/>
  <c r="DF31" i="8"/>
  <c r="DF30" i="8"/>
  <c r="DA45" i="8"/>
  <c r="DA62" i="8"/>
  <c r="DF20" i="8"/>
  <c r="DF17" i="8"/>
  <c r="DF18" i="8"/>
  <c r="DF21" i="8"/>
  <c r="DF16" i="8"/>
  <c r="DF52" i="8"/>
  <c r="DG2" i="7"/>
  <c r="DF8" i="7"/>
  <c r="DF5" i="7"/>
  <c r="DY3" i="2"/>
  <c r="CW9" i="8"/>
  <c r="CW10" i="8"/>
  <c r="CW8" i="8"/>
  <c r="CW7" i="8"/>
  <c r="DT2" i="2"/>
  <c r="DT4" i="2" s="1"/>
  <c r="CX6" i="8"/>
  <c r="CV11" i="8"/>
  <c r="DF26" i="6"/>
  <c r="DF30" i="6" s="1"/>
  <c r="DG21" i="6"/>
  <c r="DH7" i="6"/>
  <c r="DH6" i="6"/>
  <c r="DH8" i="6"/>
  <c r="DH12" i="6"/>
  <c r="DH14" i="6"/>
  <c r="DH16" i="6"/>
  <c r="DH18" i="6"/>
  <c r="DH9" i="6"/>
  <c r="DH11" i="6"/>
  <c r="DH13" i="6"/>
  <c r="DH10" i="6"/>
  <c r="DH5" i="6"/>
  <c r="DH15" i="6"/>
  <c r="DH19" i="6"/>
  <c r="DH17" i="6"/>
  <c r="DH20" i="6"/>
  <c r="DF64" i="8"/>
  <c r="DF65" i="8" s="1"/>
  <c r="DF50" i="8"/>
  <c r="DF53" i="8" s="1"/>
  <c r="DF2" i="8"/>
  <c r="DG1" i="8"/>
  <c r="DF12" i="7"/>
  <c r="DF18" i="7" s="1"/>
  <c r="CX7" i="7"/>
  <c r="CX6" i="7" s="1"/>
  <c r="CX9" i="7" s="1"/>
  <c r="CY4" i="7" s="1"/>
  <c r="ED1" i="6" l="1"/>
  <c r="EC2" i="6"/>
  <c r="DG14" i="8"/>
  <c r="DG40" i="8"/>
  <c r="DG16" i="8"/>
  <c r="DG19" i="8"/>
  <c r="DG21" i="8"/>
  <c r="DG18" i="8"/>
  <c r="DB45" i="8"/>
  <c r="DB62" i="8"/>
  <c r="DG17" i="8"/>
  <c r="DG35" i="8"/>
  <c r="DG29" i="8"/>
  <c r="DG36" i="8"/>
  <c r="DG38" i="8"/>
  <c r="DG34" i="8"/>
  <c r="DG33" i="8"/>
  <c r="DG32" i="8"/>
  <c r="DG30" i="8"/>
  <c r="DG39" i="8"/>
  <c r="DG31" i="8"/>
  <c r="DG22" i="8"/>
  <c r="DG15" i="8"/>
  <c r="DG20" i="8"/>
  <c r="DG23" i="8"/>
  <c r="DG52" i="8"/>
  <c r="DH2" i="7"/>
  <c r="DG5" i="7"/>
  <c r="DG8" i="7"/>
  <c r="DZ3" i="2"/>
  <c r="CX7" i="8"/>
  <c r="CX10" i="8"/>
  <c r="CX8" i="8"/>
  <c r="CX9" i="8"/>
  <c r="DU2" i="2"/>
  <c r="DU4" i="2" s="1"/>
  <c r="CY6" i="8"/>
  <c r="CW11" i="8"/>
  <c r="DG26" i="6"/>
  <c r="DG30" i="6" s="1"/>
  <c r="DH21" i="6"/>
  <c r="DI7" i="6"/>
  <c r="DI9" i="6"/>
  <c r="DI6" i="6"/>
  <c r="DI8" i="6"/>
  <c r="DI12" i="6"/>
  <c r="DI14" i="6"/>
  <c r="DI13" i="6"/>
  <c r="DI10" i="6"/>
  <c r="DI11" i="6"/>
  <c r="DI16" i="6"/>
  <c r="DI5" i="6"/>
  <c r="DI19" i="6"/>
  <c r="DI15" i="6"/>
  <c r="DI18" i="6"/>
  <c r="DI20" i="6"/>
  <c r="DI17" i="6"/>
  <c r="DG64" i="8"/>
  <c r="DG65" i="8" s="1"/>
  <c r="DG50" i="8"/>
  <c r="DG53" i="8" s="1"/>
  <c r="DG2" i="8"/>
  <c r="DH1" i="8"/>
  <c r="DH40" i="8" s="1"/>
  <c r="DG12" i="7"/>
  <c r="DG18" i="7" s="1"/>
  <c r="CY7" i="7"/>
  <c r="CY6" i="7" s="1"/>
  <c r="CY9" i="7" s="1"/>
  <c r="CZ4" i="7" s="1"/>
  <c r="DH23" i="8" l="1"/>
  <c r="EE1" i="6"/>
  <c r="ED2" i="6"/>
  <c r="DH17" i="8"/>
  <c r="DH20" i="8"/>
  <c r="DH18" i="8"/>
  <c r="DH15" i="8"/>
  <c r="DH21" i="8"/>
  <c r="DH22" i="8"/>
  <c r="DH19" i="8"/>
  <c r="DH35" i="8"/>
  <c r="DH29" i="8"/>
  <c r="DH36" i="8"/>
  <c r="DH38" i="8"/>
  <c r="DH32" i="8"/>
  <c r="DH31" i="8"/>
  <c r="DH30" i="8"/>
  <c r="DH39" i="8"/>
  <c r="DH34" i="8"/>
  <c r="DH33" i="8"/>
  <c r="DH16" i="8"/>
  <c r="DC45" i="8"/>
  <c r="DC62" i="8"/>
  <c r="DH14" i="8"/>
  <c r="DH52" i="8"/>
  <c r="DI2" i="7"/>
  <c r="DH5" i="7"/>
  <c r="DH8" i="7"/>
  <c r="EA3" i="2"/>
  <c r="CY9" i="8"/>
  <c r="CY10" i="8"/>
  <c r="CY7" i="8"/>
  <c r="CY8" i="8"/>
  <c r="DV2" i="2"/>
  <c r="DV4" i="2" s="1"/>
  <c r="CZ6" i="8"/>
  <c r="CX11" i="8"/>
  <c r="DH26" i="6"/>
  <c r="DH30" i="6" s="1"/>
  <c r="DI21" i="6"/>
  <c r="DJ7" i="6"/>
  <c r="DJ9" i="6"/>
  <c r="DJ10" i="6"/>
  <c r="DJ6" i="6"/>
  <c r="DJ8" i="6"/>
  <c r="DJ15" i="6"/>
  <c r="DJ17" i="6"/>
  <c r="DJ20" i="6"/>
  <c r="DJ13" i="6"/>
  <c r="DJ12" i="6"/>
  <c r="DJ16" i="6"/>
  <c r="DJ11" i="6"/>
  <c r="DJ14" i="6"/>
  <c r="DJ5" i="6"/>
  <c r="DJ19" i="6"/>
  <c r="DJ18" i="6"/>
  <c r="DH64" i="8"/>
  <c r="DH50" i="8"/>
  <c r="DI1" i="8"/>
  <c r="DH2" i="8"/>
  <c r="DH12" i="7"/>
  <c r="DH18" i="7" s="1"/>
  <c r="CZ7" i="7"/>
  <c r="CZ6" i="7" s="1"/>
  <c r="CZ9" i="7" s="1"/>
  <c r="DA4" i="7" s="1"/>
  <c r="DI19" i="8" l="1"/>
  <c r="EF1" i="6"/>
  <c r="EE2" i="6"/>
  <c r="DI23" i="8"/>
  <c r="DI40" i="8"/>
  <c r="DI22" i="8"/>
  <c r="DI14" i="8"/>
  <c r="DI21" i="8"/>
  <c r="DI15" i="8"/>
  <c r="DI18" i="8"/>
  <c r="DI16" i="8"/>
  <c r="DI20" i="8"/>
  <c r="DD45" i="8"/>
  <c r="DD62" i="8"/>
  <c r="DI35" i="8"/>
  <c r="DI29" i="8"/>
  <c r="DI36" i="8"/>
  <c r="DI38" i="8"/>
  <c r="DI31" i="8"/>
  <c r="DI30" i="8"/>
  <c r="DI33" i="8"/>
  <c r="DI39" i="8"/>
  <c r="DI34" i="8"/>
  <c r="DI32" i="8"/>
  <c r="DI17" i="8"/>
  <c r="DI52" i="8"/>
  <c r="DJ2" i="7"/>
  <c r="DI5" i="7"/>
  <c r="DI8" i="7"/>
  <c r="EB3" i="2"/>
  <c r="CZ7" i="8"/>
  <c r="CZ10" i="8"/>
  <c r="CZ8" i="8"/>
  <c r="CZ9" i="8"/>
  <c r="DW2" i="2"/>
  <c r="DW4" i="2" s="1"/>
  <c r="DA6" i="8"/>
  <c r="CY11" i="8"/>
  <c r="DI26" i="6"/>
  <c r="DI30" i="6" s="1"/>
  <c r="DJ21" i="6"/>
  <c r="DK7" i="6"/>
  <c r="DK11" i="6"/>
  <c r="DK10" i="6"/>
  <c r="DK6" i="6"/>
  <c r="DK8" i="6"/>
  <c r="DK9" i="6"/>
  <c r="DK15" i="6"/>
  <c r="DK17" i="6"/>
  <c r="DK20" i="6"/>
  <c r="DK13" i="6"/>
  <c r="DK14" i="6"/>
  <c r="DK12" i="6"/>
  <c r="DK16" i="6"/>
  <c r="DK5" i="6"/>
  <c r="DK18" i="6"/>
  <c r="DK19" i="6"/>
  <c r="DH65" i="8"/>
  <c r="DH53" i="8"/>
  <c r="DI64" i="8"/>
  <c r="DI65" i="8" s="1"/>
  <c r="DI50" i="8"/>
  <c r="DI53" i="8" s="1"/>
  <c r="DJ1" i="8"/>
  <c r="DJ40" i="8" s="1"/>
  <c r="DI2" i="8"/>
  <c r="DI12" i="7"/>
  <c r="DI18" i="7" s="1"/>
  <c r="DA7" i="7"/>
  <c r="DA6" i="7" s="1"/>
  <c r="DA9" i="7" s="1"/>
  <c r="DB4" i="7" s="1"/>
  <c r="EG1" i="6" l="1"/>
  <c r="EF2" i="6"/>
  <c r="DJ17" i="8"/>
  <c r="DJ15" i="8"/>
  <c r="DJ16" i="8"/>
  <c r="DJ18" i="8"/>
  <c r="DJ21" i="8"/>
  <c r="DJ14" i="8"/>
  <c r="DJ35" i="8"/>
  <c r="DJ29" i="8"/>
  <c r="DJ36" i="8"/>
  <c r="DJ38" i="8"/>
  <c r="DJ33" i="8"/>
  <c r="DJ39" i="8"/>
  <c r="DJ34" i="8"/>
  <c r="DJ30" i="8"/>
  <c r="DJ31" i="8"/>
  <c r="DJ32" i="8"/>
  <c r="DE45" i="8"/>
  <c r="DE62" i="8"/>
  <c r="DJ19" i="8"/>
  <c r="DJ22" i="8"/>
  <c r="DJ20" i="8"/>
  <c r="DJ23" i="8"/>
  <c r="DJ52" i="8"/>
  <c r="DK2" i="7"/>
  <c r="DJ5" i="7"/>
  <c r="DJ8" i="7"/>
  <c r="EC3" i="2"/>
  <c r="DX2" i="2"/>
  <c r="DX4" i="2" s="1"/>
  <c r="DB6" i="8"/>
  <c r="CZ11" i="8"/>
  <c r="DA10" i="8"/>
  <c r="DA9" i="8"/>
  <c r="DA8" i="8"/>
  <c r="DA7" i="8"/>
  <c r="DJ26" i="6"/>
  <c r="DJ30" i="6" s="1"/>
  <c r="DK21" i="6"/>
  <c r="DL6" i="6"/>
  <c r="DL8" i="6"/>
  <c r="DL7" i="6"/>
  <c r="DL11" i="6"/>
  <c r="DL13" i="6"/>
  <c r="DL15" i="6"/>
  <c r="DL17" i="6"/>
  <c r="DL10" i="6"/>
  <c r="DL12" i="6"/>
  <c r="DL9" i="6"/>
  <c r="DL20" i="6"/>
  <c r="DL14" i="6"/>
  <c r="DL16" i="6"/>
  <c r="DL5" i="6"/>
  <c r="DL19" i="6"/>
  <c r="DL18" i="6"/>
  <c r="DJ64" i="8"/>
  <c r="DJ50" i="8"/>
  <c r="DK1" i="8"/>
  <c r="DK40" i="8" s="1"/>
  <c r="DJ2" i="8"/>
  <c r="DJ12" i="7"/>
  <c r="DJ18" i="7" s="1"/>
  <c r="DB7" i="7"/>
  <c r="DB6" i="7" s="1"/>
  <c r="DB9" i="7" s="1"/>
  <c r="DC4" i="7" s="1"/>
  <c r="EH1" i="6" l="1"/>
  <c r="EG2" i="6"/>
  <c r="DK15" i="8"/>
  <c r="DK23" i="8"/>
  <c r="DK20" i="8"/>
  <c r="DK14" i="8"/>
  <c r="DK22" i="8"/>
  <c r="DK21" i="8"/>
  <c r="DF45" i="8"/>
  <c r="DF62" i="8"/>
  <c r="DK17" i="8"/>
  <c r="DK19" i="8"/>
  <c r="DK18" i="8"/>
  <c r="DK35" i="8"/>
  <c r="DK29" i="8"/>
  <c r="DK36" i="8"/>
  <c r="DK38" i="8"/>
  <c r="DK39" i="8"/>
  <c r="DK34" i="8"/>
  <c r="DK32" i="8"/>
  <c r="DK31" i="8"/>
  <c r="DK30" i="8"/>
  <c r="DK33" i="8"/>
  <c r="DK16" i="8"/>
  <c r="DJ65" i="8"/>
  <c r="DK52" i="8"/>
  <c r="DL2" i="7"/>
  <c r="DK8" i="7"/>
  <c r="DK5" i="7"/>
  <c r="ED3" i="2"/>
  <c r="DA11" i="8"/>
  <c r="DB7" i="8"/>
  <c r="DB8" i="8"/>
  <c r="DB9" i="8"/>
  <c r="DB10" i="8"/>
  <c r="DY2" i="2"/>
  <c r="DY4" i="2" s="1"/>
  <c r="DC6" i="8"/>
  <c r="DK26" i="6"/>
  <c r="DK30" i="6" s="1"/>
  <c r="DL21" i="6"/>
  <c r="DM6" i="6"/>
  <c r="DM8" i="6"/>
  <c r="DM10" i="6"/>
  <c r="DM7" i="6"/>
  <c r="DM11" i="6"/>
  <c r="DM13" i="6"/>
  <c r="DM15" i="6"/>
  <c r="DM16" i="6"/>
  <c r="DM9" i="6"/>
  <c r="DM20" i="6"/>
  <c r="DM17" i="6"/>
  <c r="DM19" i="6"/>
  <c r="DM5" i="6"/>
  <c r="DM14" i="6"/>
  <c r="DM12" i="6"/>
  <c r="DM18" i="6"/>
  <c r="DJ53" i="8"/>
  <c r="DK64" i="8"/>
  <c r="DK50" i="8"/>
  <c r="DK53" i="8" s="1"/>
  <c r="DL1" i="8"/>
  <c r="DL40" i="8" s="1"/>
  <c r="DK2" i="8"/>
  <c r="DK12" i="7"/>
  <c r="DK18" i="7" s="1"/>
  <c r="DC7" i="7"/>
  <c r="DC6" i="7" s="1"/>
  <c r="DC9" i="7" s="1"/>
  <c r="DD4" i="7" s="1"/>
  <c r="EI1" i="6" l="1"/>
  <c r="EI2" i="6" s="1"/>
  <c r="EH2" i="6"/>
  <c r="DL16" i="8"/>
  <c r="DL21" i="8"/>
  <c r="DL22" i="8"/>
  <c r="DG45" i="8"/>
  <c r="DG62" i="8"/>
  <c r="DL14" i="8"/>
  <c r="DL29" i="8"/>
  <c r="DL36" i="8"/>
  <c r="DL35" i="8"/>
  <c r="DL38" i="8"/>
  <c r="DL31" i="8"/>
  <c r="DL30" i="8"/>
  <c r="DL39" i="8"/>
  <c r="DL33" i="8"/>
  <c r="DL34" i="8"/>
  <c r="DL32" i="8"/>
  <c r="DL18" i="8"/>
  <c r="DL20" i="8"/>
  <c r="DL19" i="8"/>
  <c r="DL23" i="8"/>
  <c r="DL17" i="8"/>
  <c r="DL15" i="8"/>
  <c r="DM15" i="8" s="1"/>
  <c r="DL52" i="8"/>
  <c r="DM2" i="7"/>
  <c r="DL8" i="7"/>
  <c r="DL5" i="7"/>
  <c r="EE3" i="2"/>
  <c r="DB11" i="8"/>
  <c r="DC10" i="8"/>
  <c r="DC7" i="8"/>
  <c r="DC9" i="8"/>
  <c r="DC8" i="8"/>
  <c r="DZ2" i="2"/>
  <c r="DZ4" i="2" s="1"/>
  <c r="DD6" i="8"/>
  <c r="DL26" i="6"/>
  <c r="DL30" i="6" s="1"/>
  <c r="DM21" i="6"/>
  <c r="DN6" i="6"/>
  <c r="DN8" i="6"/>
  <c r="DN10" i="6"/>
  <c r="DN9" i="6"/>
  <c r="DN11" i="6"/>
  <c r="DN7" i="6"/>
  <c r="DN12" i="6"/>
  <c r="DN14" i="6"/>
  <c r="DN16" i="6"/>
  <c r="DN19" i="6"/>
  <c r="DN15" i="6"/>
  <c r="DN13" i="6"/>
  <c r="DN17" i="6"/>
  <c r="DN20" i="6"/>
  <c r="DN5" i="6"/>
  <c r="DN18" i="6"/>
  <c r="DK65" i="8"/>
  <c r="DL64" i="8"/>
  <c r="DL50" i="8"/>
  <c r="DM1" i="8"/>
  <c r="DM40" i="8" s="1"/>
  <c r="DL2" i="8"/>
  <c r="DL12" i="7"/>
  <c r="DL18" i="7" s="1"/>
  <c r="DD7" i="7"/>
  <c r="DD6" i="7" s="1"/>
  <c r="DD9" i="7" s="1"/>
  <c r="DE4" i="7" s="1"/>
  <c r="DM14" i="8" l="1"/>
  <c r="DM17" i="8"/>
  <c r="DM23" i="8"/>
  <c r="DM19" i="8"/>
  <c r="DM22" i="8"/>
  <c r="DM20" i="8"/>
  <c r="DM21" i="8"/>
  <c r="DH45" i="8"/>
  <c r="DH62" i="8"/>
  <c r="DM29" i="8"/>
  <c r="DM36" i="8"/>
  <c r="DM35" i="8"/>
  <c r="DM38" i="8"/>
  <c r="DM30" i="8"/>
  <c r="DM33" i="8"/>
  <c r="DM39" i="8"/>
  <c r="DM34" i="8"/>
  <c r="DM32" i="8"/>
  <c r="DM31" i="8"/>
  <c r="DM18" i="8"/>
  <c r="DM16" i="8"/>
  <c r="DL65" i="8"/>
  <c r="DM52" i="8"/>
  <c r="DN2" i="7"/>
  <c r="DM5" i="7"/>
  <c r="DM8" i="7"/>
  <c r="EF3" i="2"/>
  <c r="DC11" i="8"/>
  <c r="EA2" i="2"/>
  <c r="EA4" i="2" s="1"/>
  <c r="DE6" i="8"/>
  <c r="DD9" i="8"/>
  <c r="DD10" i="8"/>
  <c r="DD7" i="8"/>
  <c r="DD8" i="8"/>
  <c r="DM26" i="6"/>
  <c r="DM30" i="6" s="1"/>
  <c r="DO6" i="6"/>
  <c r="DO12" i="6"/>
  <c r="DO9" i="6"/>
  <c r="DO10" i="6"/>
  <c r="DO8" i="6"/>
  <c r="DO7" i="6"/>
  <c r="DO14" i="6"/>
  <c r="DO18" i="6"/>
  <c r="DO16" i="6"/>
  <c r="DO19" i="6"/>
  <c r="DO13" i="6"/>
  <c r="DO17" i="6"/>
  <c r="DO20" i="6"/>
  <c r="DO5" i="6"/>
  <c r="DO15" i="6"/>
  <c r="DO11" i="6"/>
  <c r="DN21" i="6"/>
  <c r="DL53" i="8"/>
  <c r="DM64" i="8"/>
  <c r="DM50" i="8"/>
  <c r="DM53" i="8" s="1"/>
  <c r="DM2" i="8"/>
  <c r="DN1" i="8"/>
  <c r="DN40" i="8" s="1"/>
  <c r="DM12" i="7"/>
  <c r="DM18" i="7" s="1"/>
  <c r="DE7" i="7"/>
  <c r="DE6" i="7" s="1"/>
  <c r="DE9" i="7" s="1"/>
  <c r="DF4" i="7" s="1"/>
  <c r="DN16" i="8" l="1"/>
  <c r="DN21" i="8"/>
  <c r="DN20" i="8"/>
  <c r="DN22" i="8"/>
  <c r="DN18" i="8"/>
  <c r="DN19" i="8"/>
  <c r="DN29" i="8"/>
  <c r="DN36" i="8"/>
  <c r="DN35" i="8"/>
  <c r="DN38" i="8"/>
  <c r="DN31" i="8"/>
  <c r="DN32" i="8"/>
  <c r="DN39" i="8"/>
  <c r="DN34" i="8"/>
  <c r="DN30" i="8"/>
  <c r="DN33" i="8"/>
  <c r="DI45" i="8"/>
  <c r="DI62" i="8"/>
  <c r="DN14" i="8"/>
  <c r="DN23" i="8"/>
  <c r="DN17" i="8"/>
  <c r="DN15" i="8"/>
  <c r="DO2" i="7"/>
  <c r="DN8" i="7"/>
  <c r="DN5" i="7"/>
  <c r="DN52" i="8"/>
  <c r="EG3" i="2"/>
  <c r="DD11" i="8"/>
  <c r="DE9" i="8"/>
  <c r="DE8" i="8"/>
  <c r="DE10" i="8"/>
  <c r="DE7" i="8"/>
  <c r="EB2" i="2"/>
  <c r="EB4" i="2" s="1"/>
  <c r="DF6" i="8"/>
  <c r="DN26" i="6"/>
  <c r="DN30" i="6" s="1"/>
  <c r="DO21" i="6"/>
  <c r="DP7" i="6"/>
  <c r="DP6" i="6"/>
  <c r="DP12" i="6"/>
  <c r="DP14" i="6"/>
  <c r="DP16" i="6"/>
  <c r="DP18" i="6"/>
  <c r="DP9" i="6"/>
  <c r="DP10" i="6"/>
  <c r="DP8" i="6"/>
  <c r="DP11" i="6"/>
  <c r="DP5" i="6"/>
  <c r="DP19" i="6"/>
  <c r="DP13" i="6"/>
  <c r="DP17" i="6"/>
  <c r="DP20" i="6"/>
  <c r="DP15" i="6"/>
  <c r="DM65" i="8"/>
  <c r="DN64" i="8"/>
  <c r="DN50" i="8"/>
  <c r="DN2" i="8"/>
  <c r="DO1" i="8"/>
  <c r="DN12" i="7"/>
  <c r="DN18" i="7" s="1"/>
  <c r="DF7" i="7"/>
  <c r="DF6" i="7" s="1"/>
  <c r="DF9" i="7" s="1"/>
  <c r="DG4" i="7" s="1"/>
  <c r="DO16" i="8" l="1"/>
  <c r="DO40" i="8"/>
  <c r="DO15" i="8"/>
  <c r="DO17" i="8"/>
  <c r="DO19" i="8"/>
  <c r="DO23" i="8"/>
  <c r="DO18" i="8"/>
  <c r="DJ45" i="8"/>
  <c r="DJ62" i="8"/>
  <c r="DO14" i="8"/>
  <c r="DO22" i="8"/>
  <c r="DO35" i="8"/>
  <c r="DO29" i="8"/>
  <c r="DO36" i="8"/>
  <c r="DO38" i="8"/>
  <c r="DO39" i="8"/>
  <c r="DO31" i="8"/>
  <c r="DO34" i="8"/>
  <c r="DO30" i="8"/>
  <c r="DO33" i="8"/>
  <c r="DO32" i="8"/>
  <c r="DO21" i="8"/>
  <c r="DO20" i="8"/>
  <c r="DN65" i="8"/>
  <c r="DO52" i="8"/>
  <c r="DP2" i="7"/>
  <c r="DP8" i="7" s="1"/>
  <c r="DO8" i="7"/>
  <c r="DO5" i="7"/>
  <c r="EH3" i="2"/>
  <c r="DE11" i="8"/>
  <c r="DF7" i="8"/>
  <c r="DF10" i="8"/>
  <c r="DF9" i="8"/>
  <c r="DF8" i="8"/>
  <c r="EC2" i="2"/>
  <c r="EC4" i="2" s="1"/>
  <c r="DG6" i="8"/>
  <c r="DO26" i="6"/>
  <c r="DO30" i="6" s="1"/>
  <c r="DP21" i="6"/>
  <c r="DQ7" i="6"/>
  <c r="DQ9" i="6"/>
  <c r="DQ6" i="6"/>
  <c r="DQ8" i="6"/>
  <c r="DQ12" i="6"/>
  <c r="DQ14" i="6"/>
  <c r="DQ10" i="6"/>
  <c r="DQ11" i="6"/>
  <c r="DQ18" i="6"/>
  <c r="DQ15" i="6"/>
  <c r="DQ19" i="6"/>
  <c r="DQ16" i="6"/>
  <c r="DQ13" i="6"/>
  <c r="DQ17" i="6"/>
  <c r="DQ20" i="6"/>
  <c r="DQ5" i="6"/>
  <c r="DN53" i="8"/>
  <c r="DO64" i="8"/>
  <c r="DO50" i="8"/>
  <c r="DO53" i="8" s="1"/>
  <c r="DO2" i="8"/>
  <c r="DP1" i="8"/>
  <c r="DP40" i="8" s="1"/>
  <c r="DO12" i="7"/>
  <c r="DO18" i="7" s="1"/>
  <c r="DG7" i="7"/>
  <c r="DG6" i="7" s="1"/>
  <c r="DG9" i="7" s="1"/>
  <c r="DH4" i="7" s="1"/>
  <c r="DP20" i="8" l="1"/>
  <c r="DP18" i="8"/>
  <c r="DP21" i="8"/>
  <c r="DP23" i="8"/>
  <c r="DP35" i="8"/>
  <c r="DP29" i="8"/>
  <c r="DP36" i="8"/>
  <c r="DP38" i="8"/>
  <c r="DP32" i="8"/>
  <c r="DP31" i="8"/>
  <c r="DP39" i="8"/>
  <c r="DP33" i="8"/>
  <c r="DP34" i="8"/>
  <c r="DP30" i="8"/>
  <c r="DK45" i="8"/>
  <c r="DK62" i="8"/>
  <c r="DP15" i="8"/>
  <c r="DP19" i="8"/>
  <c r="DP22" i="8"/>
  <c r="DP17" i="8"/>
  <c r="DP14" i="8"/>
  <c r="DP16" i="8"/>
  <c r="DP52" i="8"/>
  <c r="DQ2" i="7"/>
  <c r="DP5" i="7"/>
  <c r="EI3" i="2"/>
  <c r="DF11" i="8"/>
  <c r="DG8" i="8"/>
  <c r="DG7" i="8"/>
  <c r="DG9" i="8"/>
  <c r="DG10" i="8"/>
  <c r="ED2" i="2"/>
  <c r="ED4" i="2" s="1"/>
  <c r="DH6" i="8"/>
  <c r="DP26" i="6"/>
  <c r="DP30" i="6" s="1"/>
  <c r="DQ21" i="6"/>
  <c r="DR7" i="6"/>
  <c r="DR9" i="6"/>
  <c r="DR6" i="6"/>
  <c r="DR8" i="6"/>
  <c r="DR13" i="6"/>
  <c r="DR11" i="6"/>
  <c r="DR12" i="6"/>
  <c r="DR20" i="6"/>
  <c r="DR14" i="6"/>
  <c r="DR10" i="6"/>
  <c r="DR18" i="6"/>
  <c r="DR5" i="6"/>
  <c r="DR19" i="6"/>
  <c r="DR17" i="6"/>
  <c r="DR16" i="6"/>
  <c r="DR15" i="6"/>
  <c r="DO65" i="8"/>
  <c r="DP64" i="8"/>
  <c r="DP65" i="8" s="1"/>
  <c r="DP50" i="8"/>
  <c r="DQ1" i="8"/>
  <c r="DQ40" i="8" s="1"/>
  <c r="DP2" i="8"/>
  <c r="DP12" i="7"/>
  <c r="DP18" i="7" s="1"/>
  <c r="DH7" i="7"/>
  <c r="DH6" i="7" s="1"/>
  <c r="DH9" i="7" s="1"/>
  <c r="DI4" i="7" s="1"/>
  <c r="DQ16" i="8" l="1"/>
  <c r="DQ14" i="8"/>
  <c r="DQ17" i="8"/>
  <c r="DQ23" i="8"/>
  <c r="DL45" i="8"/>
  <c r="DL62" i="8"/>
  <c r="DQ22" i="8"/>
  <c r="DQ21" i="8"/>
  <c r="DQ35" i="8"/>
  <c r="DQ29" i="8"/>
  <c r="DQ36" i="8"/>
  <c r="DQ38" i="8"/>
  <c r="DQ31" i="8"/>
  <c r="DQ30" i="8"/>
  <c r="DQ32" i="8"/>
  <c r="DQ33" i="8"/>
  <c r="DQ39" i="8"/>
  <c r="DQ34" i="8"/>
  <c r="DQ19" i="8"/>
  <c r="DQ18" i="8"/>
  <c r="DQ15" i="8"/>
  <c r="DQ20" i="8"/>
  <c r="DR2" i="7"/>
  <c r="DQ5" i="7"/>
  <c r="DQ8" i="7"/>
  <c r="EJ3" i="2"/>
  <c r="DG11" i="8"/>
  <c r="DH8" i="8"/>
  <c r="DH9" i="8"/>
  <c r="DH7" i="8"/>
  <c r="DH10" i="8"/>
  <c r="EE2" i="2"/>
  <c r="EE4" i="2" s="1"/>
  <c r="DI6" i="8"/>
  <c r="DQ26" i="6"/>
  <c r="DQ30" i="6" s="1"/>
  <c r="DR21" i="6"/>
  <c r="DS7" i="6"/>
  <c r="DS11" i="6"/>
  <c r="DS9" i="6"/>
  <c r="DS6" i="6"/>
  <c r="DS8" i="6"/>
  <c r="DS13" i="6"/>
  <c r="DS17" i="6"/>
  <c r="DS12" i="6"/>
  <c r="DS20" i="6"/>
  <c r="DS14" i="6"/>
  <c r="DS10" i="6"/>
  <c r="DS16" i="6"/>
  <c r="DS18" i="6"/>
  <c r="DS5" i="6"/>
  <c r="DS19" i="6"/>
  <c r="DS15" i="6"/>
  <c r="DP53" i="8"/>
  <c r="DQ64" i="8"/>
  <c r="DQ65" i="8" s="1"/>
  <c r="DQ50" i="8"/>
  <c r="DQ53" i="8" s="1"/>
  <c r="DR1" i="8"/>
  <c r="DQ2" i="8"/>
  <c r="DQ12" i="7"/>
  <c r="DQ18" i="7" s="1"/>
  <c r="DI7" i="7"/>
  <c r="DI6" i="7" s="1"/>
  <c r="DI9" i="7" s="1"/>
  <c r="DJ4" i="7" s="1"/>
  <c r="DR21" i="8" l="1"/>
  <c r="DS1" i="8"/>
  <c r="DS40" i="8" s="1"/>
  <c r="DR40" i="8"/>
  <c r="DR22" i="8"/>
  <c r="DR20" i="8"/>
  <c r="DR15" i="8"/>
  <c r="DR18" i="8"/>
  <c r="DR23" i="8"/>
  <c r="DM45" i="8"/>
  <c r="DM62" i="8"/>
  <c r="DR19" i="8"/>
  <c r="DR17" i="8"/>
  <c r="DR35" i="8"/>
  <c r="DR29" i="8"/>
  <c r="DR36" i="8"/>
  <c r="DR38" i="8"/>
  <c r="DR33" i="8"/>
  <c r="DR39" i="8"/>
  <c r="DR34" i="8"/>
  <c r="DR32" i="8"/>
  <c r="DR30" i="8"/>
  <c r="DR31" i="8"/>
  <c r="DR14" i="8"/>
  <c r="DR16" i="8"/>
  <c r="DR52" i="8"/>
  <c r="DS2" i="7"/>
  <c r="DR5" i="7"/>
  <c r="EK3" i="2"/>
  <c r="DI10" i="8"/>
  <c r="DI8" i="8"/>
  <c r="DI9" i="8"/>
  <c r="DI7" i="8"/>
  <c r="EF2" i="2"/>
  <c r="EF4" i="2" s="1"/>
  <c r="DJ6" i="8"/>
  <c r="DH11" i="8"/>
  <c r="DR26" i="6"/>
  <c r="DR30" i="6" s="1"/>
  <c r="DS21" i="6"/>
  <c r="DT6" i="6"/>
  <c r="DT8" i="6"/>
  <c r="DT10" i="6"/>
  <c r="DT11" i="6"/>
  <c r="DT13" i="6"/>
  <c r="DT15" i="6"/>
  <c r="DT17" i="6"/>
  <c r="DT9" i="6"/>
  <c r="DT7" i="6"/>
  <c r="DT12" i="6"/>
  <c r="DT18" i="6"/>
  <c r="DT5" i="6"/>
  <c r="DT19" i="6"/>
  <c r="DT20" i="6"/>
  <c r="DT14" i="6"/>
  <c r="DT16" i="6"/>
  <c r="DR64" i="8"/>
  <c r="DR65" i="8" s="1"/>
  <c r="DR50" i="8"/>
  <c r="DR53" i="8" s="1"/>
  <c r="DR2" i="8"/>
  <c r="DR12" i="7"/>
  <c r="DJ7" i="7"/>
  <c r="DJ6" i="7" s="1"/>
  <c r="DJ9" i="7" s="1"/>
  <c r="DK4" i="7" s="1"/>
  <c r="DS19" i="8" l="1"/>
  <c r="DS21" i="8"/>
  <c r="DS16" i="8"/>
  <c r="DS23" i="8"/>
  <c r="DS14" i="8"/>
  <c r="DS18" i="8"/>
  <c r="DS35" i="8"/>
  <c r="DS29" i="8"/>
  <c r="DS36" i="8"/>
  <c r="DS38" i="8"/>
  <c r="DS39" i="8"/>
  <c r="DS34" i="8"/>
  <c r="DS32" i="8"/>
  <c r="DS33" i="8"/>
  <c r="DS31" i="8"/>
  <c r="DS30" i="8"/>
  <c r="DS15" i="8"/>
  <c r="DN45" i="8"/>
  <c r="DN62" i="8"/>
  <c r="DS20" i="8"/>
  <c r="DS17" i="8"/>
  <c r="DS22" i="8"/>
  <c r="DT2" i="7"/>
  <c r="DS5" i="7"/>
  <c r="DS8" i="7"/>
  <c r="EL3" i="2"/>
  <c r="DJ10" i="8"/>
  <c r="DJ8" i="8"/>
  <c r="DJ9" i="8"/>
  <c r="DJ7" i="8"/>
  <c r="EG2" i="2"/>
  <c r="EG4" i="2" s="1"/>
  <c r="DK6" i="8"/>
  <c r="DI11" i="8"/>
  <c r="DS26" i="6"/>
  <c r="DS30" i="6" s="1"/>
  <c r="DT21" i="6"/>
  <c r="DU6" i="6"/>
  <c r="DU8" i="6"/>
  <c r="DU10" i="6"/>
  <c r="DU7" i="6"/>
  <c r="DU11" i="6"/>
  <c r="DU13" i="6"/>
  <c r="DU15" i="6"/>
  <c r="DU9" i="6"/>
  <c r="DU17" i="6"/>
  <c r="DU12" i="6"/>
  <c r="DU14" i="6"/>
  <c r="DU18" i="6"/>
  <c r="DU5" i="6"/>
  <c r="DU19" i="6"/>
  <c r="DU20" i="6"/>
  <c r="DU16" i="6"/>
  <c r="DS50" i="8"/>
  <c r="DS53" i="8" s="1"/>
  <c r="DS2" i="8"/>
  <c r="DT1" i="8"/>
  <c r="DT40" i="8" s="1"/>
  <c r="DS12" i="7"/>
  <c r="DK7" i="7"/>
  <c r="DK6" i="7" s="1"/>
  <c r="DK9" i="7" s="1"/>
  <c r="DL4" i="7" s="1"/>
  <c r="DT19" i="8" l="1"/>
  <c r="DT22" i="8"/>
  <c r="DT17" i="8"/>
  <c r="DT18" i="8"/>
  <c r="DT14" i="8"/>
  <c r="DO45" i="8"/>
  <c r="DO62" i="8"/>
  <c r="DT23" i="8"/>
  <c r="DT20" i="8"/>
  <c r="DT16" i="8"/>
  <c r="DT29" i="8"/>
  <c r="DT36" i="8"/>
  <c r="DT35" i="8"/>
  <c r="DT38" i="8"/>
  <c r="DT33" i="8"/>
  <c r="DT31" i="8"/>
  <c r="DT34" i="8"/>
  <c r="DT32" i="8"/>
  <c r="DT30" i="8"/>
  <c r="DT39" i="8"/>
  <c r="DT15" i="8"/>
  <c r="DT21" i="8"/>
  <c r="DS18" i="7"/>
  <c r="DT52" i="8" s="1"/>
  <c r="DT64" i="8"/>
  <c r="DT65" i="8" s="1"/>
  <c r="DU2" i="7"/>
  <c r="DT5" i="7"/>
  <c r="DT8" i="7"/>
  <c r="EM3" i="2"/>
  <c r="DJ11" i="8"/>
  <c r="DK8" i="8"/>
  <c r="DK10" i="8"/>
  <c r="DK9" i="8"/>
  <c r="DK7" i="8"/>
  <c r="EH2" i="2"/>
  <c r="EH4" i="2" s="1"/>
  <c r="DL6" i="8"/>
  <c r="DT26" i="6"/>
  <c r="DT30" i="6" s="1"/>
  <c r="DU21" i="6"/>
  <c r="DV6" i="6"/>
  <c r="DV8" i="6"/>
  <c r="DV10" i="6"/>
  <c r="DV7" i="6"/>
  <c r="DV11" i="6"/>
  <c r="DV15" i="6"/>
  <c r="DV16" i="6"/>
  <c r="DV19" i="6"/>
  <c r="DV13" i="6"/>
  <c r="DV9" i="6"/>
  <c r="DV12" i="6"/>
  <c r="DV20" i="6"/>
  <c r="DV18" i="6"/>
  <c r="DV5" i="6"/>
  <c r="DV17" i="6"/>
  <c r="DV14" i="6"/>
  <c r="DT50" i="8"/>
  <c r="DT53" i="8" s="1"/>
  <c r="DT2" i="8"/>
  <c r="DU1" i="8"/>
  <c r="DU40" i="8" s="1"/>
  <c r="DT12" i="7"/>
  <c r="DL7" i="7"/>
  <c r="DL6" i="7" s="1"/>
  <c r="DL9" i="7" s="1"/>
  <c r="DM4" i="7" s="1"/>
  <c r="DU23" i="8" l="1"/>
  <c r="DU21" i="8"/>
  <c r="DU15" i="8"/>
  <c r="DU14" i="8"/>
  <c r="DP45" i="8"/>
  <c r="DP62" i="8"/>
  <c r="DU18" i="8"/>
  <c r="DU17" i="8"/>
  <c r="DU16" i="8"/>
  <c r="DU22" i="8"/>
  <c r="DU29" i="8"/>
  <c r="DU36" i="8"/>
  <c r="DU35" i="8"/>
  <c r="DU38" i="8"/>
  <c r="DU33" i="8"/>
  <c r="DU39" i="8"/>
  <c r="DU31" i="8"/>
  <c r="DU30" i="8"/>
  <c r="DU32" i="8"/>
  <c r="DU34" i="8"/>
  <c r="DU20" i="8"/>
  <c r="DU19" i="8"/>
  <c r="DV2" i="7"/>
  <c r="DU8" i="7"/>
  <c r="DU5" i="7"/>
  <c r="DT18" i="7"/>
  <c r="DU52" i="8" s="1"/>
  <c r="DU64" i="8"/>
  <c r="DU65" i="8" s="1"/>
  <c r="EN3" i="2"/>
  <c r="DL7" i="8"/>
  <c r="DL10" i="8"/>
  <c r="DL9" i="8"/>
  <c r="DL8" i="8"/>
  <c r="EI2" i="2"/>
  <c r="EI4" i="2" s="1"/>
  <c r="DM6" i="8"/>
  <c r="DK11" i="8"/>
  <c r="DU26" i="6"/>
  <c r="DU30" i="6" s="1"/>
  <c r="DV21" i="6"/>
  <c r="DW6" i="6"/>
  <c r="DW8" i="6"/>
  <c r="DW12" i="6"/>
  <c r="DW7" i="6"/>
  <c r="DW10" i="6"/>
  <c r="DW15" i="6"/>
  <c r="DW16" i="6"/>
  <c r="DW19" i="6"/>
  <c r="DW11" i="6"/>
  <c r="DW13" i="6"/>
  <c r="DW9" i="6"/>
  <c r="DW20" i="6"/>
  <c r="DW17" i="6"/>
  <c r="DW18" i="6"/>
  <c r="DW5" i="6"/>
  <c r="DW14" i="6"/>
  <c r="DU50" i="8"/>
  <c r="DU53" i="8" s="1"/>
  <c r="DU2" i="8"/>
  <c r="DV1" i="8"/>
  <c r="DV40" i="8" s="1"/>
  <c r="DU12" i="7"/>
  <c r="DM7" i="7"/>
  <c r="DM6" i="7" s="1"/>
  <c r="DM9" i="7" s="1"/>
  <c r="DN4" i="7" s="1"/>
  <c r="DV17" i="8" l="1"/>
  <c r="DV18" i="8"/>
  <c r="DV19" i="8"/>
  <c r="DV20" i="8"/>
  <c r="DQ45" i="8"/>
  <c r="DQ62" i="8"/>
  <c r="DV14" i="8"/>
  <c r="DV15" i="8"/>
  <c r="DV29" i="8"/>
  <c r="DV36" i="8"/>
  <c r="DV35" i="8"/>
  <c r="DV38" i="8"/>
  <c r="DV32" i="8"/>
  <c r="DV39" i="8"/>
  <c r="DV34" i="8"/>
  <c r="DV30" i="8"/>
  <c r="DV33" i="8"/>
  <c r="DV31" i="8"/>
  <c r="DV22" i="8"/>
  <c r="DV23" i="8"/>
  <c r="DV16" i="8"/>
  <c r="DV21" i="8"/>
  <c r="DV64" i="8"/>
  <c r="DV65" i="8" s="1"/>
  <c r="DU18" i="7"/>
  <c r="DV52" i="8" s="1"/>
  <c r="DW2" i="7"/>
  <c r="DV8" i="7"/>
  <c r="DV5" i="7"/>
  <c r="EO3" i="2"/>
  <c r="DM8" i="8"/>
  <c r="DM7" i="8"/>
  <c r="DM10" i="8"/>
  <c r="DM9" i="8"/>
  <c r="EJ2" i="2"/>
  <c r="EJ4" i="2" s="1"/>
  <c r="DN6" i="8"/>
  <c r="DL11" i="8"/>
  <c r="DV26" i="6"/>
  <c r="DV30" i="6" s="1"/>
  <c r="DX7" i="6"/>
  <c r="DX6" i="6"/>
  <c r="DX9" i="6"/>
  <c r="DX8" i="6"/>
  <c r="DX12" i="6"/>
  <c r="DX14" i="6"/>
  <c r="DX16" i="6"/>
  <c r="DX18" i="6"/>
  <c r="DX10" i="6"/>
  <c r="DX11" i="6"/>
  <c r="DX5" i="6"/>
  <c r="DX15" i="6"/>
  <c r="DX13" i="6"/>
  <c r="DX20" i="6"/>
  <c r="DX17" i="6"/>
  <c r="DX19" i="6"/>
  <c r="DW21" i="6"/>
  <c r="DV50" i="8"/>
  <c r="DV53" i="8" s="1"/>
  <c r="DV2" i="8"/>
  <c r="DW1" i="8"/>
  <c r="DW40" i="8" s="1"/>
  <c r="DV12" i="7"/>
  <c r="DN7" i="7"/>
  <c r="DN6" i="7" s="1"/>
  <c r="DN9" i="7" s="1"/>
  <c r="DO4" i="7" s="1"/>
  <c r="DW21" i="8" l="1"/>
  <c r="DW15" i="8"/>
  <c r="DW14" i="8"/>
  <c r="DW16" i="8"/>
  <c r="DR45" i="8"/>
  <c r="DR62" i="8"/>
  <c r="DW23" i="8"/>
  <c r="DW20" i="8"/>
  <c r="DW22" i="8"/>
  <c r="DW19" i="8"/>
  <c r="DW35" i="8"/>
  <c r="DW29" i="8"/>
  <c r="DW36" i="8"/>
  <c r="DW38" i="8"/>
  <c r="DW39" i="8"/>
  <c r="DW34" i="8"/>
  <c r="DW31" i="8"/>
  <c r="DW33" i="8"/>
  <c r="DW32" i="8"/>
  <c r="DW30" i="8"/>
  <c r="DW18" i="8"/>
  <c r="DW17" i="8"/>
  <c r="DV18" i="7"/>
  <c r="DW52" i="8" s="1"/>
  <c r="DW64" i="8"/>
  <c r="DW65" i="8" s="1"/>
  <c r="DX2" i="7"/>
  <c r="DW8" i="7"/>
  <c r="DW5" i="7"/>
  <c r="EP3" i="2"/>
  <c r="DM11" i="8"/>
  <c r="DN8" i="8"/>
  <c r="DN9" i="8"/>
  <c r="DN10" i="8"/>
  <c r="DN7" i="8"/>
  <c r="EK2" i="2"/>
  <c r="EK4" i="2" s="1"/>
  <c r="DO6" i="8"/>
  <c r="DW26" i="6"/>
  <c r="DW30" i="6" s="1"/>
  <c r="DX21" i="6"/>
  <c r="DY7" i="6"/>
  <c r="DY9" i="6"/>
  <c r="DY6" i="6"/>
  <c r="DY8" i="6"/>
  <c r="DY12" i="6"/>
  <c r="DY14" i="6"/>
  <c r="DY10" i="6"/>
  <c r="DY18" i="6"/>
  <c r="DY16" i="6"/>
  <c r="DY11" i="6"/>
  <c r="DY13" i="6"/>
  <c r="DY5" i="6"/>
  <c r="DY20" i="6"/>
  <c r="DY15" i="6"/>
  <c r="DY17" i="6"/>
  <c r="DY19" i="6"/>
  <c r="DW50" i="8"/>
  <c r="DW53" i="8" s="1"/>
  <c r="DW2" i="8"/>
  <c r="DX1" i="8"/>
  <c r="DX40" i="8" s="1"/>
  <c r="DW12" i="7"/>
  <c r="DO7" i="7"/>
  <c r="DO6" i="7" s="1"/>
  <c r="DO9" i="7" s="1"/>
  <c r="DP4" i="7" s="1"/>
  <c r="DX17" i="8" l="1"/>
  <c r="DX21" i="8"/>
  <c r="DP7" i="7"/>
  <c r="DX20" i="8"/>
  <c r="DX23" i="8"/>
  <c r="DX18" i="8"/>
  <c r="DS45" i="8"/>
  <c r="DS62" i="8"/>
  <c r="DX16" i="8"/>
  <c r="DX35" i="8"/>
  <c r="DX29" i="8"/>
  <c r="DX36" i="8"/>
  <c r="DX38" i="8"/>
  <c r="DX39" i="8"/>
  <c r="DX34" i="8"/>
  <c r="DX30" i="8"/>
  <c r="DX33" i="8"/>
  <c r="DX32" i="8"/>
  <c r="DX31" i="8"/>
  <c r="DX19" i="8"/>
  <c r="DX14" i="8"/>
  <c r="DX22" i="8"/>
  <c r="DX15" i="8"/>
  <c r="DY2" i="7"/>
  <c r="DX5" i="7"/>
  <c r="DX8" i="7"/>
  <c r="DX64" i="8"/>
  <c r="DX65" i="8" s="1"/>
  <c r="DW18" i="7"/>
  <c r="DX52" i="8" s="1"/>
  <c r="EQ3" i="2"/>
  <c r="DO7" i="8"/>
  <c r="DO8" i="8"/>
  <c r="DO10" i="8"/>
  <c r="DO9" i="8"/>
  <c r="EL2" i="2"/>
  <c r="EL4" i="2" s="1"/>
  <c r="DP6" i="8"/>
  <c r="DN11" i="8"/>
  <c r="DX26" i="6"/>
  <c r="DX30" i="6" s="1"/>
  <c r="DY21" i="6"/>
  <c r="DZ7" i="6"/>
  <c r="DZ9" i="6"/>
  <c r="DZ8" i="6"/>
  <c r="DZ6" i="6"/>
  <c r="DZ14" i="6"/>
  <c r="DZ20" i="6"/>
  <c r="DZ18" i="6"/>
  <c r="DZ11" i="6"/>
  <c r="DZ10" i="6"/>
  <c r="DZ12" i="6"/>
  <c r="DZ15" i="6"/>
  <c r="DZ17" i="6"/>
  <c r="DZ19" i="6"/>
  <c r="DZ13" i="6"/>
  <c r="DZ16" i="6"/>
  <c r="DZ5" i="6"/>
  <c r="DX50" i="8"/>
  <c r="DX53" i="8" s="1"/>
  <c r="DX2" i="8"/>
  <c r="DY1" i="8"/>
  <c r="DY40" i="8" s="1"/>
  <c r="DX12" i="7"/>
  <c r="DY15" i="8" l="1"/>
  <c r="DY19" i="8"/>
  <c r="DY17" i="8"/>
  <c r="DY16" i="8"/>
  <c r="DY22" i="8"/>
  <c r="DT45" i="8"/>
  <c r="DT62" i="8"/>
  <c r="DY14" i="8"/>
  <c r="DY18" i="8"/>
  <c r="DY23" i="8"/>
  <c r="DY20" i="8"/>
  <c r="DY35" i="8"/>
  <c r="DY29" i="8"/>
  <c r="DY36" i="8"/>
  <c r="DY38" i="8"/>
  <c r="DY31" i="8"/>
  <c r="DY30" i="8"/>
  <c r="DY39" i="8"/>
  <c r="DY34" i="8"/>
  <c r="DY32" i="8"/>
  <c r="DY33" i="8"/>
  <c r="DY21" i="8"/>
  <c r="DY64" i="8"/>
  <c r="DY65" i="8" s="1"/>
  <c r="DZ2" i="7"/>
  <c r="DY8" i="7"/>
  <c r="DY5" i="7"/>
  <c r="DX18" i="7"/>
  <c r="DY52" i="8" s="1"/>
  <c r="ER3" i="2"/>
  <c r="DP8" i="8"/>
  <c r="DP10" i="8"/>
  <c r="DP7" i="8"/>
  <c r="DP9" i="8"/>
  <c r="EM2" i="2"/>
  <c r="EM4" i="2" s="1"/>
  <c r="DQ6" i="8"/>
  <c r="DO11" i="8"/>
  <c r="DY26" i="6"/>
  <c r="DY30" i="6" s="1"/>
  <c r="DZ21" i="6"/>
  <c r="EA7" i="6"/>
  <c r="EA11" i="6"/>
  <c r="EA9" i="6"/>
  <c r="EA8" i="6"/>
  <c r="EA10" i="6"/>
  <c r="EA14" i="6"/>
  <c r="EA20" i="6"/>
  <c r="EA6" i="6"/>
  <c r="EA15" i="6"/>
  <c r="EA16" i="6"/>
  <c r="EA5" i="6"/>
  <c r="EA17" i="6"/>
  <c r="EA19" i="6"/>
  <c r="EA12" i="6"/>
  <c r="EA13" i="6"/>
  <c r="EA18" i="6"/>
  <c r="DY50" i="8"/>
  <c r="DY53" i="8" s="1"/>
  <c r="DZ1" i="8"/>
  <c r="DZ40" i="8" s="1"/>
  <c r="DY2" i="8"/>
  <c r="DY12" i="7"/>
  <c r="DZ15" i="8" l="1"/>
  <c r="DZ21" i="8"/>
  <c r="DZ18" i="8"/>
  <c r="DZ14" i="8"/>
  <c r="DU45" i="8"/>
  <c r="DU62" i="8"/>
  <c r="DZ22" i="8"/>
  <c r="DZ20" i="8"/>
  <c r="DZ23" i="8"/>
  <c r="DZ16" i="8"/>
  <c r="DZ35" i="8"/>
  <c r="DZ29" i="8"/>
  <c r="DZ36" i="8"/>
  <c r="DZ38" i="8"/>
  <c r="DZ33" i="8"/>
  <c r="DZ32" i="8"/>
  <c r="DZ39" i="8"/>
  <c r="DZ34" i="8"/>
  <c r="DZ31" i="8"/>
  <c r="DZ30" i="8"/>
  <c r="DZ19" i="8"/>
  <c r="DZ17" i="8"/>
  <c r="DY18" i="7"/>
  <c r="DZ52" i="8" s="1"/>
  <c r="EA2" i="7"/>
  <c r="DZ8" i="7"/>
  <c r="DZ5" i="7"/>
  <c r="DZ64" i="8"/>
  <c r="DZ65" i="8" s="1"/>
  <c r="ES3" i="2"/>
  <c r="DQ7" i="8"/>
  <c r="DQ10" i="8"/>
  <c r="DQ8" i="8"/>
  <c r="DQ9" i="8"/>
  <c r="EN2" i="2"/>
  <c r="EN4" i="2" s="1"/>
  <c r="DR6" i="8"/>
  <c r="DP11" i="8"/>
  <c r="DZ26" i="6"/>
  <c r="DZ30" i="6" s="1"/>
  <c r="EA21" i="6"/>
  <c r="EB6" i="6"/>
  <c r="EB11" i="6"/>
  <c r="EB13" i="6"/>
  <c r="EB15" i="6"/>
  <c r="EB17" i="6"/>
  <c r="EB7" i="6"/>
  <c r="EB9" i="6"/>
  <c r="EB8" i="6"/>
  <c r="EB12" i="6"/>
  <c r="EB14" i="6"/>
  <c r="EB16" i="6"/>
  <c r="EB10" i="6"/>
  <c r="EB5" i="6"/>
  <c r="EB18" i="6"/>
  <c r="EB19" i="6"/>
  <c r="EB20" i="6"/>
  <c r="CH18" i="7"/>
  <c r="DZ50" i="8"/>
  <c r="DZ53" i="8" s="1"/>
  <c r="EA1" i="8"/>
  <c r="EA40" i="8" s="1"/>
  <c r="DZ2" i="8"/>
  <c r="DZ12" i="7"/>
  <c r="EA20" i="8" l="1"/>
  <c r="EA17" i="8"/>
  <c r="EA21" i="8"/>
  <c r="EA22" i="8"/>
  <c r="EA19" i="8"/>
  <c r="DV45" i="8"/>
  <c r="DV62" i="8"/>
  <c r="EA14" i="8"/>
  <c r="EA16" i="8"/>
  <c r="EA18" i="8"/>
  <c r="EA35" i="8"/>
  <c r="EA29" i="8"/>
  <c r="EA36" i="8"/>
  <c r="EA38" i="8"/>
  <c r="EA39" i="8"/>
  <c r="EA34" i="8"/>
  <c r="EA32" i="8"/>
  <c r="EA31" i="8"/>
  <c r="EA33" i="8"/>
  <c r="EA30" i="8"/>
  <c r="EA23" i="8"/>
  <c r="EA15" i="8"/>
  <c r="DZ18" i="7"/>
  <c r="EA52" i="8" s="1"/>
  <c r="EB2" i="7"/>
  <c r="EA8" i="7"/>
  <c r="EA5" i="7"/>
  <c r="EA64" i="8"/>
  <c r="EA65" i="8" s="1"/>
  <c r="CI52" i="8"/>
  <c r="ET3" i="2"/>
  <c r="DQ11" i="8"/>
  <c r="DR8" i="8"/>
  <c r="DR9" i="8"/>
  <c r="DR7" i="8"/>
  <c r="DR10" i="8"/>
  <c r="EO2" i="2"/>
  <c r="EO4" i="2" s="1"/>
  <c r="DS6" i="8"/>
  <c r="EA26" i="6"/>
  <c r="EA30" i="6" s="1"/>
  <c r="EB21" i="6"/>
  <c r="EC6" i="6"/>
  <c r="EC8" i="6"/>
  <c r="EC10" i="6"/>
  <c r="EC7" i="6"/>
  <c r="EC11" i="6"/>
  <c r="EC13" i="6"/>
  <c r="EC15" i="6"/>
  <c r="EC9" i="6"/>
  <c r="EC12" i="6"/>
  <c r="EC17" i="6"/>
  <c r="EC14" i="6"/>
  <c r="EC18" i="6"/>
  <c r="EC16" i="6"/>
  <c r="EC5" i="6"/>
  <c r="EC19" i="6"/>
  <c r="EC20" i="6"/>
  <c r="EA50" i="8"/>
  <c r="EA53" i="8" s="1"/>
  <c r="EB1" i="8"/>
  <c r="EB40" i="8" s="1"/>
  <c r="EA2" i="8"/>
  <c r="EA12" i="7"/>
  <c r="EB17" i="8" l="1"/>
  <c r="EB15" i="8"/>
  <c r="EB23" i="8"/>
  <c r="EB14" i="8"/>
  <c r="EB19" i="8"/>
  <c r="EB29" i="8"/>
  <c r="EB36" i="8"/>
  <c r="EB35" i="8"/>
  <c r="EB38" i="8"/>
  <c r="EB34" i="8"/>
  <c r="EB32" i="8"/>
  <c r="EB30" i="8"/>
  <c r="EB39" i="8"/>
  <c r="EB33" i="8"/>
  <c r="EB31" i="8"/>
  <c r="EB20" i="8"/>
  <c r="DW45" i="8"/>
  <c r="DW62" i="8"/>
  <c r="EB18" i="8"/>
  <c r="EB22" i="8"/>
  <c r="EB16" i="8"/>
  <c r="EB21" i="8"/>
  <c r="EA18" i="7"/>
  <c r="EB52" i="8" s="1"/>
  <c r="EB64" i="8"/>
  <c r="EB65" i="8" s="1"/>
  <c r="EC2" i="7"/>
  <c r="EB5" i="7"/>
  <c r="EB8" i="7"/>
  <c r="EU3" i="2"/>
  <c r="DR11" i="8"/>
  <c r="EP2" i="2"/>
  <c r="EP4" i="2" s="1"/>
  <c r="DT6" i="8"/>
  <c r="DS9" i="8"/>
  <c r="DS7" i="8"/>
  <c r="DS10" i="8"/>
  <c r="DS8" i="8"/>
  <c r="EB26" i="6"/>
  <c r="EB30" i="6" s="1"/>
  <c r="EC21" i="6"/>
  <c r="ED6" i="6"/>
  <c r="ED8" i="6"/>
  <c r="ED10" i="6"/>
  <c r="ED7" i="6"/>
  <c r="ED9" i="6"/>
  <c r="ED13" i="6"/>
  <c r="ED19" i="6"/>
  <c r="ED17" i="6"/>
  <c r="ED12" i="6"/>
  <c r="ED11" i="6"/>
  <c r="ED15" i="6"/>
  <c r="ED18" i="6"/>
  <c r="ED20" i="6"/>
  <c r="ED14" i="6"/>
  <c r="ED16" i="6"/>
  <c r="ED5" i="6"/>
  <c r="EB50" i="8"/>
  <c r="EB53" i="8" s="1"/>
  <c r="EC1" i="8"/>
  <c r="EC40" i="8" s="1"/>
  <c r="EB2" i="8"/>
  <c r="EB12" i="7"/>
  <c r="EC20" i="8" l="1"/>
  <c r="EC21" i="8"/>
  <c r="EC16" i="8"/>
  <c r="EC23" i="8"/>
  <c r="EC15" i="8"/>
  <c r="EC22" i="8"/>
  <c r="EC19" i="8"/>
  <c r="EC18" i="8"/>
  <c r="EC14" i="8"/>
  <c r="DX45" i="8"/>
  <c r="DX62" i="8"/>
  <c r="EC29" i="8"/>
  <c r="EC36" i="8"/>
  <c r="EC35" i="8"/>
  <c r="EC38" i="8"/>
  <c r="EC32" i="8"/>
  <c r="EC30" i="8"/>
  <c r="EC33" i="8"/>
  <c r="EC34" i="8"/>
  <c r="EC31" i="8"/>
  <c r="EC39" i="8"/>
  <c r="EC17" i="8"/>
  <c r="EB18" i="7"/>
  <c r="EC52" i="8" s="1"/>
  <c r="ED2" i="7"/>
  <c r="EC5" i="7"/>
  <c r="EC8" i="7"/>
  <c r="EC64" i="8"/>
  <c r="EC65" i="8" s="1"/>
  <c r="EV3" i="2"/>
  <c r="DS11" i="8"/>
  <c r="DT7" i="8"/>
  <c r="DT10" i="8"/>
  <c r="DT9" i="8"/>
  <c r="DT8" i="8"/>
  <c r="EQ2" i="2"/>
  <c r="EQ4" i="2" s="1"/>
  <c r="DU6" i="8"/>
  <c r="EC26" i="6"/>
  <c r="EC30" i="6" s="1"/>
  <c r="ED21" i="6"/>
  <c r="EE6" i="6"/>
  <c r="EE12" i="6"/>
  <c r="EE7" i="6"/>
  <c r="EE8" i="6"/>
  <c r="EE9" i="6"/>
  <c r="EE16" i="6"/>
  <c r="EE13" i="6"/>
  <c r="EE19" i="6"/>
  <c r="EE14" i="6"/>
  <c r="EE11" i="6"/>
  <c r="EE10" i="6"/>
  <c r="EE18" i="6"/>
  <c r="EE5" i="6"/>
  <c r="EE20" i="6"/>
  <c r="EE15" i="6"/>
  <c r="EE17" i="6"/>
  <c r="EC50" i="8"/>
  <c r="EC53" i="8" s="1"/>
  <c r="EC2" i="8"/>
  <c r="ED1" i="8"/>
  <c r="ED40" i="8" s="1"/>
  <c r="EC12" i="7"/>
  <c r="ED21" i="8" l="1"/>
  <c r="ED19" i="8"/>
  <c r="ED17" i="8"/>
  <c r="ED15" i="8"/>
  <c r="ED16" i="8"/>
  <c r="ED18" i="8"/>
  <c r="ED22" i="8"/>
  <c r="ED29" i="8"/>
  <c r="ED36" i="8"/>
  <c r="ED35" i="8"/>
  <c r="ED38" i="8"/>
  <c r="ED32" i="8"/>
  <c r="ED39" i="8"/>
  <c r="ED34" i="8"/>
  <c r="ED31" i="8"/>
  <c r="ED30" i="8"/>
  <c r="ED33" i="8"/>
  <c r="ED20" i="8"/>
  <c r="DY45" i="8"/>
  <c r="DY62" i="8"/>
  <c r="ED14" i="8"/>
  <c r="ED23" i="8"/>
  <c r="ED8" i="7"/>
  <c r="ED5" i="7"/>
  <c r="EC18" i="7"/>
  <c r="ED52" i="8" s="1"/>
  <c r="ED64" i="8"/>
  <c r="EW3" i="2"/>
  <c r="ER2" i="2"/>
  <c r="ER4" i="2" s="1"/>
  <c r="DV6" i="8"/>
  <c r="DT11" i="8"/>
  <c r="DU10" i="8"/>
  <c r="DU8" i="8"/>
  <c r="DU9" i="8"/>
  <c r="DU7" i="8"/>
  <c r="ED26" i="6"/>
  <c r="ED30" i="6" s="1"/>
  <c r="EE21" i="6"/>
  <c r="EF7" i="6"/>
  <c r="EF6" i="6"/>
  <c r="EF10" i="6"/>
  <c r="EF12" i="6"/>
  <c r="EF14" i="6"/>
  <c r="EF16" i="6"/>
  <c r="EF18" i="6"/>
  <c r="EF11" i="6"/>
  <c r="EF8" i="6"/>
  <c r="EF15" i="6"/>
  <c r="EF5" i="6"/>
  <c r="EF13" i="6"/>
  <c r="EF9" i="6"/>
  <c r="EF20" i="6"/>
  <c r="EF19" i="6"/>
  <c r="EF17" i="6"/>
  <c r="ED50" i="8"/>
  <c r="ED53" i="8" s="1"/>
  <c r="ED2" i="8"/>
  <c r="EE1" i="8"/>
  <c r="ED12" i="7"/>
  <c r="EE40" i="8" l="1"/>
  <c r="A63" i="8"/>
  <c r="EE21" i="8"/>
  <c r="EE17" i="8"/>
  <c r="EE23" i="8"/>
  <c r="EE14" i="8"/>
  <c r="EE15" i="8"/>
  <c r="EE22" i="8"/>
  <c r="DZ45" i="8"/>
  <c r="DZ62" i="8"/>
  <c r="EE18" i="8"/>
  <c r="EE19" i="8"/>
  <c r="EE35" i="8"/>
  <c r="EE29" i="8"/>
  <c r="EE36" i="8"/>
  <c r="EE38" i="8"/>
  <c r="EE39" i="8"/>
  <c r="EE31" i="8"/>
  <c r="EE33" i="8"/>
  <c r="EE30" i="8"/>
  <c r="EE32" i="8"/>
  <c r="EE34" i="8"/>
  <c r="EE20" i="8"/>
  <c r="EE16" i="8"/>
  <c r="ED65" i="8"/>
  <c r="EE64" i="8"/>
  <c r="A62" i="8"/>
  <c r="A17" i="8"/>
  <c r="A5" i="7"/>
  <c r="A14" i="8"/>
  <c r="A21" i="8"/>
  <c r="A22" i="8"/>
  <c r="A18" i="8"/>
  <c r="A19" i="8"/>
  <c r="A16" i="8"/>
  <c r="EX3" i="2"/>
  <c r="DU11" i="8"/>
  <c r="DV7" i="8"/>
  <c r="DV8" i="8"/>
  <c r="DV10" i="8"/>
  <c r="DV9" i="8"/>
  <c r="ES2" i="2"/>
  <c r="ES4" i="2" s="1"/>
  <c r="DW6" i="8"/>
  <c r="EE26" i="6"/>
  <c r="EE30" i="6" s="1"/>
  <c r="EF21" i="6"/>
  <c r="EG7" i="6"/>
  <c r="EG9" i="6"/>
  <c r="EG6" i="6"/>
  <c r="EG8" i="6"/>
  <c r="EG10" i="6"/>
  <c r="EG12" i="6"/>
  <c r="EG14" i="6"/>
  <c r="EG15" i="6"/>
  <c r="EG16" i="6"/>
  <c r="EG13" i="6"/>
  <c r="EG20" i="6"/>
  <c r="EG18" i="6"/>
  <c r="EG17" i="6"/>
  <c r="EG19" i="6"/>
  <c r="EG5" i="6"/>
  <c r="EG11" i="6"/>
  <c r="EE2" i="8"/>
  <c r="EE50" i="8"/>
  <c r="D49" i="10" s="1"/>
  <c r="E38" i="10" l="1"/>
  <c r="F39" i="10"/>
  <c r="E39" i="10"/>
  <c r="H63" i="10"/>
  <c r="G63" i="10"/>
  <c r="E63" i="10"/>
  <c r="J63" i="10"/>
  <c r="F61" i="10"/>
  <c r="H61" i="10"/>
  <c r="G61" i="10"/>
  <c r="J61" i="10"/>
  <c r="I61" i="10"/>
  <c r="L61" i="10"/>
  <c r="K61" i="10"/>
  <c r="M61" i="10"/>
  <c r="EA45" i="8"/>
  <c r="EA62" i="8"/>
  <c r="K63" i="10"/>
  <c r="EE65" i="8"/>
  <c r="F63" i="10"/>
  <c r="A20" i="8"/>
  <c r="D19" i="10"/>
  <c r="D63" i="10"/>
  <c r="D15" i="10"/>
  <c r="D21" i="10"/>
  <c r="D17" i="10"/>
  <c r="D13" i="10"/>
  <c r="D20" i="10"/>
  <c r="D22" i="10"/>
  <c r="D16" i="10"/>
  <c r="D18" i="10"/>
  <c r="F51" i="10"/>
  <c r="D51" i="10"/>
  <c r="K51" i="10"/>
  <c r="E51" i="10"/>
  <c r="I51" i="10"/>
  <c r="E16" i="10"/>
  <c r="E13" i="10"/>
  <c r="E17" i="10"/>
  <c r="E19" i="10"/>
  <c r="E18" i="10"/>
  <c r="F18" i="10"/>
  <c r="F21" i="10"/>
  <c r="E15" i="10"/>
  <c r="F22" i="10"/>
  <c r="E20" i="10"/>
  <c r="F15" i="10"/>
  <c r="F19" i="10"/>
  <c r="G17" i="10"/>
  <c r="F17" i="10"/>
  <c r="G19" i="10"/>
  <c r="G18" i="10"/>
  <c r="E21" i="10"/>
  <c r="H17" i="10"/>
  <c r="G20" i="10"/>
  <c r="H18" i="10"/>
  <c r="G15" i="10"/>
  <c r="F20" i="10"/>
  <c r="H15" i="10"/>
  <c r="I22" i="10"/>
  <c r="I18" i="10"/>
  <c r="H22" i="10"/>
  <c r="F13" i="10"/>
  <c r="G22" i="10"/>
  <c r="I15" i="10"/>
  <c r="G21" i="10"/>
  <c r="H21" i="10"/>
  <c r="J18" i="10"/>
  <c r="J15" i="10"/>
  <c r="H20" i="10"/>
  <c r="K15" i="10"/>
  <c r="I21" i="10"/>
  <c r="J22" i="10"/>
  <c r="G13" i="10"/>
  <c r="K18" i="10"/>
  <c r="J21" i="10"/>
  <c r="K22" i="10"/>
  <c r="I17" i="10"/>
  <c r="I20" i="10"/>
  <c r="H19" i="10"/>
  <c r="L15" i="10"/>
  <c r="I19" i="10"/>
  <c r="H13" i="10"/>
  <c r="K19" i="10"/>
  <c r="M15" i="10"/>
  <c r="L18" i="10"/>
  <c r="J19" i="10"/>
  <c r="I13" i="10"/>
  <c r="J17" i="10"/>
  <c r="L22" i="10"/>
  <c r="M18" i="10"/>
  <c r="K21" i="10"/>
  <c r="J20" i="10"/>
  <c r="K17" i="10"/>
  <c r="L21" i="10"/>
  <c r="K13" i="10"/>
  <c r="J13" i="10"/>
  <c r="M22" i="10"/>
  <c r="M19" i="10"/>
  <c r="L17" i="10"/>
  <c r="K20" i="10"/>
  <c r="H16" i="10"/>
  <c r="L19" i="10"/>
  <c r="M13" i="10"/>
  <c r="L13" i="10"/>
  <c r="M21" i="10"/>
  <c r="I16" i="10"/>
  <c r="M17" i="10"/>
  <c r="L20" i="10"/>
  <c r="M20" i="10"/>
  <c r="G16" i="10"/>
  <c r="J16" i="10"/>
  <c r="K16" i="10"/>
  <c r="L16" i="10"/>
  <c r="F16" i="10"/>
  <c r="M16" i="10"/>
  <c r="G51" i="10"/>
  <c r="H51" i="10"/>
  <c r="J51" i="10"/>
  <c r="I63" i="10"/>
  <c r="EY3" i="2"/>
  <c r="DV11" i="8"/>
  <c r="ET2" i="2"/>
  <c r="ET4" i="2" s="1"/>
  <c r="DX6" i="8"/>
  <c r="DW8" i="8"/>
  <c r="DW7" i="8"/>
  <c r="DW10" i="8"/>
  <c r="DW9" i="8"/>
  <c r="EF26" i="6"/>
  <c r="EF30" i="6" s="1"/>
  <c r="EH7" i="6"/>
  <c r="EH9" i="6"/>
  <c r="EH6" i="6"/>
  <c r="EH10" i="6"/>
  <c r="EH11" i="6"/>
  <c r="EH8" i="6"/>
  <c r="EH18" i="6"/>
  <c r="EH20" i="6"/>
  <c r="EH15" i="6"/>
  <c r="EH16" i="6"/>
  <c r="EH12" i="6"/>
  <c r="EH13" i="6"/>
  <c r="EH14" i="6"/>
  <c r="EH5" i="6"/>
  <c r="EH17" i="6"/>
  <c r="EH19" i="6"/>
  <c r="EG21" i="6"/>
  <c r="A36" i="8"/>
  <c r="D35" i="10"/>
  <c r="E35" i="10"/>
  <c r="F35" i="10"/>
  <c r="G35" i="10"/>
  <c r="H35" i="10"/>
  <c r="I35" i="10"/>
  <c r="J35" i="10"/>
  <c r="K35" i="10"/>
  <c r="L35" i="10"/>
  <c r="M35" i="10"/>
  <c r="D29" i="10"/>
  <c r="A30" i="8"/>
  <c r="E29" i="10"/>
  <c r="F29" i="10"/>
  <c r="G29" i="10"/>
  <c r="H29" i="10"/>
  <c r="I29" i="10"/>
  <c r="J29" i="10"/>
  <c r="K29" i="10"/>
  <c r="L29" i="10"/>
  <c r="M29" i="10"/>
  <c r="D34" i="10"/>
  <c r="A35" i="8"/>
  <c r="E34" i="10"/>
  <c r="F34" i="10"/>
  <c r="G34" i="10"/>
  <c r="H34" i="10"/>
  <c r="I34" i="10"/>
  <c r="J34" i="10"/>
  <c r="K34" i="10"/>
  <c r="L34" i="10"/>
  <c r="M34" i="10"/>
  <c r="D33" i="10"/>
  <c r="A34" i="8"/>
  <c r="E33" i="10"/>
  <c r="F33" i="10"/>
  <c r="G33" i="10"/>
  <c r="H33" i="10"/>
  <c r="I33" i="10"/>
  <c r="J33" i="10"/>
  <c r="K33" i="10"/>
  <c r="L33" i="10"/>
  <c r="M33" i="10"/>
  <c r="D28" i="10"/>
  <c r="A29" i="8"/>
  <c r="E28" i="10"/>
  <c r="F28" i="10"/>
  <c r="G28" i="10"/>
  <c r="H28" i="10"/>
  <c r="I28" i="10"/>
  <c r="J28" i="10"/>
  <c r="K28" i="10"/>
  <c r="L28" i="10"/>
  <c r="M28" i="10"/>
  <c r="A31" i="8"/>
  <c r="D30" i="10"/>
  <c r="E30" i="10"/>
  <c r="F30" i="10"/>
  <c r="G30" i="10"/>
  <c r="H30" i="10"/>
  <c r="I30" i="10"/>
  <c r="J30" i="10"/>
  <c r="K30" i="10"/>
  <c r="L30" i="10"/>
  <c r="M30" i="10"/>
  <c r="D31" i="10"/>
  <c r="A32" i="8"/>
  <c r="E31" i="10"/>
  <c r="F31" i="10"/>
  <c r="G31" i="10"/>
  <c r="H31" i="10"/>
  <c r="I31" i="10"/>
  <c r="J31" i="10"/>
  <c r="K31" i="10"/>
  <c r="L31" i="10"/>
  <c r="M31" i="10"/>
  <c r="A33" i="8"/>
  <c r="D32" i="10"/>
  <c r="E32" i="10"/>
  <c r="F32" i="10"/>
  <c r="G32" i="10"/>
  <c r="H32" i="10"/>
  <c r="I32" i="10"/>
  <c r="J32" i="10"/>
  <c r="K32" i="10"/>
  <c r="L32" i="10"/>
  <c r="M32" i="10"/>
  <c r="D64" i="10"/>
  <c r="E64" i="10"/>
  <c r="F64" i="10"/>
  <c r="G64" i="10"/>
  <c r="H64" i="10"/>
  <c r="I64" i="10"/>
  <c r="J64" i="10"/>
  <c r="K64" i="10"/>
  <c r="EE53" i="8"/>
  <c r="I49" i="10"/>
  <c r="K49" i="10"/>
  <c r="L49" i="10"/>
  <c r="M49" i="10"/>
  <c r="EB45" i="8" l="1"/>
  <c r="EB62" i="8"/>
  <c r="A61" i="10"/>
  <c r="EZ3" i="2"/>
  <c r="A15" i="10"/>
  <c r="A13" i="10"/>
  <c r="A21" i="10"/>
  <c r="A19" i="10"/>
  <c r="A18" i="10"/>
  <c r="A20" i="10"/>
  <c r="A17" i="10"/>
  <c r="A16" i="10"/>
  <c r="DW11" i="8"/>
  <c r="DX7" i="8"/>
  <c r="DX9" i="8"/>
  <c r="DX10" i="8"/>
  <c r="DX8" i="8"/>
  <c r="EU2" i="2"/>
  <c r="EU4" i="2" s="1"/>
  <c r="DY6" i="8"/>
  <c r="EG26" i="6"/>
  <c r="EG30" i="6" s="1"/>
  <c r="EH21" i="6"/>
  <c r="EI7" i="6"/>
  <c r="A7" i="6" s="1"/>
  <c r="EI8" i="6"/>
  <c r="A8" i="6" s="1"/>
  <c r="EI11" i="6"/>
  <c r="A11" i="6" s="1"/>
  <c r="EI6" i="6"/>
  <c r="A6" i="6" s="1"/>
  <c r="EI10" i="6"/>
  <c r="A10" i="6" s="1"/>
  <c r="EI20" i="6"/>
  <c r="A20" i="6" s="1"/>
  <c r="EI18" i="6"/>
  <c r="A18" i="6" s="1"/>
  <c r="EI12" i="6"/>
  <c r="A12" i="6" s="1"/>
  <c r="EI13" i="6"/>
  <c r="A13" i="6" s="1"/>
  <c r="EI9" i="6"/>
  <c r="A9" i="6" s="1"/>
  <c r="EI14" i="6"/>
  <c r="A14" i="6" s="1"/>
  <c r="EI5" i="6"/>
  <c r="EI16" i="6"/>
  <c r="A16" i="6" s="1"/>
  <c r="EI19" i="6"/>
  <c r="A19" i="6" s="1"/>
  <c r="EI15" i="6"/>
  <c r="A15" i="6" s="1"/>
  <c r="EI17" i="6"/>
  <c r="A17" i="6" s="1"/>
  <c r="A29" i="10"/>
  <c r="A33" i="10"/>
  <c r="A34" i="10"/>
  <c r="A35" i="10"/>
  <c r="A39" i="8"/>
  <c r="D38" i="10"/>
  <c r="F38" i="10"/>
  <c r="G38" i="10"/>
  <c r="H38" i="10"/>
  <c r="I38" i="10"/>
  <c r="J38" i="10"/>
  <c r="K38" i="10"/>
  <c r="L38" i="10"/>
  <c r="M38" i="10"/>
  <c r="D39" i="10"/>
  <c r="A28" i="10"/>
  <c r="A30" i="10"/>
  <c r="A31" i="10"/>
  <c r="A32" i="10"/>
  <c r="D7" i="10"/>
  <c r="E7" i="10"/>
  <c r="F7" i="10"/>
  <c r="G7" i="10"/>
  <c r="H7" i="10"/>
  <c r="I7" i="10"/>
  <c r="J7" i="10"/>
  <c r="K7" i="10"/>
  <c r="D9" i="10"/>
  <c r="E9" i="10"/>
  <c r="F9" i="10"/>
  <c r="G9" i="10"/>
  <c r="H9" i="10"/>
  <c r="I9" i="10"/>
  <c r="J9" i="10"/>
  <c r="K9" i="10"/>
  <c r="E6" i="10"/>
  <c r="F6" i="10"/>
  <c r="G6" i="10"/>
  <c r="H6" i="10"/>
  <c r="I6" i="10"/>
  <c r="J6" i="10"/>
  <c r="K6" i="10"/>
  <c r="D8" i="10"/>
  <c r="E8" i="10"/>
  <c r="F8" i="10"/>
  <c r="G8" i="10"/>
  <c r="H8" i="10"/>
  <c r="I8" i="10"/>
  <c r="J8" i="10"/>
  <c r="K8" i="10"/>
  <c r="D52" i="10"/>
  <c r="I52" i="10"/>
  <c r="K52" i="10"/>
  <c r="L52" i="10"/>
  <c r="M52" i="10"/>
  <c r="EC45" i="8" l="1"/>
  <c r="EC62" i="8"/>
  <c r="FA3" i="2"/>
  <c r="EV2" i="2"/>
  <c r="EV4" i="2" s="1"/>
  <c r="DZ6" i="8"/>
  <c r="DX11" i="8"/>
  <c r="DY10" i="8"/>
  <c r="DY9" i="8"/>
  <c r="DY7" i="8"/>
  <c r="DY8" i="8"/>
  <c r="EH26" i="6"/>
  <c r="EH30" i="6" s="1"/>
  <c r="EI21" i="6"/>
  <c r="A5" i="6"/>
  <c r="A38" i="10"/>
  <c r="D10" i="10"/>
  <c r="E10" i="10"/>
  <c r="F10" i="10"/>
  <c r="G10" i="10"/>
  <c r="H10" i="10"/>
  <c r="I10" i="10"/>
  <c r="J10" i="10"/>
  <c r="K10" i="10"/>
  <c r="ED45" i="8" l="1"/>
  <c r="ED62" i="8"/>
  <c r="EW2" i="2"/>
  <c r="EW4" i="2" s="1"/>
  <c r="EA6" i="8"/>
  <c r="DY11" i="8"/>
  <c r="DZ8" i="8"/>
  <c r="DZ9" i="8"/>
  <c r="DZ10" i="8"/>
  <c r="DZ7" i="8"/>
  <c r="EI26" i="6"/>
  <c r="EI30" i="6" s="1"/>
  <c r="EE62" i="8" s="1"/>
  <c r="A21" i="6"/>
  <c r="A26" i="6" l="1"/>
  <c r="EA10" i="8"/>
  <c r="EA7" i="8"/>
  <c r="EA9" i="8"/>
  <c r="EA8" i="8"/>
  <c r="DZ11" i="8"/>
  <c r="EX2" i="2"/>
  <c r="EX4" i="2" s="1"/>
  <c r="EB6" i="8"/>
  <c r="D5" i="10"/>
  <c r="A6" i="8"/>
  <c r="F5" i="10"/>
  <c r="G5" i="10"/>
  <c r="H5" i="10"/>
  <c r="I5" i="10"/>
  <c r="J5" i="10"/>
  <c r="K5" i="10"/>
  <c r="L5" i="10"/>
  <c r="M5" i="10"/>
  <c r="L7" i="10" l="1"/>
  <c r="EA11" i="8"/>
  <c r="EB10" i="8"/>
  <c r="L9" i="10" s="1"/>
  <c r="EB8" i="8"/>
  <c r="EB7" i="8"/>
  <c r="L6" i="10" s="1"/>
  <c r="EB9" i="8"/>
  <c r="L8" i="10" s="1"/>
  <c r="EY2" i="2"/>
  <c r="EY4" i="2" s="1"/>
  <c r="EC6" i="8"/>
  <c r="EE45" i="8"/>
  <c r="EB11" i="8" l="1"/>
  <c r="EZ2" i="2"/>
  <c r="FA2" i="2" s="1"/>
  <c r="ED6" i="8"/>
  <c r="EC9" i="8"/>
  <c r="EC10" i="8"/>
  <c r="EC7" i="8"/>
  <c r="EC8" i="8"/>
  <c r="E44" i="10"/>
  <c r="F44" i="10"/>
  <c r="G44" i="10"/>
  <c r="H44" i="10"/>
  <c r="I44" i="10"/>
  <c r="J44" i="10"/>
  <c r="K44" i="10"/>
  <c r="L44" i="10"/>
  <c r="M44" i="10"/>
  <c r="L10" i="10" l="1"/>
  <c r="FA4" i="2"/>
  <c r="EZ4" i="2"/>
  <c r="EE6" i="8" s="1"/>
  <c r="E5" i="10" s="1"/>
  <c r="A5" i="10" s="1"/>
  <c r="EC11" i="8"/>
  <c r="ED9" i="8"/>
  <c r="ED10" i="8"/>
  <c r="ED8" i="8"/>
  <c r="ED7" i="8"/>
  <c r="M6" i="10" l="1"/>
  <c r="EE10" i="8"/>
  <c r="EE7" i="8"/>
  <c r="EE9" i="8"/>
  <c r="EE8" i="8"/>
  <c r="ED11" i="8"/>
  <c r="A8" i="8" l="1"/>
  <c r="M7" i="10"/>
  <c r="A7" i="10" s="1"/>
  <c r="D6" i="10"/>
  <c r="A6" i="10" s="1"/>
  <c r="A7" i="8"/>
  <c r="M8" i="10"/>
  <c r="A8" i="10" s="1"/>
  <c r="A9" i="8"/>
  <c r="A10" i="8"/>
  <c r="M9" i="10"/>
  <c r="A9" i="10" s="1"/>
  <c r="EE11" i="8"/>
  <c r="A11" i="8" s="1"/>
  <c r="D50" i="10"/>
  <c r="M10" i="10" l="1"/>
  <c r="A10" i="10" s="1"/>
  <c r="D37" i="10" l="1"/>
  <c r="E37" i="10"/>
  <c r="F37" i="10"/>
  <c r="G37" i="10"/>
  <c r="H37" i="10"/>
  <c r="I37" i="10"/>
  <c r="J37" i="10"/>
  <c r="K37" i="10"/>
  <c r="L37" i="10"/>
  <c r="M37" i="10"/>
  <c r="A38" i="8"/>
  <c r="A37" i="10" l="1"/>
  <c r="L63" i="10" l="1"/>
  <c r="CF50" i="8"/>
  <c r="CF53" i="8" l="1"/>
  <c r="J52" i="10" s="1"/>
  <c r="J49" i="10"/>
  <c r="L64" i="10"/>
  <c r="A30" i="6" l="1"/>
  <c r="A45" i="8"/>
  <c r="B4" i="11" l="1"/>
  <c r="D44" i="10"/>
  <c r="A44" i="10" s="1"/>
  <c r="L51" i="10" l="1"/>
  <c r="G52" i="10"/>
  <c r="G49" i="10"/>
  <c r="D24" i="8"/>
  <c r="E24" i="8" l="1"/>
  <c r="E26" i="8" s="1"/>
  <c r="D26" i="8"/>
  <c r="F24" i="8" l="1"/>
  <c r="E41" i="8"/>
  <c r="E43" i="8" s="1"/>
  <c r="E47" i="8" l="1"/>
  <c r="E55" i="8" s="1"/>
  <c r="E54" i="8"/>
  <c r="G24" i="8"/>
  <c r="G26" i="8" s="1"/>
  <c r="F26" i="8"/>
  <c r="D41" i="8"/>
  <c r="G41" i="8" l="1"/>
  <c r="G43" i="8" s="1"/>
  <c r="H24" i="8"/>
  <c r="D43" i="8"/>
  <c r="D54" i="8" s="1"/>
  <c r="G47" i="8" l="1"/>
  <c r="G55" i="8" s="1"/>
  <c r="G54" i="8"/>
  <c r="H26" i="8"/>
  <c r="D47" i="8"/>
  <c r="I24" i="8"/>
  <c r="I26" i="8" s="1"/>
  <c r="F41" i="8"/>
  <c r="D55" i="8" l="1"/>
  <c r="F43" i="8"/>
  <c r="F54" i="8" s="1"/>
  <c r="I41" i="8"/>
  <c r="I43" i="8" s="1"/>
  <c r="J24" i="8"/>
  <c r="I47" i="8" l="1"/>
  <c r="I55" i="8" s="1"/>
  <c r="I54" i="8"/>
  <c r="J26" i="8"/>
  <c r="F47" i="8"/>
  <c r="K24" i="8"/>
  <c r="K26" i="8" s="1"/>
  <c r="H41" i="8"/>
  <c r="H43" i="8" l="1"/>
  <c r="H54" i="8" s="1"/>
  <c r="L24" i="8"/>
  <c r="K41" i="8"/>
  <c r="K43" i="8" s="1"/>
  <c r="F55" i="8"/>
  <c r="K47" i="8" l="1"/>
  <c r="K55" i="8" s="1"/>
  <c r="K54" i="8"/>
  <c r="M24" i="8"/>
  <c r="M26" i="8" s="1"/>
  <c r="L26" i="8"/>
  <c r="J41" i="8"/>
  <c r="H47" i="8"/>
  <c r="N24" i="8" l="1"/>
  <c r="N26" i="8" s="1"/>
  <c r="M41" i="8"/>
  <c r="M43" i="8" s="1"/>
  <c r="J43" i="8"/>
  <c r="J54" i="8" s="1"/>
  <c r="H55" i="8"/>
  <c r="M47" i="8" l="1"/>
  <c r="M55" i="8" s="1"/>
  <c r="M54" i="8"/>
  <c r="O24" i="8"/>
  <c r="O26" i="8" s="1"/>
  <c r="N41" i="8"/>
  <c r="N43" i="8" s="1"/>
  <c r="L41" i="8"/>
  <c r="J47" i="8"/>
  <c r="N47" i="8" l="1"/>
  <c r="N55" i="8" s="1"/>
  <c r="N54" i="8"/>
  <c r="P24" i="8"/>
  <c r="O41" i="8"/>
  <c r="O43" i="8" s="1"/>
  <c r="J55" i="8"/>
  <c r="L43" i="8"/>
  <c r="L54" i="8" s="1"/>
  <c r="D40" i="10"/>
  <c r="O47" i="8" l="1"/>
  <c r="O55" i="8" s="1"/>
  <c r="O54" i="8"/>
  <c r="Q24" i="8"/>
  <c r="Q26" i="8" s="1"/>
  <c r="P26" i="8"/>
  <c r="L47" i="8"/>
  <c r="D42" i="10"/>
  <c r="R24" i="8" l="1"/>
  <c r="Q41" i="8"/>
  <c r="Q43" i="8" s="1"/>
  <c r="L55" i="8"/>
  <c r="D46" i="10"/>
  <c r="Q47" i="8" l="1"/>
  <c r="Q55" i="8" s="1"/>
  <c r="Q54" i="8"/>
  <c r="P41" i="8"/>
  <c r="R26" i="8"/>
  <c r="S24" i="8"/>
  <c r="S26" i="8" s="1"/>
  <c r="D54" i="10"/>
  <c r="P43" i="8" l="1"/>
  <c r="P54" i="8" s="1"/>
  <c r="T24" i="8"/>
  <c r="S41" i="8"/>
  <c r="S43" i="8" s="1"/>
  <c r="S47" i="8" l="1"/>
  <c r="S55" i="8" s="1"/>
  <c r="S54" i="8"/>
  <c r="P47" i="8"/>
  <c r="T26" i="8"/>
  <c r="R41" i="8"/>
  <c r="U24" i="8"/>
  <c r="U26" i="8" s="1"/>
  <c r="U41" i="8" l="1"/>
  <c r="U43" i="8" s="1"/>
  <c r="V24" i="8"/>
  <c r="P55" i="8"/>
  <c r="R43" i="8"/>
  <c r="R54" i="8" s="1"/>
  <c r="U47" i="8" l="1"/>
  <c r="U55" i="8" s="1"/>
  <c r="U54" i="8"/>
  <c r="A23" i="8"/>
  <c r="E22" i="10"/>
  <c r="A22" i="10" s="1"/>
  <c r="T41" i="8"/>
  <c r="V26" i="8"/>
  <c r="R47" i="8"/>
  <c r="W24" i="8"/>
  <c r="W26" i="8" s="1"/>
  <c r="X24" i="8" l="1"/>
  <c r="T43" i="8"/>
  <c r="T54" i="8" s="1"/>
  <c r="R55" i="8"/>
  <c r="T47" i="8" l="1"/>
  <c r="Y24" i="8"/>
  <c r="Y26" i="8" s="1"/>
  <c r="X26" i="8"/>
  <c r="V41" i="8"/>
  <c r="Z24" i="8" l="1"/>
  <c r="Z26" i="8" s="1"/>
  <c r="V43" i="8"/>
  <c r="V54" i="8" s="1"/>
  <c r="T55" i="8"/>
  <c r="AA24" i="8" l="1"/>
  <c r="AA26" i="8" s="1"/>
  <c r="V47" i="8"/>
  <c r="AB24" i="8" l="1"/>
  <c r="V55" i="8"/>
  <c r="AB26" i="8" l="1"/>
  <c r="AC24" i="8"/>
  <c r="AC26" i="8" s="1"/>
  <c r="AD24" i="8" l="1"/>
  <c r="AE24" i="8" l="1"/>
  <c r="AE26" i="8" s="1"/>
  <c r="AD26" i="8"/>
  <c r="AF24" i="8" l="1"/>
  <c r="AF26" i="8" l="1"/>
  <c r="AG24" i="8"/>
  <c r="AG26" i="8" s="1"/>
  <c r="AH24" i="8" l="1"/>
  <c r="AI24" i="8" l="1"/>
  <c r="AI26" i="8" s="1"/>
  <c r="AH26" i="8"/>
  <c r="AJ24" i="8" l="1"/>
  <c r="AJ26" i="8" l="1"/>
  <c r="AK24" i="8"/>
  <c r="AK26" i="8" s="1"/>
  <c r="AL24" i="8" l="1"/>
  <c r="AL26" i="8" s="1"/>
  <c r="AM24" i="8" l="1"/>
  <c r="AM26" i="8" s="1"/>
  <c r="AN24" i="8" l="1"/>
  <c r="AO24" i="8" l="1"/>
  <c r="AO26" i="8" s="1"/>
  <c r="AN26" i="8"/>
  <c r="AP24" i="8" l="1"/>
  <c r="AQ24" i="8" l="1"/>
  <c r="AQ26" i="8" s="1"/>
  <c r="AP26" i="8"/>
  <c r="AR24" i="8" l="1"/>
  <c r="AS24" i="8" l="1"/>
  <c r="AS26" i="8" s="1"/>
  <c r="AR26" i="8"/>
  <c r="AT24" i="8" l="1"/>
  <c r="AU24" i="8" l="1"/>
  <c r="AU26" i="8" s="1"/>
  <c r="AT26" i="8"/>
  <c r="AV24" i="8" l="1"/>
  <c r="AV26" i="8" l="1"/>
  <c r="AW24" i="8"/>
  <c r="AW26" i="8" s="1"/>
  <c r="AX24" i="8" l="1"/>
  <c r="AX26" i="8" s="1"/>
  <c r="AY24" i="8" l="1"/>
  <c r="AY26" i="8" s="1"/>
  <c r="AZ24" i="8" l="1"/>
  <c r="BA24" i="8" l="1"/>
  <c r="BA26" i="8" s="1"/>
  <c r="AZ26" i="8"/>
  <c r="BB24" i="8" l="1"/>
  <c r="BC24" i="8" l="1"/>
  <c r="BC26" i="8" s="1"/>
  <c r="BB26" i="8"/>
  <c r="BD24" i="8" l="1"/>
  <c r="BD26" i="8" s="1"/>
  <c r="BE24" i="8" l="1"/>
  <c r="BF24" i="8" l="1"/>
  <c r="BF26" i="8" s="1"/>
  <c r="BE26" i="8"/>
  <c r="BG24" i="8" l="1"/>
  <c r="BG26" i="8" l="1"/>
  <c r="BH24" i="8"/>
  <c r="BH26" i="8" s="1"/>
  <c r="BI24" i="8" l="1"/>
  <c r="BI26" i="8" s="1"/>
  <c r="BJ24" i="8" l="1"/>
  <c r="BJ26" i="8" s="1"/>
  <c r="BK24" i="8" l="1"/>
  <c r="BK26" i="8" s="1"/>
  <c r="H25" i="10"/>
  <c r="BL24" i="8" l="1"/>
  <c r="BM24" i="8" l="1"/>
  <c r="BM26" i="8" s="1"/>
  <c r="BL26" i="8"/>
  <c r="BN24" i="8" l="1"/>
  <c r="BN26" i="8" l="1"/>
  <c r="BO24" i="8"/>
  <c r="BO26" i="8" s="1"/>
  <c r="BP24" i="8" l="1"/>
  <c r="BP26" i="8" l="1"/>
  <c r="BQ24" i="8"/>
  <c r="BQ26" i="8" s="1"/>
  <c r="BR24" i="8" l="1"/>
  <c r="BS24" i="8" l="1"/>
  <c r="BS26" i="8" s="1"/>
  <c r="BR26" i="8"/>
  <c r="BT24" i="8" l="1"/>
  <c r="BT26" i="8" l="1"/>
  <c r="BU24" i="8"/>
  <c r="BU26" i="8" s="1"/>
  <c r="BV24" i="8" l="1"/>
  <c r="BV26" i="8" s="1"/>
  <c r="BW24" i="8" l="1"/>
  <c r="BW26" i="8" s="1"/>
  <c r="BX24" i="8" l="1"/>
  <c r="BY24" i="8" l="1"/>
  <c r="BY26" i="8" s="1"/>
  <c r="BX26" i="8"/>
  <c r="BZ24" i="8" l="1"/>
  <c r="CA24" i="8" l="1"/>
  <c r="CA26" i="8" s="1"/>
  <c r="BZ26" i="8"/>
  <c r="CB24" i="8" l="1"/>
  <c r="CB26" i="8" l="1"/>
  <c r="CC24" i="8"/>
  <c r="CC26" i="8" s="1"/>
  <c r="CD24" i="8" l="1"/>
  <c r="CE24" i="8" l="1"/>
  <c r="CE26" i="8" s="1"/>
  <c r="CD26" i="8"/>
  <c r="CF24" i="8" l="1"/>
  <c r="CF26" i="8" l="1"/>
  <c r="CG24" i="8"/>
  <c r="CG26" i="8" s="1"/>
  <c r="CH24" i="8" l="1"/>
  <c r="CH26" i="8" s="1"/>
  <c r="CI24" i="8" l="1"/>
  <c r="CI26" i="8" s="1"/>
  <c r="CJ24" i="8" l="1"/>
  <c r="CK24" i="8" l="1"/>
  <c r="CK26" i="8" s="1"/>
  <c r="CJ26" i="8"/>
  <c r="CL24" i="8" l="1"/>
  <c r="CM24" i="8" l="1"/>
  <c r="CM26" i="8" s="1"/>
  <c r="CL26" i="8"/>
  <c r="CN24" i="8" l="1"/>
  <c r="CO24" i="8" l="1"/>
  <c r="CO26" i="8" s="1"/>
  <c r="CN26" i="8"/>
  <c r="CP24" i="8" l="1"/>
  <c r="CP26" i="8" l="1"/>
  <c r="CQ24" i="8"/>
  <c r="CQ26" i="8" s="1"/>
  <c r="CR24" i="8" l="1"/>
  <c r="CR26" i="8" l="1"/>
  <c r="CS24" i="8"/>
  <c r="CS26" i="8" s="1"/>
  <c r="CT24" i="8" l="1"/>
  <c r="CT26" i="8" s="1"/>
  <c r="CU24" i="8" l="1"/>
  <c r="CU26" i="8" s="1"/>
  <c r="CV24" i="8" l="1"/>
  <c r="CW24" i="8" l="1"/>
  <c r="CW26" i="8" s="1"/>
  <c r="CV26" i="8"/>
  <c r="CX24" i="8" l="1"/>
  <c r="CY24" i="8" l="1"/>
  <c r="CY26" i="8" s="1"/>
  <c r="CX26" i="8"/>
  <c r="CZ24" i="8" l="1"/>
  <c r="CZ26" i="8" l="1"/>
  <c r="DA24" i="8"/>
  <c r="DA26" i="8" s="1"/>
  <c r="DB24" i="8" l="1"/>
  <c r="DC24" i="8" l="1"/>
  <c r="DC26" i="8" s="1"/>
  <c r="DB26" i="8"/>
  <c r="DD24" i="8" l="1"/>
  <c r="DE24" i="8" l="1"/>
  <c r="DE26" i="8" s="1"/>
  <c r="DD26" i="8"/>
  <c r="DF24" i="8" l="1"/>
  <c r="DF26" i="8" s="1"/>
  <c r="DG24" i="8" l="1"/>
  <c r="DG26" i="8" s="1"/>
  <c r="DH24" i="8" l="1"/>
  <c r="DI24" i="8" l="1"/>
  <c r="DI26" i="8" s="1"/>
  <c r="DH26" i="8"/>
  <c r="DJ24" i="8" l="1"/>
  <c r="DK24" i="8" l="1"/>
  <c r="DK26" i="8" s="1"/>
  <c r="DJ26" i="8"/>
  <c r="DL24" i="8" l="1"/>
  <c r="DM24" i="8" l="1"/>
  <c r="DM26" i="8" s="1"/>
  <c r="DL26" i="8"/>
  <c r="DN24" i="8" l="1"/>
  <c r="DO24" i="8" l="1"/>
  <c r="DO26" i="8" s="1"/>
  <c r="DN26" i="8"/>
  <c r="DP24" i="8" l="1"/>
  <c r="DP26" i="8" s="1"/>
  <c r="DQ24" i="8" l="1"/>
  <c r="DQ26" i="8" s="1"/>
  <c r="DR24" i="8" l="1"/>
  <c r="DR26" i="8" s="1"/>
  <c r="DS24" i="8" l="1"/>
  <c r="DS26" i="8" s="1"/>
  <c r="DT24" i="8" l="1"/>
  <c r="DT26" i="8" s="1"/>
  <c r="DU24" i="8" l="1"/>
  <c r="DU26" i="8" s="1"/>
  <c r="DV24" i="8" l="1"/>
  <c r="DV26" i="8" s="1"/>
  <c r="DW24" i="8" l="1"/>
  <c r="DW26" i="8" s="1"/>
  <c r="DX24" i="8" l="1"/>
  <c r="DX26" i="8" s="1"/>
  <c r="DY24" i="8" l="1"/>
  <c r="DY26" i="8" s="1"/>
  <c r="DZ24" i="8" l="1"/>
  <c r="DZ26" i="8" s="1"/>
  <c r="EA24" i="8" l="1"/>
  <c r="EA26" i="8" s="1"/>
  <c r="EB24" i="8" l="1"/>
  <c r="EB26" i="8" s="1"/>
  <c r="EC24" i="8" l="1"/>
  <c r="EC26" i="8" s="1"/>
  <c r="ED24" i="8" l="1"/>
  <c r="ED26" i="8" s="1"/>
  <c r="EE24" i="8" l="1"/>
  <c r="D14" i="10"/>
  <c r="A15" i="8"/>
  <c r="E14" i="10"/>
  <c r="F14" i="10"/>
  <c r="G14" i="10"/>
  <c r="H14" i="10"/>
  <c r="I14" i="10"/>
  <c r="J14" i="10"/>
  <c r="K14" i="10"/>
  <c r="L14" i="10"/>
  <c r="M14" i="10"/>
  <c r="A14" i="10" l="1"/>
  <c r="EE26" i="8"/>
  <c r="A24" i="8"/>
  <c r="D23" i="10"/>
  <c r="E23" i="10"/>
  <c r="F23" i="10"/>
  <c r="G23" i="10"/>
  <c r="H23" i="10"/>
  <c r="I23" i="10"/>
  <c r="J23" i="10"/>
  <c r="K23" i="10"/>
  <c r="L23" i="10"/>
  <c r="M23" i="10"/>
  <c r="A26" i="8" l="1"/>
  <c r="D25" i="10"/>
  <c r="E25" i="10"/>
  <c r="F25" i="10"/>
  <c r="G25" i="10"/>
  <c r="I25" i="10"/>
  <c r="J25" i="10"/>
  <c r="K25" i="10"/>
  <c r="L25" i="10"/>
  <c r="M25" i="10"/>
  <c r="A23" i="10"/>
  <c r="A25" i="10" l="1"/>
  <c r="D36" i="10"/>
  <c r="F11" i="5" l="1"/>
  <c r="F14" i="5" s="1"/>
  <c r="BV37" i="8" l="1"/>
  <c r="BT37" i="8"/>
  <c r="AD37" i="8"/>
  <c r="AR37" i="8"/>
  <c r="BP37" i="8"/>
  <c r="EA37" i="8"/>
  <c r="DY37" i="8"/>
  <c r="CA37" i="8"/>
  <c r="J36" i="10" s="1"/>
  <c r="EB37" i="8"/>
  <c r="CP37" i="8"/>
  <c r="DS37" i="8"/>
  <c r="BG37" i="8"/>
  <c r="DR37" i="8"/>
  <c r="BF37" i="8"/>
  <c r="DQ37" i="8"/>
  <c r="BE37" i="8"/>
  <c r="BE41" i="8" s="1"/>
  <c r="BE43" i="8" s="1"/>
  <c r="BE47" i="8" s="1"/>
  <c r="DP37" i="8"/>
  <c r="BD37" i="8"/>
  <c r="EE37" i="8"/>
  <c r="BS37" i="8"/>
  <c r="CF37" i="8"/>
  <c r="CH37" i="8"/>
  <c r="EC37" i="8"/>
  <c r="BH37" i="8"/>
  <c r="BH41" i="8" s="1"/>
  <c r="BH43" i="8" s="1"/>
  <c r="BH47" i="8" s="1"/>
  <c r="BX37" i="8"/>
  <c r="CX37" i="8"/>
  <c r="BN37" i="8"/>
  <c r="DX37" i="8"/>
  <c r="DK37" i="8"/>
  <c r="DI37" i="8"/>
  <c r="DH37" i="8"/>
  <c r="AJ37" i="8"/>
  <c r="AJ41" i="8" s="1"/>
  <c r="AJ43" i="8" s="1"/>
  <c r="AJ47" i="8" s="1"/>
  <c r="DU37" i="8"/>
  <c r="DC37" i="8"/>
  <c r="AQ37" i="8"/>
  <c r="DB37" i="8"/>
  <c r="AP37" i="8"/>
  <c r="DA37" i="8"/>
  <c r="AO37" i="8"/>
  <c r="CZ37" i="8"/>
  <c r="CZ41" i="8" s="1"/>
  <c r="CZ43" i="8" s="1"/>
  <c r="CZ47" i="8" s="1"/>
  <c r="AN37" i="8"/>
  <c r="DO37" i="8"/>
  <c r="BC37" i="8"/>
  <c r="ED37" i="8"/>
  <c r="BR37" i="8"/>
  <c r="DM37" i="8"/>
  <c r="BU37" i="8"/>
  <c r="AL37" i="8"/>
  <c r="AL41" i="8" s="1"/>
  <c r="AL43" i="8" s="1"/>
  <c r="AL47" i="8" s="1"/>
  <c r="DZ37" i="8"/>
  <c r="BL37" i="8"/>
  <c r="DJ37" i="8"/>
  <c r="AW37" i="8"/>
  <c r="DW37" i="8"/>
  <c r="BZ37" i="8"/>
  <c r="CU37" i="8"/>
  <c r="AI37" i="8"/>
  <c r="AI41" i="8" s="1"/>
  <c r="AI43" i="8" s="1"/>
  <c r="AI47" i="8" s="1"/>
  <c r="CT37" i="8"/>
  <c r="AH37" i="8"/>
  <c r="CS37" i="8"/>
  <c r="AG37" i="8"/>
  <c r="CR37" i="8"/>
  <c r="AF37" i="8"/>
  <c r="DG37" i="8"/>
  <c r="AU37" i="8"/>
  <c r="AU41" i="8" s="1"/>
  <c r="AU43" i="8" s="1"/>
  <c r="AU47" i="8" s="1"/>
  <c r="DV37" i="8"/>
  <c r="BJ37" i="8"/>
  <c r="CG37" i="8"/>
  <c r="AZ37" i="8"/>
  <c r="W37" i="8"/>
  <c r="W41" i="8" s="1"/>
  <c r="BM37" i="8"/>
  <c r="AY37" i="8"/>
  <c r="AV37" i="8"/>
  <c r="AV41" i="8" s="1"/>
  <c r="AV43" i="8" s="1"/>
  <c r="AV47" i="8" s="1"/>
  <c r="CM37" i="8"/>
  <c r="AA37" i="8"/>
  <c r="CL37" i="8"/>
  <c r="Z37" i="8"/>
  <c r="CK37" i="8"/>
  <c r="Y37" i="8"/>
  <c r="CJ37" i="8"/>
  <c r="X37" i="8"/>
  <c r="X41" i="8" s="1"/>
  <c r="X43" i="8" s="1"/>
  <c r="CY37" i="8"/>
  <c r="AM37" i="8"/>
  <c r="DN37" i="8"/>
  <c r="BB37" i="8"/>
  <c r="BY37" i="8"/>
  <c r="BW37" i="8"/>
  <c r="CI37" i="8"/>
  <c r="BO37" i="8"/>
  <c r="BO41" i="8" s="1"/>
  <c r="BO43" i="8" s="1"/>
  <c r="BO47" i="8" s="1"/>
  <c r="AB37" i="8"/>
  <c r="AX37" i="8"/>
  <c r="BK37" i="8"/>
  <c r="CV37" i="8"/>
  <c r="CE37" i="8"/>
  <c r="CN37" i="8"/>
  <c r="CD37" i="8"/>
  <c r="DL37" i="8"/>
  <c r="DL41" i="8" s="1"/>
  <c r="DL43" i="8" s="1"/>
  <c r="DL47" i="8" s="1"/>
  <c r="CC37" i="8"/>
  <c r="DD37" i="8"/>
  <c r="CB37" i="8"/>
  <c r="DT37" i="8"/>
  <c r="CQ37" i="8"/>
  <c r="AE37" i="8"/>
  <c r="DF37" i="8"/>
  <c r="DF41" i="8" s="1"/>
  <c r="DF43" i="8" s="1"/>
  <c r="DF47" i="8" s="1"/>
  <c r="AT37" i="8"/>
  <c r="AT41" i="8" s="1"/>
  <c r="AT43" i="8" s="1"/>
  <c r="AT47" i="8" s="1"/>
  <c r="BA37" i="8"/>
  <c r="BQ37" i="8"/>
  <c r="BI37" i="8"/>
  <c r="DE37" i="8"/>
  <c r="AS37" i="8"/>
  <c r="CW37" i="8"/>
  <c r="CW41" i="8" s="1"/>
  <c r="CW43" i="8" s="1"/>
  <c r="CW47" i="8" s="1"/>
  <c r="AK37" i="8"/>
  <c r="CO37" i="8"/>
  <c r="CO41" i="8" s="1"/>
  <c r="CO43" i="8" s="1"/>
  <c r="CO47" i="8" s="1"/>
  <c r="AC37" i="8"/>
  <c r="AC41" i="8" s="1"/>
  <c r="AC43" i="8" s="1"/>
  <c r="AC47" i="8" s="1"/>
  <c r="G14" i="5"/>
  <c r="AS41" i="8"/>
  <c r="AS43" i="8" s="1"/>
  <c r="AS47" i="8" s="1"/>
  <c r="BQ41" i="8"/>
  <c r="BQ43" i="8" s="1"/>
  <c r="BQ47" i="8" s="1"/>
  <c r="BY41" i="8"/>
  <c r="BY43" i="8" s="1"/>
  <c r="BY47" i="8" s="1"/>
  <c r="CG41" i="8"/>
  <c r="CG43" i="8" s="1"/>
  <c r="CG47" i="8" s="1"/>
  <c r="DE41" i="8"/>
  <c r="DE43" i="8" s="1"/>
  <c r="DE47" i="8" s="1"/>
  <c r="DM41" i="8"/>
  <c r="DM43" i="8" s="1"/>
  <c r="DM47" i="8" s="1"/>
  <c r="DU41" i="8"/>
  <c r="DU43" i="8" s="1"/>
  <c r="DU47" i="8" s="1"/>
  <c r="EC41" i="8"/>
  <c r="EC43" i="8" s="1"/>
  <c r="EC47" i="8" s="1"/>
  <c r="AF41" i="8"/>
  <c r="AF43" i="8" s="1"/>
  <c r="AF47" i="8" s="1"/>
  <c r="BD41" i="8"/>
  <c r="BD43" i="8" s="1"/>
  <c r="BD47" i="8" s="1"/>
  <c r="DH41" i="8"/>
  <c r="AD41" i="8"/>
  <c r="AD43" i="8" s="1"/>
  <c r="BB41" i="8"/>
  <c r="BB43" i="8" s="1"/>
  <c r="BB47" i="8" s="1"/>
  <c r="BJ41" i="8"/>
  <c r="BJ43" i="8" s="1"/>
  <c r="BJ47" i="8" s="1"/>
  <c r="BZ41" i="8"/>
  <c r="BZ43" i="8" s="1"/>
  <c r="BZ47" i="8" s="1"/>
  <c r="CH41" i="8"/>
  <c r="CH43" i="8" s="1"/>
  <c r="CH47" i="8" s="1"/>
  <c r="CP41" i="8"/>
  <c r="CP43" i="8" s="1"/>
  <c r="CP47" i="8" s="1"/>
  <c r="CX41" i="8"/>
  <c r="CX43" i="8" s="1"/>
  <c r="CX47" i="8" s="1"/>
  <c r="DN41" i="8"/>
  <c r="DN43" i="8" s="1"/>
  <c r="DN47" i="8" s="1"/>
  <c r="DV41" i="8"/>
  <c r="DV43" i="8" s="1"/>
  <c r="DV47" i="8" s="1"/>
  <c r="AN41" i="8"/>
  <c r="CB41" i="8"/>
  <c r="CB43" i="8" s="1"/>
  <c r="CB47" i="8" s="1"/>
  <c r="AQ41" i="8"/>
  <c r="AQ43" i="8" s="1"/>
  <c r="AQ47" i="8" s="1"/>
  <c r="CE41" i="8"/>
  <c r="CE43" i="8" s="1"/>
  <c r="CE47" i="8" s="1"/>
  <c r="DS41" i="8"/>
  <c r="DS43" i="8" s="1"/>
  <c r="DS47" i="8" s="1"/>
  <c r="AR41" i="8"/>
  <c r="AR43" i="8" s="1"/>
  <c r="AR47" i="8" s="1"/>
  <c r="AE41" i="8"/>
  <c r="AE43" i="8" s="1"/>
  <c r="AE47" i="8" s="1"/>
  <c r="AM41" i="8"/>
  <c r="AM43" i="8" s="1"/>
  <c r="AM47" i="8" s="1"/>
  <c r="BC41" i="8"/>
  <c r="BC43" i="8" s="1"/>
  <c r="BC47" i="8" s="1"/>
  <c r="BK41" i="8"/>
  <c r="BK43" i="8" s="1"/>
  <c r="BK47" i="8" s="1"/>
  <c r="BS41" i="8"/>
  <c r="BS43" i="8" s="1"/>
  <c r="BS47" i="8" s="1"/>
  <c r="CI41" i="8"/>
  <c r="CI43" i="8" s="1"/>
  <c r="CI47" i="8" s="1"/>
  <c r="CQ41" i="8"/>
  <c r="CQ43" i="8" s="1"/>
  <c r="CQ47" i="8" s="1"/>
  <c r="CY41" i="8"/>
  <c r="CY43" i="8" s="1"/>
  <c r="CY47" i="8" s="1"/>
  <c r="DG41" i="8"/>
  <c r="DG43" i="8" s="1"/>
  <c r="DG47" i="8" s="1"/>
  <c r="DO41" i="8"/>
  <c r="DO43" i="8" s="1"/>
  <c r="DO47" i="8" s="1"/>
  <c r="DW41" i="8"/>
  <c r="DW43" i="8" s="1"/>
  <c r="DW47" i="8" s="1"/>
  <c r="BT41" i="8"/>
  <c r="BT43" i="8" s="1"/>
  <c r="BT47" i="8" s="1"/>
  <c r="CR41" i="8"/>
  <c r="CR43" i="8" s="1"/>
  <c r="CR47" i="8" s="1"/>
  <c r="DX41" i="8"/>
  <c r="DX43" i="8" s="1"/>
  <c r="DX47" i="8" s="1"/>
  <c r="AA41" i="8"/>
  <c r="AA43" i="8" s="1"/>
  <c r="BW41" i="8"/>
  <c r="BW43" i="8" s="1"/>
  <c r="BW47" i="8" s="1"/>
  <c r="DK41" i="8"/>
  <c r="DK43" i="8" s="1"/>
  <c r="DK47" i="8" s="1"/>
  <c r="BP41" i="8"/>
  <c r="BP43" i="8" s="1"/>
  <c r="BP47" i="8" s="1"/>
  <c r="EB41" i="8"/>
  <c r="EB43" i="8" s="1"/>
  <c r="EB47" i="8" s="1"/>
  <c r="BL41" i="8"/>
  <c r="DP41" i="8"/>
  <c r="DP43" i="8" s="1"/>
  <c r="DP47" i="8" s="1"/>
  <c r="AY41" i="8"/>
  <c r="AY43" i="8" s="1"/>
  <c r="AY47" i="8" s="1"/>
  <c r="EA41" i="8"/>
  <c r="EA43" i="8" s="1"/>
  <c r="EA47" i="8" s="1"/>
  <c r="CN41" i="8"/>
  <c r="CN43" i="8" s="1"/>
  <c r="CN47" i="8" s="1"/>
  <c r="Y41" i="8"/>
  <c r="Y43" i="8" s="1"/>
  <c r="AG41" i="8"/>
  <c r="AG43" i="8" s="1"/>
  <c r="AG47" i="8" s="1"/>
  <c r="AO41" i="8"/>
  <c r="AO43" i="8" s="1"/>
  <c r="AO47" i="8" s="1"/>
  <c r="AW41" i="8"/>
  <c r="AW43" i="8" s="1"/>
  <c r="AW47" i="8" s="1"/>
  <c r="BM41" i="8"/>
  <c r="BM43" i="8" s="1"/>
  <c r="BM47" i="8" s="1"/>
  <c r="BU41" i="8"/>
  <c r="BU43" i="8" s="1"/>
  <c r="BU47" i="8" s="1"/>
  <c r="CC41" i="8"/>
  <c r="CC43" i="8" s="1"/>
  <c r="CC47" i="8" s="1"/>
  <c r="CK41" i="8"/>
  <c r="CK43" i="8" s="1"/>
  <c r="CK47" i="8" s="1"/>
  <c r="DA41" i="8"/>
  <c r="DA43" i="8" s="1"/>
  <c r="DA47" i="8" s="1"/>
  <c r="DI41" i="8"/>
  <c r="DI43" i="8" s="1"/>
  <c r="DI47" i="8" s="1"/>
  <c r="DQ41" i="8"/>
  <c r="DQ43" i="8" s="1"/>
  <c r="DQ47" i="8" s="1"/>
  <c r="DY41" i="8"/>
  <c r="DY43" i="8" s="1"/>
  <c r="DY47" i="8" s="1"/>
  <c r="CM41" i="8"/>
  <c r="CM43" i="8" s="1"/>
  <c r="CM47" i="8" s="1"/>
  <c r="AZ41" i="8"/>
  <c r="Z41" i="8"/>
  <c r="Z43" i="8" s="1"/>
  <c r="AH41" i="8"/>
  <c r="AH43" i="8" s="1"/>
  <c r="AH47" i="8" s="1"/>
  <c r="AP41" i="8"/>
  <c r="AP43" i="8" s="1"/>
  <c r="AP47" i="8" s="1"/>
  <c r="AX41" i="8"/>
  <c r="AX43" i="8" s="1"/>
  <c r="AX47" i="8" s="1"/>
  <c r="BF41" i="8"/>
  <c r="BF43" i="8" s="1"/>
  <c r="BF47" i="8" s="1"/>
  <c r="BN41" i="8"/>
  <c r="BN43" i="8" s="1"/>
  <c r="BN47" i="8" s="1"/>
  <c r="BV41" i="8"/>
  <c r="BV43" i="8" s="1"/>
  <c r="BV47" i="8" s="1"/>
  <c r="CD41" i="8"/>
  <c r="CD43" i="8" s="1"/>
  <c r="CD47" i="8" s="1"/>
  <c r="CL41" i="8"/>
  <c r="CL43" i="8" s="1"/>
  <c r="CL47" i="8" s="1"/>
  <c r="CT41" i="8"/>
  <c r="CT43" i="8" s="1"/>
  <c r="CT47" i="8" s="1"/>
  <c r="DB41" i="8"/>
  <c r="DB43" i="8" s="1"/>
  <c r="DB47" i="8" s="1"/>
  <c r="DJ41" i="8"/>
  <c r="DJ43" i="8" s="1"/>
  <c r="DJ47" i="8" s="1"/>
  <c r="DR41" i="8"/>
  <c r="DR43" i="8" s="1"/>
  <c r="DR47" i="8" s="1"/>
  <c r="DZ41" i="8"/>
  <c r="DZ43" i="8" s="1"/>
  <c r="DZ47" i="8" s="1"/>
  <c r="BG41" i="8"/>
  <c r="BG43" i="8" s="1"/>
  <c r="BG47" i="8" s="1"/>
  <c r="CU41" i="8"/>
  <c r="CU43" i="8" s="1"/>
  <c r="CU47" i="8" s="1"/>
  <c r="CF41" i="8"/>
  <c r="CF43" i="8" s="1"/>
  <c r="CF47" i="8" s="1"/>
  <c r="M36" i="10"/>
  <c r="BI41" i="8"/>
  <c r="BI43" i="8" s="1"/>
  <c r="BI47" i="8" s="1"/>
  <c r="DC41" i="8"/>
  <c r="DC43" i="8" s="1"/>
  <c r="DC47" i="8" s="1"/>
  <c r="ED41" i="8"/>
  <c r="ED43" i="8" s="1"/>
  <c r="ED47" i="8" s="1"/>
  <c r="BR41" i="8"/>
  <c r="BR43" i="8" s="1"/>
  <c r="BR47" i="8" s="1"/>
  <c r="BA41" i="8"/>
  <c r="BA43" i="8" s="1"/>
  <c r="BA47" i="8" s="1"/>
  <c r="H36" i="10"/>
  <c r="CS41" i="8"/>
  <c r="CS43" i="8" s="1"/>
  <c r="CS47" i="8" s="1"/>
  <c r="DD41" i="8"/>
  <c r="DD43" i="8" s="1"/>
  <c r="DD47" i="8" s="1"/>
  <c r="DT41" i="8"/>
  <c r="DT43" i="8" s="1"/>
  <c r="G36" i="10" l="1"/>
  <c r="K36" i="10"/>
  <c r="E36" i="10"/>
  <c r="CA41" i="8"/>
  <c r="CA43" i="8" s="1"/>
  <c r="CA47" i="8" s="1"/>
  <c r="I36" i="10"/>
  <c r="F36" i="10"/>
  <c r="A37" i="8"/>
  <c r="AK41" i="8"/>
  <c r="AK43" i="8" s="1"/>
  <c r="AK47" i="8" s="1"/>
  <c r="L36" i="10"/>
  <c r="A36" i="10" s="1"/>
  <c r="AD47" i="8"/>
  <c r="Z47" i="8"/>
  <c r="Y47" i="8"/>
  <c r="Y55" i="8" s="1"/>
  <c r="Y54" i="8"/>
  <c r="X47" i="8"/>
  <c r="X55" i="8" s="1"/>
  <c r="X54" i="8"/>
  <c r="AA47" i="8"/>
  <c r="EE41" i="8"/>
  <c r="EE43" i="8" s="1"/>
  <c r="EE47" i="8" s="1"/>
  <c r="AB41" i="8"/>
  <c r="AB43" i="8" s="1"/>
  <c r="DT47" i="8"/>
  <c r="K39" i="10"/>
  <c r="L39" i="10"/>
  <c r="CV41" i="8"/>
  <c r="W43" i="8"/>
  <c r="W54" i="8" s="1"/>
  <c r="E40" i="10"/>
  <c r="J39" i="10"/>
  <c r="I39" i="10"/>
  <c r="AZ43" i="8"/>
  <c r="H40" i="10"/>
  <c r="AN43" i="8"/>
  <c r="G40" i="10"/>
  <c r="A40" i="8"/>
  <c r="G39" i="10"/>
  <c r="BL43" i="8"/>
  <c r="E17" i="1" s="1"/>
  <c r="I40" i="10"/>
  <c r="DH43" i="8"/>
  <c r="M40" i="10"/>
  <c r="CJ41" i="8"/>
  <c r="F40" i="10"/>
  <c r="H39" i="10"/>
  <c r="BX41" i="8"/>
  <c r="M39" i="10"/>
  <c r="E18" i="1" l="1"/>
  <c r="X14" i="7"/>
  <c r="X17" i="7" s="1"/>
  <c r="X16" i="7" s="1"/>
  <c r="X19" i="7" s="1"/>
  <c r="Y14" i="7" s="1"/>
  <c r="Y50" i="8"/>
  <c r="Y53" i="8" s="1"/>
  <c r="AC50" i="8"/>
  <c r="AC53" i="8" s="1"/>
  <c r="AM50" i="8"/>
  <c r="AM53" i="8" s="1"/>
  <c r="AA50" i="8"/>
  <c r="AL15" i="7"/>
  <c r="AU15" i="7"/>
  <c r="AV15" i="7"/>
  <c r="AW15" i="7"/>
  <c r="AX15" i="7"/>
  <c r="AY15" i="7"/>
  <c r="AZ15" i="7"/>
  <c r="BA15" i="7"/>
  <c r="BB15" i="7"/>
  <c r="BC15" i="7"/>
  <c r="BD15" i="7"/>
  <c r="BE15" i="7"/>
  <c r="BF15" i="7"/>
  <c r="BG15" i="7"/>
  <c r="BH15" i="7"/>
  <c r="BI15" i="7"/>
  <c r="BJ51" i="8" s="1"/>
  <c r="BJ15" i="7"/>
  <c r="BK51" i="8" s="1"/>
  <c r="DS64" i="8"/>
  <c r="M63" i="10" s="1"/>
  <c r="A63" i="10" s="1"/>
  <c r="CV43" i="8"/>
  <c r="L40" i="10"/>
  <c r="CJ43" i="8"/>
  <c r="K40" i="10"/>
  <c r="BL47" i="8"/>
  <c r="I42" i="10"/>
  <c r="BX43" i="8"/>
  <c r="J40" i="10"/>
  <c r="DH47" i="8"/>
  <c r="M42" i="10"/>
  <c r="AB47" i="8"/>
  <c r="F42" i="10"/>
  <c r="AZ47" i="8"/>
  <c r="H42" i="10"/>
  <c r="A41" i="8"/>
  <c r="AN47" i="8"/>
  <c r="G42" i="10"/>
  <c r="W47" i="8"/>
  <c r="E42" i="10"/>
  <c r="A39" i="10"/>
  <c r="A64" i="8" l="1"/>
  <c r="F52" i="10"/>
  <c r="Y17" i="7"/>
  <c r="Y15" i="7"/>
  <c r="F49" i="10"/>
  <c r="BJ55" i="8"/>
  <c r="BJ54" i="8"/>
  <c r="BK55" i="8"/>
  <c r="BK54" i="8"/>
  <c r="BE51" i="8"/>
  <c r="BD51" i="8"/>
  <c r="AV51" i="8"/>
  <c r="BC51" i="8"/>
  <c r="AM51" i="8"/>
  <c r="BB51" i="8"/>
  <c r="AW51" i="8"/>
  <c r="BI51" i="8"/>
  <c r="BA51" i="8"/>
  <c r="BH51" i="8"/>
  <c r="AZ51" i="8"/>
  <c r="AY51" i="8"/>
  <c r="AA53" i="8"/>
  <c r="E52" i="10" s="1"/>
  <c r="E49" i="10"/>
  <c r="BG51" i="8"/>
  <c r="BF51" i="8"/>
  <c r="AX51" i="8"/>
  <c r="E4" i="1"/>
  <c r="B24" i="1"/>
  <c r="H3" i="1" s="1"/>
  <c r="DS65" i="8"/>
  <c r="M64" i="10" s="1"/>
  <c r="A64" i="10" s="1"/>
  <c r="BK50" i="8"/>
  <c r="A50" i="8" s="1"/>
  <c r="A43" i="8"/>
  <c r="DS15" i="7"/>
  <c r="DT15" i="7"/>
  <c r="DU15" i="7"/>
  <c r="DV15" i="7"/>
  <c r="DW15" i="7"/>
  <c r="DX15" i="7"/>
  <c r="DY15" i="7"/>
  <c r="DZ15" i="7"/>
  <c r="EA15" i="7"/>
  <c r="EB15" i="7"/>
  <c r="EC15" i="7"/>
  <c r="ED15" i="7"/>
  <c r="A40" i="10"/>
  <c r="E5" i="1"/>
  <c r="CY15" i="7"/>
  <c r="CZ51" i="8" s="1"/>
  <c r="CZ54" i="8" s="1"/>
  <c r="DQ15" i="7"/>
  <c r="DF15" i="7"/>
  <c r="DG51" i="8" s="1"/>
  <c r="DG54" i="8" s="1"/>
  <c r="DL15" i="7"/>
  <c r="DM51" i="8" s="1"/>
  <c r="DM54" i="8" s="1"/>
  <c r="DG15" i="7"/>
  <c r="DH51" i="8" s="1"/>
  <c r="DH54" i="8" s="1"/>
  <c r="DB15" i="7"/>
  <c r="DC51" i="8" s="1"/>
  <c r="DC54" i="8" s="1"/>
  <c r="DP15" i="7"/>
  <c r="DQ51" i="8" s="1"/>
  <c r="DQ54" i="8" s="1"/>
  <c r="DO15" i="7"/>
  <c r="DP51" i="8" s="1"/>
  <c r="DP54" i="8" s="1"/>
  <c r="DE15" i="7"/>
  <c r="DF51" i="8" s="1"/>
  <c r="DF54" i="8" s="1"/>
  <c r="DR15" i="7"/>
  <c r="DS51" i="8" s="1"/>
  <c r="DS54" i="8" s="1"/>
  <c r="DD15" i="7"/>
  <c r="DE51" i="8" s="1"/>
  <c r="DE54" i="8" s="1"/>
  <c r="DJ15" i="7"/>
  <c r="DK51" i="8" s="1"/>
  <c r="DK54" i="8" s="1"/>
  <c r="DN15" i="7"/>
  <c r="DO51" i="8" s="1"/>
  <c r="DO54" i="8" s="1"/>
  <c r="DK15" i="7"/>
  <c r="DL51" i="8" s="1"/>
  <c r="DL54" i="8" s="1"/>
  <c r="DH15" i="7"/>
  <c r="DI51" i="8" s="1"/>
  <c r="DI54" i="8" s="1"/>
  <c r="DC15" i="7"/>
  <c r="DD51" i="8" s="1"/>
  <c r="DD54" i="8" s="1"/>
  <c r="DM15" i="7"/>
  <c r="DN51" i="8" s="1"/>
  <c r="DN54" i="8" s="1"/>
  <c r="DI15" i="7"/>
  <c r="DJ51" i="8" s="1"/>
  <c r="DJ54" i="8" s="1"/>
  <c r="DA15" i="7"/>
  <c r="DB51" i="8" s="1"/>
  <c r="DB54" i="8" s="1"/>
  <c r="CZ15" i="7"/>
  <c r="DA51" i="8" s="1"/>
  <c r="DA54" i="8" s="1"/>
  <c r="G46" i="10"/>
  <c r="F46" i="10"/>
  <c r="I46" i="10"/>
  <c r="H46" i="10"/>
  <c r="M46" i="10"/>
  <c r="W55" i="8"/>
  <c r="E46" i="10"/>
  <c r="CJ47" i="8"/>
  <c r="K42" i="10"/>
  <c r="BX47" i="8"/>
  <c r="J42" i="10"/>
  <c r="CV47" i="8"/>
  <c r="L42" i="10"/>
  <c r="H21" i="1" l="1"/>
  <c r="H24" i="1" s="1"/>
  <c r="Y16" i="7"/>
  <c r="Y19" i="7" s="1"/>
  <c r="Z14" i="7" s="1"/>
  <c r="Z51" i="8"/>
  <c r="BI55" i="8"/>
  <c r="BI54" i="8"/>
  <c r="AY55" i="8"/>
  <c r="AY54" i="8"/>
  <c r="AW55" i="8"/>
  <c r="AW54" i="8"/>
  <c r="AV55" i="8"/>
  <c r="AV54" i="8"/>
  <c r="AZ55" i="8"/>
  <c r="AZ54" i="8"/>
  <c r="BE55" i="8"/>
  <c r="BE54" i="8"/>
  <c r="BF55" i="8"/>
  <c r="BF54" i="8"/>
  <c r="BH55" i="8"/>
  <c r="BH54" i="8"/>
  <c r="BB55" i="8"/>
  <c r="BB54" i="8"/>
  <c r="BD55" i="8"/>
  <c r="BD54" i="8"/>
  <c r="AX55" i="8"/>
  <c r="AX54" i="8"/>
  <c r="BG55" i="8"/>
  <c r="BG54" i="8"/>
  <c r="AM55" i="8"/>
  <c r="AM54" i="8"/>
  <c r="BA55" i="8"/>
  <c r="BA54" i="8"/>
  <c r="BC55" i="8"/>
  <c r="BC54" i="8"/>
  <c r="H50" i="10"/>
  <c r="H53" i="10" s="1"/>
  <c r="A65" i="8"/>
  <c r="DK55" i="8"/>
  <c r="DE55" i="8"/>
  <c r="DG55" i="8"/>
  <c r="DM55" i="8"/>
  <c r="DF55" i="8"/>
  <c r="DA55" i="8"/>
  <c r="DI55" i="8"/>
  <c r="DP55" i="8"/>
  <c r="DO55" i="8"/>
  <c r="DC55" i="8"/>
  <c r="DS55" i="8"/>
  <c r="DY51" i="8"/>
  <c r="EE51" i="8"/>
  <c r="DW51" i="8"/>
  <c r="DX51" i="8"/>
  <c r="ED51" i="8"/>
  <c r="DV51" i="8"/>
  <c r="EC51" i="8"/>
  <c r="DU51" i="8"/>
  <c r="EB51" i="8"/>
  <c r="DT51" i="8"/>
  <c r="EA51" i="8"/>
  <c r="DZ51" i="8"/>
  <c r="A47" i="8"/>
  <c r="H20" i="1"/>
  <c r="DH55" i="8"/>
  <c r="DR51" i="8"/>
  <c r="DR54" i="8" s="1"/>
  <c r="A42" i="10"/>
  <c r="DN55" i="8"/>
  <c r="DD55" i="8"/>
  <c r="J46" i="10"/>
  <c r="DL55" i="8"/>
  <c r="K46" i="10"/>
  <c r="DJ55" i="8"/>
  <c r="DQ55" i="8"/>
  <c r="L46" i="10"/>
  <c r="BK53" i="8"/>
  <c r="H49" i="10"/>
  <c r="A49" i="10" s="1"/>
  <c r="DB55" i="8"/>
  <c r="CZ55" i="8"/>
  <c r="H22" i="1" l="1"/>
  <c r="H54" i="10"/>
  <c r="Z54" i="8"/>
  <c r="Z55" i="8"/>
  <c r="Z17" i="7"/>
  <c r="Z15" i="7"/>
  <c r="AA51" i="8" s="1"/>
  <c r="E50" i="10" s="1"/>
  <c r="E53" i="10" s="1"/>
  <c r="H23" i="1"/>
  <c r="EA55" i="8"/>
  <c r="A53" i="8"/>
  <c r="DT55" i="8"/>
  <c r="EE55" i="8"/>
  <c r="DR55" i="8"/>
  <c r="M54" i="10" s="1"/>
  <c r="EC55" i="8"/>
  <c r="DW55" i="8"/>
  <c r="DZ55" i="8"/>
  <c r="DU55" i="8"/>
  <c r="DV55" i="8"/>
  <c r="DX55" i="8"/>
  <c r="EB55" i="8"/>
  <c r="ED55" i="8"/>
  <c r="DY55" i="8"/>
  <c r="M50" i="10"/>
  <c r="M53" i="10" s="1"/>
  <c r="A46" i="10"/>
  <c r="H52" i="10"/>
  <c r="A52" i="10" s="1"/>
  <c r="E54" i="10" l="1"/>
  <c r="AA54" i="8"/>
  <c r="AA55" i="8"/>
  <c r="Z16" i="7"/>
  <c r="Z19" i="7" s="1"/>
  <c r="AA14" i="7" s="1"/>
  <c r="AA17" i="7" l="1"/>
  <c r="AA15" i="7"/>
  <c r="AB51" i="8" l="1"/>
  <c r="AA16" i="7"/>
  <c r="AA19" i="7" s="1"/>
  <c r="AB14" i="7" s="1"/>
  <c r="AB17" i="7" l="1"/>
  <c r="AB15" i="7"/>
  <c r="AB54" i="8"/>
  <c r="AB55" i="8"/>
  <c r="AB16" i="7" l="1"/>
  <c r="AB19" i="7" s="1"/>
  <c r="AC14" i="7" s="1"/>
  <c r="AC51" i="8"/>
  <c r="AC54" i="8" l="1"/>
  <c r="AC55" i="8"/>
  <c r="AC17" i="7"/>
  <c r="AC15" i="7"/>
  <c r="AD51" i="8" l="1"/>
  <c r="AC16" i="7"/>
  <c r="AC19" i="7" s="1"/>
  <c r="AD14" i="7" s="1"/>
  <c r="AD15" i="7" l="1"/>
  <c r="AD17" i="7"/>
  <c r="AD54" i="8"/>
  <c r="AD55" i="8"/>
  <c r="AE51" i="8" l="1"/>
  <c r="AD16" i="7"/>
  <c r="AD19" i="7" s="1"/>
  <c r="AE14" i="7" s="1"/>
  <c r="AE17" i="7" l="1"/>
  <c r="AE15" i="7"/>
  <c r="AE54" i="8"/>
  <c r="AE55" i="8"/>
  <c r="AE16" i="7" l="1"/>
  <c r="AE19" i="7" s="1"/>
  <c r="AF14" i="7" s="1"/>
  <c r="AF51" i="8"/>
  <c r="AF54" i="8" l="1"/>
  <c r="AF55" i="8"/>
  <c r="AF17" i="7"/>
  <c r="AF15" i="7"/>
  <c r="AF16" i="7" l="1"/>
  <c r="AF19" i="7" s="1"/>
  <c r="AG14" i="7" s="1"/>
  <c r="AG51" i="8"/>
  <c r="AG17" i="7" l="1"/>
  <c r="AG15" i="7"/>
  <c r="AH51" i="8" s="1"/>
  <c r="AG54" i="8"/>
  <c r="AG55" i="8"/>
  <c r="AH54" i="8" l="1"/>
  <c r="AH55" i="8"/>
  <c r="AG16" i="7"/>
  <c r="AG19" i="7" s="1"/>
  <c r="AH14" i="7" s="1"/>
  <c r="BS15" i="7"/>
  <c r="AH17" i="7" l="1"/>
  <c r="AH15" i="7"/>
  <c r="AI51" i="8" s="1"/>
  <c r="BT51" i="8"/>
  <c r="BT54" i="8" s="1"/>
  <c r="AI55" i="8" l="1"/>
  <c r="AI54" i="8"/>
  <c r="AH16" i="7"/>
  <c r="AH19" i="7" s="1"/>
  <c r="AI14" i="7" s="1"/>
  <c r="BT15" i="7"/>
  <c r="BT55" i="8"/>
  <c r="AI17" i="7" l="1"/>
  <c r="AI15" i="7"/>
  <c r="AK15" i="7"/>
  <c r="AL51" i="8" s="1"/>
  <c r="AM15" i="7"/>
  <c r="AN51" i="8" s="1"/>
  <c r="BU51" i="8"/>
  <c r="BU54" i="8" s="1"/>
  <c r="AJ51" i="8" l="1"/>
  <c r="AI16" i="7"/>
  <c r="AI19" i="7" s="1"/>
  <c r="AJ14" i="7" s="1"/>
  <c r="AL54" i="8"/>
  <c r="AL55" i="8"/>
  <c r="AN55" i="8"/>
  <c r="AN54" i="8"/>
  <c r="BU15" i="7"/>
  <c r="BU55" i="8"/>
  <c r="AJ17" i="7" l="1"/>
  <c r="AJ15" i="7"/>
  <c r="AJ55" i="8"/>
  <c r="AJ54" i="8"/>
  <c r="AN15" i="7"/>
  <c r="AO51" i="8" s="1"/>
  <c r="BV51" i="8"/>
  <c r="BV54" i="8" s="1"/>
  <c r="AK51" i="8" l="1"/>
  <c r="AJ16" i="7"/>
  <c r="AJ19" i="7" s="1"/>
  <c r="AK14" i="7" s="1"/>
  <c r="AK17" i="7" s="1"/>
  <c r="AK16" i="7" s="1"/>
  <c r="AK19" i="7" s="1"/>
  <c r="AL14" i="7" s="1"/>
  <c r="AL17" i="7" s="1"/>
  <c r="AL16" i="7" s="1"/>
  <c r="AL19" i="7" s="1"/>
  <c r="AM14" i="7" s="1"/>
  <c r="AM17" i="7" s="1"/>
  <c r="AM16" i="7" s="1"/>
  <c r="AM19" i="7" s="1"/>
  <c r="AN14" i="7" s="1"/>
  <c r="AN17" i="7" s="1"/>
  <c r="AN16" i="7" s="1"/>
  <c r="AN19" i="7" s="1"/>
  <c r="AO14" i="7" s="1"/>
  <c r="AO55" i="8"/>
  <c r="AO54" i="8"/>
  <c r="BV55" i="8"/>
  <c r="BV15" i="7"/>
  <c r="AK54" i="8" l="1"/>
  <c r="AK55" i="8"/>
  <c r="AO17" i="7"/>
  <c r="AO15" i="7"/>
  <c r="AP51" i="8" s="1"/>
  <c r="BW51" i="8"/>
  <c r="BW54" i="8" s="1"/>
  <c r="AP55" i="8" l="1"/>
  <c r="AP54" i="8"/>
  <c r="AO16" i="7"/>
  <c r="AO19" i="7" s="1"/>
  <c r="AP14" i="7" s="1"/>
  <c r="BW15" i="7"/>
  <c r="BW55" i="8"/>
  <c r="AP17" i="7" l="1"/>
  <c r="AP15" i="7"/>
  <c r="AQ51" i="8" s="1"/>
  <c r="BX51" i="8"/>
  <c r="BX54" i="8" s="1"/>
  <c r="AP16" i="7" l="1"/>
  <c r="AP19" i="7" s="1"/>
  <c r="AQ14" i="7" s="1"/>
  <c r="AQ17" i="7" s="1"/>
  <c r="AQ15" i="7"/>
  <c r="AR51" i="8" s="1"/>
  <c r="AQ55" i="8"/>
  <c r="AQ54" i="8"/>
  <c r="BX55" i="8"/>
  <c r="BX15" i="7"/>
  <c r="AR55" i="8" l="1"/>
  <c r="AR54" i="8"/>
  <c r="AQ16" i="7"/>
  <c r="AQ19" i="7" s="1"/>
  <c r="AR14" i="7" s="1"/>
  <c r="BY51" i="8"/>
  <c r="BY54" i="8" s="1"/>
  <c r="AR17" i="7" l="1"/>
  <c r="AR15" i="7"/>
  <c r="AS51" i="8" s="1"/>
  <c r="BY55" i="8"/>
  <c r="BY15" i="7"/>
  <c r="AS55" i="8" l="1"/>
  <c r="AS54" i="8"/>
  <c r="AR16" i="7"/>
  <c r="AR19" i="7" s="1"/>
  <c r="AS14" i="7" s="1"/>
  <c r="BZ51" i="8"/>
  <c r="BZ54" i="8" s="1"/>
  <c r="AS17" i="7" l="1"/>
  <c r="AS15" i="7"/>
  <c r="AT51" i="8" s="1"/>
  <c r="BZ15" i="7"/>
  <c r="BZ55" i="8"/>
  <c r="AT55" i="8" l="1"/>
  <c r="AT54" i="8"/>
  <c r="AS16" i="7"/>
  <c r="AS19" i="7" s="1"/>
  <c r="AT14" i="7" s="1"/>
  <c r="CA51" i="8"/>
  <c r="CA54" i="8" s="1"/>
  <c r="AT17" i="7" l="1"/>
  <c r="AT15" i="7"/>
  <c r="AU51" i="8" s="1"/>
  <c r="CA15" i="7"/>
  <c r="CA55" i="8"/>
  <c r="AU55" i="8" l="1"/>
  <c r="AU54" i="8"/>
  <c r="AT16" i="7"/>
  <c r="AT19" i="7" s="1"/>
  <c r="AU14" i="7" s="1"/>
  <c r="AU17" i="7" s="1"/>
  <c r="AU16" i="7" s="1"/>
  <c r="AU19" i="7" s="1"/>
  <c r="AV14" i="7" s="1"/>
  <c r="AV17" i="7" s="1"/>
  <c r="AV16" i="7" s="1"/>
  <c r="AV19" i="7" s="1"/>
  <c r="AW14" i="7" s="1"/>
  <c r="AW17" i="7" s="1"/>
  <c r="AW16" i="7" s="1"/>
  <c r="AW19" i="7" s="1"/>
  <c r="AX14" i="7" s="1"/>
  <c r="AX17" i="7" s="1"/>
  <c r="AX16" i="7" s="1"/>
  <c r="AX19" i="7" s="1"/>
  <c r="AY14" i="7" s="1"/>
  <c r="AY17" i="7" s="1"/>
  <c r="AY16" i="7" s="1"/>
  <c r="AY19" i="7" s="1"/>
  <c r="AZ14" i="7" s="1"/>
  <c r="AZ17" i="7" s="1"/>
  <c r="AZ16" i="7" s="1"/>
  <c r="AZ19" i="7" s="1"/>
  <c r="BA14" i="7" s="1"/>
  <c r="BA17" i="7" s="1"/>
  <c r="BA16" i="7" s="1"/>
  <c r="BA19" i="7" s="1"/>
  <c r="BB14" i="7" s="1"/>
  <c r="BB17" i="7" s="1"/>
  <c r="BB16" i="7" s="1"/>
  <c r="BB19" i="7" s="1"/>
  <c r="BC14" i="7" s="1"/>
  <c r="BC17" i="7" s="1"/>
  <c r="BC16" i="7" s="1"/>
  <c r="BC19" i="7" s="1"/>
  <c r="BD14" i="7" s="1"/>
  <c r="BD17" i="7" s="1"/>
  <c r="BD16" i="7" s="1"/>
  <c r="BD19" i="7" s="1"/>
  <c r="BE14" i="7" s="1"/>
  <c r="BE17" i="7" s="1"/>
  <c r="BE16" i="7" s="1"/>
  <c r="BE19" i="7" s="1"/>
  <c r="BF14" i="7" s="1"/>
  <c r="BF17" i="7" s="1"/>
  <c r="BF16" i="7" s="1"/>
  <c r="BF19" i="7" s="1"/>
  <c r="BG14" i="7" s="1"/>
  <c r="BG17" i="7" s="1"/>
  <c r="BG16" i="7" s="1"/>
  <c r="BG19" i="7" s="1"/>
  <c r="BH14" i="7" s="1"/>
  <c r="BH17" i="7" s="1"/>
  <c r="BH16" i="7" s="1"/>
  <c r="BH19" i="7" s="1"/>
  <c r="BI14" i="7" s="1"/>
  <c r="BI17" i="7" s="1"/>
  <c r="BI16" i="7" s="1"/>
  <c r="BI19" i="7" s="1"/>
  <c r="BJ14" i="7" s="1"/>
  <c r="BJ17" i="7" s="1"/>
  <c r="BJ16" i="7" s="1"/>
  <c r="BJ19" i="7" s="1"/>
  <c r="BK14" i="7" s="1"/>
  <c r="CB51" i="8"/>
  <c r="CB54" i="8" s="1"/>
  <c r="BK17" i="7" l="1"/>
  <c r="BK15" i="7"/>
  <c r="BL51" i="8" s="1"/>
  <c r="CB55" i="8"/>
  <c r="CB15" i="7"/>
  <c r="BL55" i="8" l="1"/>
  <c r="BL54" i="8"/>
  <c r="BK16" i="7"/>
  <c r="BK19" i="7" s="1"/>
  <c r="BL14" i="7" s="1"/>
  <c r="CC51" i="8"/>
  <c r="CC54" i="8" s="1"/>
  <c r="BL17" i="7" l="1"/>
  <c r="BL15" i="7"/>
  <c r="BM51" i="8" s="1"/>
  <c r="CC55" i="8"/>
  <c r="CC15" i="7"/>
  <c r="BM55" i="8" l="1"/>
  <c r="BM54" i="8"/>
  <c r="BL16" i="7"/>
  <c r="BL19" i="7" s="1"/>
  <c r="BM14" i="7" s="1"/>
  <c r="CD51" i="8"/>
  <c r="CD54" i="8" s="1"/>
  <c r="BM17" i="7" l="1"/>
  <c r="BM15" i="7"/>
  <c r="BN51" i="8" s="1"/>
  <c r="CD55" i="8"/>
  <c r="CD15" i="7"/>
  <c r="BN55" i="8" l="1"/>
  <c r="BN54" i="8"/>
  <c r="BM16" i="7"/>
  <c r="BM19" i="7" s="1"/>
  <c r="BN14" i="7" s="1"/>
  <c r="CE51" i="8"/>
  <c r="CE54" i="8" s="1"/>
  <c r="BN17" i="7" l="1"/>
  <c r="BN15" i="7"/>
  <c r="BO51" i="8" s="1"/>
  <c r="CE55" i="8"/>
  <c r="BO55" i="8" l="1"/>
  <c r="BO54" i="8"/>
  <c r="BN16" i="7"/>
  <c r="BN19" i="7" s="1"/>
  <c r="BO14" i="7" s="1"/>
  <c r="CE15" i="7"/>
  <c r="BO17" i="7" l="1"/>
  <c r="BO15" i="7"/>
  <c r="BP51" i="8" s="1"/>
  <c r="CF51" i="8"/>
  <c r="CF54" i="8" s="1"/>
  <c r="BO16" i="7" l="1"/>
  <c r="BO19" i="7" s="1"/>
  <c r="BP14" i="7" s="1"/>
  <c r="BP17" i="7" s="1"/>
  <c r="BP55" i="8"/>
  <c r="BP54" i="8"/>
  <c r="BP15" i="7"/>
  <c r="BQ51" i="8" s="1"/>
  <c r="CF55" i="8"/>
  <c r="BQ55" i="8" l="1"/>
  <c r="BQ54" i="8"/>
  <c r="BP16" i="7"/>
  <c r="BP19" i="7" s="1"/>
  <c r="BQ14" i="7" s="1"/>
  <c r="CF15" i="7"/>
  <c r="BQ17" i="7" l="1"/>
  <c r="BQ15" i="7"/>
  <c r="BR51" i="8" s="1"/>
  <c r="CG51" i="8"/>
  <c r="CG54" i="8" s="1"/>
  <c r="BR55" i="8" l="1"/>
  <c r="BR54" i="8"/>
  <c r="BQ16" i="7"/>
  <c r="BQ19" i="7" s="1"/>
  <c r="BR14" i="7" s="1"/>
  <c r="CG55" i="8"/>
  <c r="BR17" i="7" l="1"/>
  <c r="BR15" i="7"/>
  <c r="BS51" i="8" s="1"/>
  <c r="CG15" i="7"/>
  <c r="BS55" i="8" l="1"/>
  <c r="BS54" i="8"/>
  <c r="BR16" i="7"/>
  <c r="BR19" i="7" s="1"/>
  <c r="BS14" i="7" s="1"/>
  <c r="BS17" i="7" s="1"/>
  <c r="BS16" i="7" s="1"/>
  <c r="BS19" i="7" s="1"/>
  <c r="BT14" i="7" s="1"/>
  <c r="BT17" i="7" s="1"/>
  <c r="BT16" i="7" s="1"/>
  <c r="BT19" i="7" s="1"/>
  <c r="BU14" i="7" s="1"/>
  <c r="BU17" i="7" s="1"/>
  <c r="BU16" i="7" s="1"/>
  <c r="BU19" i="7" s="1"/>
  <c r="BV14" i="7" s="1"/>
  <c r="BV17" i="7" s="1"/>
  <c r="BV16" i="7" s="1"/>
  <c r="BV19" i="7" s="1"/>
  <c r="BW14" i="7" s="1"/>
  <c r="BW17" i="7" s="1"/>
  <c r="BW16" i="7" s="1"/>
  <c r="BW19" i="7" s="1"/>
  <c r="BX14" i="7" s="1"/>
  <c r="BX17" i="7" s="1"/>
  <c r="BX16" i="7" s="1"/>
  <c r="BX19" i="7" s="1"/>
  <c r="BY14" i="7" s="1"/>
  <c r="BY17" i="7" s="1"/>
  <c r="BY16" i="7" s="1"/>
  <c r="BY19" i="7" s="1"/>
  <c r="BZ14" i="7" s="1"/>
  <c r="BZ17" i="7" s="1"/>
  <c r="BZ16" i="7" s="1"/>
  <c r="BZ19" i="7" s="1"/>
  <c r="CA14" i="7" s="1"/>
  <c r="CA17" i="7" s="1"/>
  <c r="CA16" i="7" s="1"/>
  <c r="CA19" i="7" s="1"/>
  <c r="CB14" i="7" s="1"/>
  <c r="CB17" i="7" s="1"/>
  <c r="CB16" i="7" s="1"/>
  <c r="CB19" i="7" s="1"/>
  <c r="CC14" i="7" s="1"/>
  <c r="CC17" i="7" s="1"/>
  <c r="CC16" i="7" s="1"/>
  <c r="CC19" i="7" s="1"/>
  <c r="CD14" i="7" s="1"/>
  <c r="CH51" i="8"/>
  <c r="CH54" i="8" s="1"/>
  <c r="CD17" i="7" l="1"/>
  <c r="CD16" i="7" s="1"/>
  <c r="CD19" i="7" s="1"/>
  <c r="CE14" i="7" s="1"/>
  <c r="CH55" i="8"/>
  <c r="CE17" i="7" l="1"/>
  <c r="CE16" i="7" s="1"/>
  <c r="CE19" i="7" s="1"/>
  <c r="CF14" i="7" s="1"/>
  <c r="CH15" i="7"/>
  <c r="CF17" i="7" l="1"/>
  <c r="CF16" i="7" s="1"/>
  <c r="CF19" i="7" s="1"/>
  <c r="CG14" i="7" s="1"/>
  <c r="CI51" i="8"/>
  <c r="CI54" i="8" s="1"/>
  <c r="CG17" i="7" l="1"/>
  <c r="CG16" i="7" s="1"/>
  <c r="CG19" i="7" s="1"/>
  <c r="CH14" i="7" s="1"/>
  <c r="CI55" i="8"/>
  <c r="CH17" i="7" l="1"/>
  <c r="CH16" i="7" s="1"/>
  <c r="CH19" i="7" s="1"/>
  <c r="CI14" i="7" s="1"/>
  <c r="CI17" i="7" s="1"/>
  <c r="CI15" i="7"/>
  <c r="CJ51" i="8" l="1"/>
  <c r="CJ54" i="8" s="1"/>
  <c r="CI16" i="7"/>
  <c r="CI19" i="7" s="1"/>
  <c r="CJ14" i="7" s="1"/>
  <c r="CJ15" i="7" l="1"/>
  <c r="CJ17" i="7"/>
  <c r="CJ55" i="8"/>
  <c r="CK51" i="8" l="1"/>
  <c r="CK54" i="8" s="1"/>
  <c r="CJ16" i="7"/>
  <c r="CJ19" i="7" s="1"/>
  <c r="CK14" i="7" s="1"/>
  <c r="CK15" i="7" l="1"/>
  <c r="CK17" i="7"/>
  <c r="CK55" i="8"/>
  <c r="CK16" i="7" l="1"/>
  <c r="CK19" i="7" s="1"/>
  <c r="CL14" i="7" s="1"/>
  <c r="CL51" i="8"/>
  <c r="CL54" i="8" s="1"/>
  <c r="CL17" i="7" l="1"/>
  <c r="CL15" i="7"/>
  <c r="CL55" i="8"/>
  <c r="CM51" i="8" l="1"/>
  <c r="CM54" i="8" s="1"/>
  <c r="CL16" i="7"/>
  <c r="CL19" i="7" s="1"/>
  <c r="CM14" i="7" s="1"/>
  <c r="CM17" i="7" l="1"/>
  <c r="CM15" i="7"/>
  <c r="CM55" i="8"/>
  <c r="CM16" i="7" l="1"/>
  <c r="CM19" i="7" s="1"/>
  <c r="CN14" i="7" s="1"/>
  <c r="CN51" i="8"/>
  <c r="CN54" i="8" s="1"/>
  <c r="CN55" i="8" l="1"/>
  <c r="CN17" i="7"/>
  <c r="CN15" i="7"/>
  <c r="CO51" i="8" l="1"/>
  <c r="CO54" i="8" s="1"/>
  <c r="CN16" i="7"/>
  <c r="CN19" i="7" s="1"/>
  <c r="CO14" i="7" s="1"/>
  <c r="CO55" i="8" l="1"/>
  <c r="CO15" i="7"/>
  <c r="CO17" i="7"/>
  <c r="CP51" i="8" l="1"/>
  <c r="CP54" i="8" s="1"/>
  <c r="CO16" i="7"/>
  <c r="CO19" i="7" s="1"/>
  <c r="CP14" i="7" s="1"/>
  <c r="CP17" i="7" l="1"/>
  <c r="CP15" i="7"/>
  <c r="CP55" i="8"/>
  <c r="CQ51" i="8" l="1"/>
  <c r="CQ54" i="8" s="1"/>
  <c r="CP16" i="7"/>
  <c r="CP19" i="7" s="1"/>
  <c r="CQ14" i="7" s="1"/>
  <c r="CQ17" i="7" l="1"/>
  <c r="CQ15" i="7"/>
  <c r="CQ55" i="8"/>
  <c r="CQ16" i="7" l="1"/>
  <c r="CQ19" i="7" s="1"/>
  <c r="CR14" i="7" s="1"/>
  <c r="CR51" i="8"/>
  <c r="CR54" i="8" s="1"/>
  <c r="CR55" i="8" l="1"/>
  <c r="CR15" i="7"/>
  <c r="CR17" i="7"/>
  <c r="CS51" i="8" l="1"/>
  <c r="CS54" i="8" s="1"/>
  <c r="CR16" i="7"/>
  <c r="CR19" i="7" s="1"/>
  <c r="CS14" i="7" s="1"/>
  <c r="CS17" i="7" l="1"/>
  <c r="CS15" i="7"/>
  <c r="CS55" i="8"/>
  <c r="CT51" i="8" l="1"/>
  <c r="CT54" i="8" s="1"/>
  <c r="CS16" i="7"/>
  <c r="CS19" i="7" s="1"/>
  <c r="CT14" i="7" s="1"/>
  <c r="CT15" i="7" l="1"/>
  <c r="CT17" i="7"/>
  <c r="CT55" i="8"/>
  <c r="CT16" i="7" l="1"/>
  <c r="CT19" i="7" s="1"/>
  <c r="CU14" i="7" s="1"/>
  <c r="CU51" i="8"/>
  <c r="CU54" i="8" s="1"/>
  <c r="CU17" i="7" l="1"/>
  <c r="CU15" i="7"/>
  <c r="CU55" i="8"/>
  <c r="I50" i="10"/>
  <c r="I53" i="10" s="1"/>
  <c r="J50" i="10"/>
  <c r="J53" i="10" s="1"/>
  <c r="K50" i="10"/>
  <c r="K53" i="10" s="1"/>
  <c r="CV51" i="8" l="1"/>
  <c r="CV54" i="8" s="1"/>
  <c r="CU16" i="7"/>
  <c r="CU19" i="7" s="1"/>
  <c r="CV14" i="7" s="1"/>
  <c r="I54" i="10"/>
  <c r="J54" i="10"/>
  <c r="K54" i="10"/>
  <c r="CV17" i="7" l="1"/>
  <c r="CV15" i="7"/>
  <c r="CV55" i="8"/>
  <c r="CW51" i="8" l="1"/>
  <c r="CW54" i="8" s="1"/>
  <c r="CV16" i="7"/>
  <c r="CV19" i="7" l="1"/>
  <c r="CW14" i="7" s="1"/>
  <c r="CW55" i="8"/>
  <c r="CW17" i="7" l="1"/>
  <c r="CW15" i="7"/>
  <c r="CX51" i="8" l="1"/>
  <c r="CX54" i="8" s="1"/>
  <c r="CW16" i="7"/>
  <c r="CW19" i="7" l="1"/>
  <c r="CX14" i="7" s="1"/>
  <c r="CX55" i="8"/>
  <c r="CX17" i="7" l="1"/>
  <c r="CX15" i="7"/>
  <c r="CY51" i="8" l="1"/>
  <c r="A15" i="7"/>
  <c r="CX16" i="7"/>
  <c r="F50" i="10" l="1"/>
  <c r="F53" i="10" s="1"/>
  <c r="CY54" i="8"/>
  <c r="A54" i="8" s="1"/>
  <c r="G50" i="10"/>
  <c r="G53" i="10" s="1"/>
  <c r="CX19" i="7"/>
  <c r="CY14" i="7" s="1"/>
  <c r="CY55" i="8"/>
  <c r="A55" i="8" s="1"/>
  <c r="L50" i="10"/>
  <c r="A51" i="8"/>
  <c r="F54" i="10" l="1"/>
  <c r="G54" i="10"/>
  <c r="A50" i="10"/>
  <c r="L53" i="10"/>
  <c r="L54" i="10"/>
  <c r="CY17" i="7"/>
  <c r="A54" i="10" l="1"/>
  <c r="CY16" i="7"/>
  <c r="CY19" i="7" l="1"/>
  <c r="CZ14" i="7" s="1"/>
  <c r="CZ17" i="7" l="1"/>
  <c r="CZ16" i="7" l="1"/>
  <c r="CZ19" i="7" l="1"/>
  <c r="DA14" i="7" s="1"/>
  <c r="DA17" i="7" s="1"/>
  <c r="DA16" i="7" s="1"/>
  <c r="DA19" i="7" s="1"/>
  <c r="DB14" i="7" s="1"/>
  <c r="DB17" i="7" s="1"/>
  <c r="DB16" i="7" s="1"/>
  <c r="DB19" i="7" s="1"/>
  <c r="DC14" i="7" s="1"/>
  <c r="DC17" i="7" s="1"/>
  <c r="DC16" i="7" s="1"/>
  <c r="DC19" i="7" s="1"/>
  <c r="DD14" i="7" s="1"/>
  <c r="DD17" i="7" s="1"/>
  <c r="DD16" i="7" s="1"/>
  <c r="DD19" i="7" s="1"/>
  <c r="DE14" i="7" s="1"/>
  <c r="DE17" i="7" s="1"/>
  <c r="DE16" i="7" s="1"/>
  <c r="DE19" i="7" s="1"/>
  <c r="DF14" i="7" s="1"/>
  <c r="DF17" i="7" s="1"/>
  <c r="DF16" i="7" s="1"/>
  <c r="DF19" i="7" s="1"/>
  <c r="DG14" i="7" s="1"/>
  <c r="DG17" i="7" s="1"/>
  <c r="DG16" i="7" s="1"/>
  <c r="DG19" i="7" s="1"/>
  <c r="DH14" i="7" s="1"/>
  <c r="DH17" i="7" s="1"/>
  <c r="DH16" i="7" s="1"/>
  <c r="DH19" i="7" s="1"/>
  <c r="DI14" i="7" s="1"/>
  <c r="DI17" i="7" s="1"/>
  <c r="DI16" i="7" s="1"/>
  <c r="DI19" i="7" s="1"/>
  <c r="DJ14" i="7" s="1"/>
  <c r="DJ17" i="7" s="1"/>
  <c r="DJ16" i="7" s="1"/>
  <c r="DJ19" i="7" s="1"/>
  <c r="DK14" i="7" s="1"/>
  <c r="DK17" i="7" s="1"/>
  <c r="DK16" i="7" s="1"/>
  <c r="DK19" i="7" s="1"/>
  <c r="DL14" i="7" s="1"/>
  <c r="DL17" i="7" s="1"/>
  <c r="DL16" i="7" s="1"/>
  <c r="DL19" i="7" s="1"/>
  <c r="DM14" i="7" s="1"/>
  <c r="DM17" i="7" s="1"/>
  <c r="DM16" i="7" s="1"/>
  <c r="DM19" i="7" s="1"/>
  <c r="DN14" i="7" s="1"/>
  <c r="DN17" i="7" s="1"/>
  <c r="DN16" i="7" s="1"/>
  <c r="DN19" i="7" s="1"/>
  <c r="DO14" i="7" s="1"/>
  <c r="DO17" i="7" s="1"/>
  <c r="DO16" i="7" s="1"/>
  <c r="DO19" i="7" s="1"/>
  <c r="DP14" i="7" s="1"/>
  <c r="DP17" i="7" s="1"/>
  <c r="DP16" i="7" s="1"/>
  <c r="DP19" i="7" s="1"/>
  <c r="DQ14" i="7" s="1"/>
  <c r="DQ17" i="7" s="1"/>
  <c r="DQ16" i="7" s="1"/>
  <c r="DQ19" i="7" s="1"/>
  <c r="DR14" i="7" s="1"/>
  <c r="DR17" i="7" l="1"/>
  <c r="DR16" i="7" l="1"/>
  <c r="DR18" i="7" l="1"/>
  <c r="DR19" i="7" l="1"/>
  <c r="DS14" i="7" s="1"/>
  <c r="DS17" i="7" s="1"/>
  <c r="DS16" i="7" l="1"/>
  <c r="DS19" i="7" l="1"/>
  <c r="DT14" i="7" s="1"/>
  <c r="DT17" i="7" l="1"/>
  <c r="DT16" i="7" l="1"/>
  <c r="DT19" i="7" l="1"/>
  <c r="DU14" i="7" s="1"/>
  <c r="DU17" i="7" l="1"/>
  <c r="DU16" i="7" l="1"/>
  <c r="DU19" i="7" l="1"/>
  <c r="DV14" i="7" s="1"/>
  <c r="DV17" i="7" l="1"/>
  <c r="DV16" i="7" l="1"/>
  <c r="DV19" i="7" l="1"/>
  <c r="DW14" i="7" s="1"/>
  <c r="DW17" i="7" l="1"/>
  <c r="DW16" i="7" l="1"/>
  <c r="DW19" i="7" l="1"/>
  <c r="DX14" i="7" s="1"/>
  <c r="DX17" i="7" s="1"/>
  <c r="DX16" i="7" s="1"/>
  <c r="DX19" i="7" s="1"/>
  <c r="DY14" i="7" s="1"/>
  <c r="DY17" i="7" s="1"/>
  <c r="DY16" i="7" s="1"/>
  <c r="DY19" i="7" s="1"/>
  <c r="DZ14" i="7" s="1"/>
  <c r="DZ17" i="7" s="1"/>
  <c r="DZ16" i="7" s="1"/>
  <c r="DZ19" i="7" s="1"/>
  <c r="EA14" i="7" s="1"/>
  <c r="EA17" i="7" s="1"/>
  <c r="EA16" i="7" s="1"/>
  <c r="EA19" i="7" s="1"/>
  <c r="EB14" i="7" s="1"/>
  <c r="EB17" i="7" s="1"/>
  <c r="EB16" i="7" s="1"/>
  <c r="EB19" i="7" s="1"/>
  <c r="EC14" i="7" s="1"/>
  <c r="EC17" i="7" s="1"/>
  <c r="EC16" i="7" s="1"/>
  <c r="EC19" i="7" s="1"/>
  <c r="ED14" i="7" s="1"/>
  <c r="ED17" i="7" l="1"/>
  <c r="A14" i="7"/>
  <c r="ED16" i="7" l="1"/>
  <c r="ED18" i="7" s="1"/>
  <c r="A17" i="7"/>
  <c r="EE52" i="8" l="1"/>
  <c r="A18" i="7"/>
  <c r="ED19" i="7"/>
  <c r="A16" i="7"/>
  <c r="A12" i="7" l="1"/>
  <c r="B3" i="11" s="1"/>
  <c r="DT59" i="8" l="1"/>
  <c r="DT67" i="8" s="1"/>
  <c r="DU59" i="8" l="1"/>
  <c r="DU67" i="8" s="1"/>
  <c r="DV59" i="8" l="1"/>
  <c r="DV67" i="8" s="1"/>
  <c r="DW59" i="8" l="1"/>
  <c r="DW67" i="8" s="1"/>
  <c r="DX59" i="8" l="1"/>
  <c r="DX67" i="8" s="1"/>
  <c r="DY59" i="8" l="1"/>
  <c r="DY67" i="8" s="1"/>
  <c r="DZ59" i="8" l="1"/>
  <c r="DZ67" i="8" s="1"/>
  <c r="EA59" i="8" l="1"/>
  <c r="EA67" i="8" s="1"/>
  <c r="EB59" i="8" l="1"/>
  <c r="EB67" i="8" s="1"/>
  <c r="EC59" i="8" l="1"/>
  <c r="EC67" i="8" s="1"/>
  <c r="ED59" i="8" l="1"/>
  <c r="ED67" i="8" s="1"/>
  <c r="EE59" i="8" l="1"/>
  <c r="EE67" i="8" l="1"/>
  <c r="DP6" i="7"/>
  <c r="DP9" i="7" s="1"/>
  <c r="DQ4" i="7" s="1"/>
  <c r="DQ52" i="8"/>
  <c r="DQ7" i="7" l="1"/>
  <c r="DQ6" i="7" l="1"/>
  <c r="DQ9" i="7" l="1"/>
  <c r="DR4" i="7" s="1"/>
  <c r="DR7" i="7" l="1"/>
  <c r="DR6" i="7" l="1"/>
  <c r="DR8" i="7" s="1"/>
  <c r="DS52" i="8" l="1"/>
  <c r="A8" i="7"/>
  <c r="DR9" i="7"/>
  <c r="DS4" i="7" s="1"/>
  <c r="M51" i="10" l="1"/>
  <c r="A51" i="10" s="1"/>
  <c r="A52" i="8"/>
  <c r="DS7" i="7"/>
  <c r="DS6" i="7" l="1"/>
  <c r="DS9" i="7" l="1"/>
  <c r="DT4" i="7" s="1"/>
  <c r="DT7" i="7" l="1"/>
  <c r="DT6" i="7" l="1"/>
  <c r="DT9" i="7" l="1"/>
  <c r="DU4" i="7" s="1"/>
  <c r="DU7" i="7" l="1"/>
  <c r="DU6" i="7" l="1"/>
  <c r="DU9" i="7" l="1"/>
  <c r="DV4" i="7" s="1"/>
  <c r="DV7" i="7" l="1"/>
  <c r="DV6" i="7" s="1"/>
  <c r="DV9" i="7" s="1"/>
  <c r="DW4" i="7" s="1"/>
  <c r="DW7" i="7" l="1"/>
  <c r="DW6" i="7" s="1"/>
  <c r="DW9" i="7" s="1"/>
  <c r="DX4" i="7" s="1"/>
  <c r="DX7" i="7" l="1"/>
  <c r="DX6" i="7" s="1"/>
  <c r="DX9" i="7" s="1"/>
  <c r="DY4" i="7" s="1"/>
  <c r="DY7" i="7" l="1"/>
  <c r="DY6" i="7" s="1"/>
  <c r="DY9" i="7" s="1"/>
  <c r="DZ4" i="7" s="1"/>
  <c r="DZ7" i="7" l="1"/>
  <c r="DZ6" i="7" s="1"/>
  <c r="DZ9" i="7" s="1"/>
  <c r="EA4" i="7" s="1"/>
  <c r="EA7" i="7" l="1"/>
  <c r="EA6" i="7" s="1"/>
  <c r="EA9" i="7" s="1"/>
  <c r="EB4" i="7" s="1"/>
  <c r="EB7" i="7" l="1"/>
  <c r="EB6" i="7" s="1"/>
  <c r="EB9" i="7" s="1"/>
  <c r="EC4" i="7" s="1"/>
  <c r="EC7" i="7" l="1"/>
  <c r="EC6" i="7" s="1"/>
  <c r="EC9" i="7" s="1"/>
  <c r="ED4" i="7" s="1"/>
  <c r="ED7" i="7" l="1"/>
  <c r="A4" i="7"/>
  <c r="ED6" i="7" l="1"/>
  <c r="A7" i="7"/>
  <c r="A6" i="7" l="1"/>
  <c r="A2" i="7" s="1"/>
  <c r="B2" i="11" s="1"/>
  <c r="ED9" i="7"/>
  <c r="K11" i="1"/>
  <c r="C58" i="8" s="1"/>
  <c r="C57" i="10" l="1"/>
  <c r="A57" i="10" s="1"/>
  <c r="K2" i="1"/>
  <c r="K4" i="1" s="1"/>
  <c r="C66" i="10"/>
  <c r="C70" i="8" l="1"/>
  <c r="D69" i="8" s="1"/>
  <c r="D59" i="8" s="1"/>
  <c r="D70" i="8" s="1"/>
  <c r="C67" i="8"/>
  <c r="A58" i="8"/>
  <c r="E69" i="8" l="1"/>
  <c r="E59" i="8" s="1"/>
  <c r="E70" i="8" l="1"/>
  <c r="F69" i="8" s="1"/>
  <c r="E67" i="8"/>
  <c r="D67" i="8"/>
  <c r="F59" i="8" l="1"/>
  <c r="F70" i="8" s="1"/>
  <c r="G69" i="8" s="1"/>
  <c r="G59" i="8" l="1"/>
  <c r="G67" i="8" s="1"/>
  <c r="F67" i="8"/>
  <c r="G70" i="8" l="1"/>
  <c r="H69" i="8" s="1"/>
  <c r="H59" i="8" l="1"/>
  <c r="H70" i="8" s="1"/>
  <c r="I69" i="8" s="1"/>
  <c r="I59" i="8" l="1"/>
  <c r="I67" i="8" s="1"/>
  <c r="H67" i="8"/>
  <c r="I70" i="8" l="1"/>
  <c r="J69" i="8" s="1"/>
  <c r="J59" i="8" l="1"/>
  <c r="J70" i="8" s="1"/>
  <c r="K69" i="8" s="1"/>
  <c r="K59" i="8" l="1"/>
  <c r="K67" i="8" s="1"/>
  <c r="J67" i="8"/>
  <c r="K70" i="8" l="1"/>
  <c r="L69" i="8" s="1"/>
  <c r="L59" i="8" l="1"/>
  <c r="L70" i="8" s="1"/>
  <c r="M69" i="8" s="1"/>
  <c r="M59" i="8" l="1"/>
  <c r="M67" i="8" s="1"/>
  <c r="L67" i="8"/>
  <c r="M70" i="8" l="1"/>
  <c r="N69" i="8" s="1"/>
  <c r="N59" i="8" l="1"/>
  <c r="N67" i="8" s="1"/>
  <c r="N70" i="8" l="1"/>
  <c r="O69" i="8" s="1"/>
  <c r="O59" i="8" l="1"/>
  <c r="O67" i="8" s="1"/>
  <c r="O70" i="8" l="1"/>
  <c r="P69" i="8" s="1"/>
  <c r="P59" i="8" l="1"/>
  <c r="P70" i="8" s="1"/>
  <c r="Q69" i="8" s="1"/>
  <c r="Q59" i="8" l="1"/>
  <c r="Q67" i="8" s="1"/>
  <c r="P67" i="8"/>
  <c r="Q70" i="8" l="1"/>
  <c r="R69" i="8" s="1"/>
  <c r="R59" i="8" l="1"/>
  <c r="R70" i="8" s="1"/>
  <c r="S69" i="8" s="1"/>
  <c r="S59" i="8" l="1"/>
  <c r="S67" i="8" s="1"/>
  <c r="R67" i="8"/>
  <c r="S70" i="8" l="1"/>
  <c r="T69" i="8" s="1"/>
  <c r="T59" i="8" l="1"/>
  <c r="T70" i="8" s="1"/>
  <c r="U69" i="8" s="1"/>
  <c r="U59" i="8" l="1"/>
  <c r="U67" i="8" s="1"/>
  <c r="T67" i="8"/>
  <c r="U70" i="8" l="1"/>
  <c r="V69" i="8" s="1"/>
  <c r="V59" i="8" s="1"/>
  <c r="V70" i="8" s="1"/>
  <c r="W69" i="8" s="1"/>
  <c r="W59" i="8" l="1"/>
  <c r="W67" i="8" s="1"/>
  <c r="V67" i="8"/>
  <c r="W70" i="8" l="1"/>
  <c r="X69" i="8" s="1"/>
  <c r="X59" i="8" l="1"/>
  <c r="X67" i="8" l="1"/>
  <c r="X70" i="8"/>
  <c r="Y69" i="8" s="1"/>
  <c r="Y59" i="8" l="1"/>
  <c r="Y67" i="8" l="1"/>
  <c r="Y70" i="8"/>
  <c r="Z69" i="8" s="1"/>
  <c r="Z59" i="8" l="1"/>
  <c r="Z67" i="8" l="1"/>
  <c r="Z70" i="8"/>
  <c r="AA69" i="8" s="1"/>
  <c r="AA59" i="8" l="1"/>
  <c r="AA67" i="8" l="1"/>
  <c r="E58" i="10"/>
  <c r="AA70" i="8"/>
  <c r="AB69" i="8" s="1"/>
  <c r="AB59" i="8" l="1"/>
  <c r="AB67" i="8" s="1"/>
  <c r="AB70" i="8" l="1"/>
  <c r="AC69" i="8" s="1"/>
  <c r="AC59" i="8" l="1"/>
  <c r="AC67" i="8" s="1"/>
  <c r="AC70" i="8" l="1"/>
  <c r="AD69" i="8" s="1"/>
  <c r="AD59" i="8" l="1"/>
  <c r="AD67" i="8" s="1"/>
  <c r="AD70" i="8" l="1"/>
  <c r="AE69" i="8" s="1"/>
  <c r="AE59" i="8" s="1"/>
  <c r="AE67" i="8" s="1"/>
  <c r="AE70" i="8" l="1"/>
  <c r="AF69" i="8" s="1"/>
  <c r="AF59" i="8" s="1"/>
  <c r="AF67" i="8" s="1"/>
  <c r="AF70" i="8" l="1"/>
  <c r="AG69" i="8" s="1"/>
  <c r="AG59" i="8" s="1"/>
  <c r="AG67" i="8" s="1"/>
  <c r="AG70" i="8" l="1"/>
  <c r="AH69" i="8" s="1"/>
  <c r="AH59" i="8" s="1"/>
  <c r="AH67" i="8" l="1"/>
  <c r="AH70" i="8"/>
  <c r="AI69" i="8" s="1"/>
  <c r="AI59" i="8" l="1"/>
  <c r="AI67" i="8" s="1"/>
  <c r="AI70" i="8" l="1"/>
  <c r="AJ69" i="8" s="1"/>
  <c r="AJ59" i="8" l="1"/>
  <c r="AJ67" i="8" s="1"/>
  <c r="AJ70" i="8" l="1"/>
  <c r="AK69" i="8" s="1"/>
  <c r="AK59" i="8" l="1"/>
  <c r="AK67" i="8" s="1"/>
  <c r="AK70" i="8" l="1"/>
  <c r="AL69" i="8" s="1"/>
  <c r="AL59" i="8" l="1"/>
  <c r="AL67" i="8" s="1"/>
  <c r="AL70" i="8" l="1"/>
  <c r="AM69" i="8" s="1"/>
  <c r="AM59" i="8" s="1"/>
  <c r="AM67" i="8" s="1"/>
  <c r="AM70" i="8" l="1"/>
  <c r="AN69" i="8" s="1"/>
  <c r="AN59" i="8" s="1"/>
  <c r="AN70" i="8" s="1"/>
  <c r="AO69" i="8" s="1"/>
  <c r="AO59" i="8" s="1"/>
  <c r="AN67" i="8" l="1"/>
  <c r="AO67" i="8"/>
  <c r="AO70" i="8"/>
  <c r="AP69" i="8" s="1"/>
  <c r="AP59" i="8" l="1"/>
  <c r="AP67" i="8" l="1"/>
  <c r="AP70" i="8"/>
  <c r="AQ69" i="8" s="1"/>
  <c r="AQ59" i="8" l="1"/>
  <c r="AQ67" i="8" l="1"/>
  <c r="AQ70" i="8"/>
  <c r="AR69" i="8" s="1"/>
  <c r="AR59" i="8" l="1"/>
  <c r="AR67" i="8" l="1"/>
  <c r="AR70" i="8"/>
  <c r="AS69" i="8" s="1"/>
  <c r="AS59" i="8" l="1"/>
  <c r="AS67" i="8" s="1"/>
  <c r="AS70" i="8" l="1"/>
  <c r="AT69" i="8" s="1"/>
  <c r="AT59" i="8" l="1"/>
  <c r="AT67" i="8" s="1"/>
  <c r="AT70" i="8" l="1"/>
  <c r="AU69" i="8" s="1"/>
  <c r="AU59" i="8" l="1"/>
  <c r="AU67" i="8" s="1"/>
  <c r="AU70" i="8" l="1"/>
  <c r="AV69" i="8" s="1"/>
  <c r="AV59" i="8"/>
  <c r="AV67" i="8" s="1"/>
  <c r="AV70" i="8" l="1"/>
  <c r="AW69" i="8" s="1"/>
  <c r="AW59" i="8" l="1"/>
  <c r="AW67" i="8" s="1"/>
  <c r="AW70" i="8" l="1"/>
  <c r="AX69" i="8" s="1"/>
  <c r="AX59" i="8" l="1"/>
  <c r="AX67" i="8" s="1"/>
  <c r="AX70" i="8" l="1"/>
  <c r="AY69" i="8" s="1"/>
  <c r="AY59" i="8" l="1"/>
  <c r="AY67" i="8" s="1"/>
  <c r="AY70" i="8" l="1"/>
  <c r="AZ69" i="8" s="1"/>
  <c r="AZ59" i="8" l="1"/>
  <c r="AZ67" i="8" l="1"/>
  <c r="AZ70" i="8"/>
  <c r="BA69" i="8" s="1"/>
  <c r="BA59" i="8" l="1"/>
  <c r="BA67" i="8" l="1"/>
  <c r="BA70" i="8"/>
  <c r="BB69" i="8" s="1"/>
  <c r="BB59" i="8" l="1"/>
  <c r="BB67" i="8" l="1"/>
  <c r="BB70" i="8"/>
  <c r="BC69" i="8" s="1"/>
  <c r="BC59" i="8" l="1"/>
  <c r="BC67" i="8" l="1"/>
  <c r="BC70" i="8"/>
  <c r="BD69" i="8" s="1"/>
  <c r="BD59" i="8" l="1"/>
  <c r="BD67" i="8" l="1"/>
  <c r="BD70" i="8"/>
  <c r="BE69" i="8" s="1"/>
  <c r="BE59" i="8" l="1"/>
  <c r="BE67" i="8" s="1"/>
  <c r="BE70" i="8" l="1"/>
  <c r="BF69" i="8" s="1"/>
  <c r="BF59" i="8" l="1"/>
  <c r="BF67" i="8" s="1"/>
  <c r="BF70" i="8" l="1"/>
  <c r="BG69" i="8" s="1"/>
  <c r="BG59" i="8" l="1"/>
  <c r="BG67" i="8" s="1"/>
  <c r="BG70" i="8" l="1"/>
  <c r="BH69" i="8" s="1"/>
  <c r="D58" i="10"/>
  <c r="BH59" i="8" l="1"/>
  <c r="BH67" i="8" s="1"/>
  <c r="D68" i="10"/>
  <c r="D66" i="10"/>
  <c r="E66" i="10"/>
  <c r="BH70" i="8" l="1"/>
  <c r="BI69" i="8" s="1"/>
  <c r="E68" i="10"/>
  <c r="BI59" i="8" l="1"/>
  <c r="BI67" i="8" s="1"/>
  <c r="BI70" i="8" l="1"/>
  <c r="BJ69" i="8" s="1"/>
  <c r="BJ59" i="8" l="1"/>
  <c r="BJ67" i="8" s="1"/>
  <c r="BJ70" i="8" l="1"/>
  <c r="BK69" i="8" s="1"/>
  <c r="BK59" i="8" l="1"/>
  <c r="BK67" i="8" s="1"/>
  <c r="BK70" i="8" l="1"/>
  <c r="BL69" i="8" s="1"/>
  <c r="BL59" i="8" l="1"/>
  <c r="BL67" i="8" l="1"/>
  <c r="BL70" i="8"/>
  <c r="BM69" i="8" s="1"/>
  <c r="BM59" i="8" l="1"/>
  <c r="BM67" i="8" l="1"/>
  <c r="BM70" i="8"/>
  <c r="BN69" i="8" s="1"/>
  <c r="BN59" i="8" l="1"/>
  <c r="BN67" i="8" l="1"/>
  <c r="BN70" i="8"/>
  <c r="BO69" i="8" s="1"/>
  <c r="BO59" i="8" l="1"/>
  <c r="BO67" i="8" l="1"/>
  <c r="BO70" i="8"/>
  <c r="BP69" i="8" s="1"/>
  <c r="BP59" i="8" l="1"/>
  <c r="BP67" i="8" l="1"/>
  <c r="BP70" i="8"/>
  <c r="BQ69" i="8" s="1"/>
  <c r="BQ59" i="8" l="1"/>
  <c r="BQ67" i="8" s="1"/>
  <c r="BQ70" i="8" l="1"/>
  <c r="BR69" i="8" s="1"/>
  <c r="BR59" i="8" l="1"/>
  <c r="BR67" i="8" s="1"/>
  <c r="BR70" i="8" l="1"/>
  <c r="BS69" i="8" s="1"/>
  <c r="BS59" i="8" l="1"/>
  <c r="BS67" i="8" s="1"/>
  <c r="BS70" i="8" l="1"/>
  <c r="BT69" i="8" s="1"/>
  <c r="BT59" i="8" l="1"/>
  <c r="BT67" i="8" s="1"/>
  <c r="BT70" i="8" l="1"/>
  <c r="BU69" i="8" s="1"/>
  <c r="BU59" i="8" l="1"/>
  <c r="BU67" i="8" s="1"/>
  <c r="BU70" i="8" l="1"/>
  <c r="BV69" i="8" s="1"/>
  <c r="BV59" i="8" l="1"/>
  <c r="BV67" i="8" s="1"/>
  <c r="BV70" i="8" l="1"/>
  <c r="BW69" i="8" s="1"/>
  <c r="BW59" i="8" l="1"/>
  <c r="BW67" i="8" s="1"/>
  <c r="BW70" i="8" l="1"/>
  <c r="BX69" i="8" s="1"/>
  <c r="BX59" i="8" l="1"/>
  <c r="BX67" i="8" l="1"/>
  <c r="BX70" i="8"/>
  <c r="BY69" i="8" s="1"/>
  <c r="F58" i="10"/>
  <c r="F68" i="10" s="1"/>
  <c r="G58" i="10"/>
  <c r="BY59" i="8" l="1"/>
  <c r="F66" i="10"/>
  <c r="G68" i="10" s="1"/>
  <c r="G66" i="10"/>
  <c r="I66" i="10"/>
  <c r="BY67" i="8" l="1"/>
  <c r="BY70" i="8"/>
  <c r="BZ69" i="8" s="1"/>
  <c r="BZ59" i="8" l="1"/>
  <c r="BZ67" i="8" l="1"/>
  <c r="BZ70" i="8"/>
  <c r="CA69" i="8" s="1"/>
  <c r="CA59" i="8" l="1"/>
  <c r="CA67" i="8" l="1"/>
  <c r="CA70" i="8"/>
  <c r="CB69" i="8" s="1"/>
  <c r="CB59" i="8" l="1"/>
  <c r="CB67" i="8" l="1"/>
  <c r="CB70" i="8"/>
  <c r="CC69" i="8" s="1"/>
  <c r="CC59" i="8" l="1"/>
  <c r="CC67" i="8" l="1"/>
  <c r="CC70" i="8"/>
  <c r="CD69" i="8" s="1"/>
  <c r="CD59" i="8" l="1"/>
  <c r="CD67" i="8" l="1"/>
  <c r="CD70" i="8"/>
  <c r="CE69" i="8" s="1"/>
  <c r="CE59" i="8" l="1"/>
  <c r="CE70" i="8" s="1"/>
  <c r="CF69" i="8" s="1"/>
  <c r="CF59" i="8" l="1"/>
  <c r="CF67" i="8" s="1"/>
  <c r="CE67" i="8"/>
  <c r="CF70" i="8" l="1"/>
  <c r="CG69" i="8" s="1"/>
  <c r="CG59" i="8" l="1"/>
  <c r="CG67" i="8" s="1"/>
  <c r="CG70" i="8" l="1"/>
  <c r="CH69" i="8" s="1"/>
  <c r="CH59" i="8" l="1"/>
  <c r="CH67" i="8" s="1"/>
  <c r="CH70" i="8" l="1"/>
  <c r="CI69" i="8" s="1"/>
  <c r="CI59" i="8" l="1"/>
  <c r="CI67" i="8" s="1"/>
  <c r="H58" i="10"/>
  <c r="I58" i="10"/>
  <c r="CI70" i="8" l="1"/>
  <c r="CJ69" i="8" s="1"/>
  <c r="H66" i="10"/>
  <c r="I68" i="10" s="1"/>
  <c r="H68" i="10"/>
  <c r="CJ59" i="8" l="1"/>
  <c r="CJ70" i="8" s="1"/>
  <c r="CK69" i="8" s="1"/>
  <c r="CK59" i="8" s="1"/>
  <c r="CJ67" i="8" l="1"/>
  <c r="CK70" i="8"/>
  <c r="CL69" i="8" s="1"/>
  <c r="CK67" i="8"/>
  <c r="CL59" i="8" l="1"/>
  <c r="CL67" i="8" l="1"/>
  <c r="CL70" i="8"/>
  <c r="CM69" i="8" s="1"/>
  <c r="CM59" i="8" l="1"/>
  <c r="CM70" i="8" s="1"/>
  <c r="CN69" i="8" s="1"/>
  <c r="CN59" i="8" l="1"/>
  <c r="CN67" i="8" s="1"/>
  <c r="CM67" i="8"/>
  <c r="CN70" i="8" l="1"/>
  <c r="CO69" i="8" s="1"/>
  <c r="CO59" i="8" l="1"/>
  <c r="CO67" i="8" l="1"/>
  <c r="CO70" i="8"/>
  <c r="CP69" i="8" s="1"/>
  <c r="CP59" i="8" l="1"/>
  <c r="CP67" i="8" l="1"/>
  <c r="CP70" i="8"/>
  <c r="CQ69" i="8" s="1"/>
  <c r="CQ59" i="8" s="1"/>
  <c r="CQ70" i="8" l="1"/>
  <c r="CR69" i="8" s="1"/>
  <c r="CQ67" i="8"/>
  <c r="CR59" i="8" l="1"/>
  <c r="CR67" i="8" s="1"/>
  <c r="CR70" i="8" l="1"/>
  <c r="CS69" i="8" s="1"/>
  <c r="CS59" i="8" l="1"/>
  <c r="CS67" i="8" s="1"/>
  <c r="CS70" i="8" l="1"/>
  <c r="CT69" i="8" s="1"/>
  <c r="CT59" i="8" l="1"/>
  <c r="CT67" i="8" s="1"/>
  <c r="CT70" i="8" l="1"/>
  <c r="CU69" i="8" s="1"/>
  <c r="CU59" i="8" l="1"/>
  <c r="CU67" i="8" s="1"/>
  <c r="CU70" i="8" l="1"/>
  <c r="CV69" i="8" s="1"/>
  <c r="CV59" i="8" l="1"/>
  <c r="CV67" i="8" l="1"/>
  <c r="CV70" i="8"/>
  <c r="CW69" i="8" s="1"/>
  <c r="CW59" i="8" l="1"/>
  <c r="CW67" i="8" l="1"/>
  <c r="CW70" i="8"/>
  <c r="CX69" i="8" s="1"/>
  <c r="CX59" i="8" s="1"/>
  <c r="CX70" i="8" l="1"/>
  <c r="CY69" i="8" s="1"/>
  <c r="CX67" i="8"/>
  <c r="CY59" i="8" l="1"/>
  <c r="CY67" i="8" l="1"/>
  <c r="CY70" i="8"/>
  <c r="CZ69" i="8" s="1"/>
  <c r="CZ59" i="8" l="1"/>
  <c r="CZ67" i="8" l="1"/>
  <c r="CZ70" i="8"/>
  <c r="DA69" i="8" s="1"/>
  <c r="DA59" i="8" s="1"/>
  <c r="DA70" i="8" l="1"/>
  <c r="DB69" i="8" s="1"/>
  <c r="DA67" i="8"/>
  <c r="DB59" i="8" l="1"/>
  <c r="DB67" i="8" l="1"/>
  <c r="DB70" i="8"/>
  <c r="DC69" i="8" s="1"/>
  <c r="DC59" i="8" l="1"/>
  <c r="DC67" i="8" s="1"/>
  <c r="DC70" i="8" l="1"/>
  <c r="DD69" i="8" s="1"/>
  <c r="DD59" i="8" l="1"/>
  <c r="DD67" i="8" s="1"/>
  <c r="DD70" i="8" l="1"/>
  <c r="DE69" i="8" s="1"/>
  <c r="DE59" i="8" l="1"/>
  <c r="DE67" i="8" s="1"/>
  <c r="DE70" i="8" l="1"/>
  <c r="DF69" i="8" s="1"/>
  <c r="DF59" i="8"/>
  <c r="DF67" i="8" s="1"/>
  <c r="DF70" i="8" l="1"/>
  <c r="DG69" i="8" s="1"/>
  <c r="DG59" i="8" s="1"/>
  <c r="DG70" i="8" l="1"/>
  <c r="DH69" i="8" s="1"/>
  <c r="DG67" i="8"/>
  <c r="L66" i="10" s="1"/>
  <c r="DH59" i="8" l="1"/>
  <c r="DH67" i="8" l="1"/>
  <c r="DH70" i="8"/>
  <c r="DI69" i="8" s="1"/>
  <c r="DI59" i="8" l="1"/>
  <c r="DI70" i="8" s="1"/>
  <c r="DJ69" i="8" s="1"/>
  <c r="DJ59" i="8" s="1"/>
  <c r="DJ70" i="8" l="1"/>
  <c r="DK69" i="8" s="1"/>
  <c r="DJ67" i="8"/>
  <c r="DI67" i="8"/>
  <c r="DK59" i="8" l="1"/>
  <c r="DK70" i="8" s="1"/>
  <c r="DL69" i="8" s="1"/>
  <c r="DL59" i="8" l="1"/>
  <c r="DL67" i="8" s="1"/>
  <c r="DK67" i="8"/>
  <c r="DL70" i="8" l="1"/>
  <c r="DM69" i="8" s="1"/>
  <c r="DM59" i="8" s="1"/>
  <c r="DM70" i="8" l="1"/>
  <c r="DN69" i="8" s="1"/>
  <c r="DM67" i="8"/>
  <c r="DN59" i="8" l="1"/>
  <c r="DN67" i="8" l="1"/>
  <c r="DN70" i="8"/>
  <c r="DO69" i="8" s="1"/>
  <c r="DO59" i="8" l="1"/>
  <c r="DO67" i="8" s="1"/>
  <c r="DO70" i="8" l="1"/>
  <c r="DP69" i="8" s="1"/>
  <c r="DP59" i="8" l="1"/>
  <c r="DP67" i="8" s="1"/>
  <c r="DP70" i="8" l="1"/>
  <c r="DQ69" i="8" s="1"/>
  <c r="DQ59" i="8" l="1"/>
  <c r="DQ67" i="8" s="1"/>
  <c r="DQ70" i="8" l="1"/>
  <c r="DR69" i="8" s="1"/>
  <c r="DR59" i="8" l="1"/>
  <c r="DR67" i="8" s="1"/>
  <c r="DR70" i="8" l="1"/>
  <c r="DS69" i="8" s="1"/>
  <c r="DS59" i="8" s="1"/>
  <c r="DS70" i="8" l="1"/>
  <c r="DT69" i="8" s="1"/>
  <c r="DT70" i="8" s="1"/>
  <c r="DU69" i="8" s="1"/>
  <c r="DU70" i="8" s="1"/>
  <c r="DV69" i="8" s="1"/>
  <c r="DV70" i="8" s="1"/>
  <c r="DW69" i="8" s="1"/>
  <c r="DW70" i="8" s="1"/>
  <c r="DX69" i="8" s="1"/>
  <c r="DX70" i="8" s="1"/>
  <c r="DY69" i="8" s="1"/>
  <c r="DY70" i="8" s="1"/>
  <c r="DZ69" i="8" s="1"/>
  <c r="DZ70" i="8" s="1"/>
  <c r="EA69" i="8" s="1"/>
  <c r="EA70" i="8" s="1"/>
  <c r="EB69" i="8" s="1"/>
  <c r="EB70" i="8" s="1"/>
  <c r="EC69" i="8" s="1"/>
  <c r="EC70" i="8" s="1"/>
  <c r="ED69" i="8" s="1"/>
  <c r="ED70" i="8" s="1"/>
  <c r="EE69" i="8" s="1"/>
  <c r="EE70" i="8" s="1"/>
  <c r="J58" i="10"/>
  <c r="DS67" i="8"/>
  <c r="K58" i="10"/>
  <c r="A59" i="8"/>
  <c r="L58" i="10"/>
  <c r="M58" i="10"/>
  <c r="A58" i="10" l="1"/>
  <c r="J68" i="10"/>
  <c r="M66" i="10"/>
  <c r="J66" i="10"/>
  <c r="K66" i="10"/>
  <c r="K23" i="1"/>
  <c r="H26" i="1" s="1"/>
  <c r="A67" i="8"/>
  <c r="K14" i="1"/>
  <c r="K22" i="1"/>
  <c r="B12" i="11" l="1"/>
  <c r="B19" i="11"/>
  <c r="G32" i="1"/>
  <c r="G39" i="1"/>
  <c r="A66" i="10"/>
  <c r="H25" i="1"/>
  <c r="K68" i="10"/>
  <c r="L68" i="10"/>
  <c r="M68" i="10"/>
  <c r="K24" i="1" l="1"/>
  <c r="H27" i="1" s="1"/>
</calcChain>
</file>

<file path=xl/sharedStrings.xml><?xml version="1.0" encoding="utf-8"?>
<sst xmlns="http://schemas.openxmlformats.org/spreadsheetml/2006/main" count="397" uniqueCount="286">
  <si>
    <t>LTV</t>
  </si>
  <si>
    <t>Going-In Debt Yield</t>
  </si>
  <si>
    <t>Cap Rate Expansion/Year</t>
  </si>
  <si>
    <t>Equity</t>
  </si>
  <si>
    <t>Total Sources</t>
  </si>
  <si>
    <t>Total</t>
  </si>
  <si>
    <t>Item</t>
  </si>
  <si>
    <t>Marketing</t>
  </si>
  <si>
    <t>No</t>
  </si>
  <si>
    <t>Subtotal</t>
  </si>
  <si>
    <t>Check</t>
  </si>
  <si>
    <t>Revenue</t>
  </si>
  <si>
    <t>Net Levered Cash Flow</t>
  </si>
  <si>
    <t>Cash-on-Cash Return</t>
  </si>
  <si>
    <t>Checks</t>
  </si>
  <si>
    <t>Acquisition Financing - Loan Payoff &amp; Amortization = Beginning Balance</t>
  </si>
  <si>
    <t>Refinancing - Loan Payoff &amp; Amortization = Beginning Balance</t>
  </si>
  <si>
    <t>All Construction Capital Funded</t>
  </si>
  <si>
    <t>Año de construccion</t>
  </si>
  <si>
    <t xml:space="preserve">Numero de unidades </t>
  </si>
  <si>
    <t>Espacios descubiertos</t>
  </si>
  <si>
    <t>Espacios de garages</t>
  </si>
  <si>
    <t>PRELIMINARES</t>
  </si>
  <si>
    <t>EXCAVACIONES</t>
  </si>
  <si>
    <t>ESTRUCTURA</t>
  </si>
  <si>
    <t>CUBIERTAS Y CIELOS</t>
  </si>
  <si>
    <t>HIDROSANITARIAS</t>
  </si>
  <si>
    <t>PISOS</t>
  </si>
  <si>
    <t>PINTURAS</t>
  </si>
  <si>
    <t>APARATOS SANITARIOS</t>
  </si>
  <si>
    <t>EQUIPOS ESPECIALES</t>
  </si>
  <si>
    <t>EQUIPO Y HERRAMIENTA</t>
  </si>
  <si>
    <t>GASTOS GENERALES</t>
  </si>
  <si>
    <t>MATERIAL VARIO</t>
  </si>
  <si>
    <t>MAMPOSTERIA</t>
  </si>
  <si>
    <t>INSTALACION ELECTRICA</t>
  </si>
  <si>
    <t>PREVOQUES Y FORROS</t>
  </si>
  <si>
    <t>CARPINTERIA MADERA</t>
  </si>
  <si>
    <t>Hectareas totales</t>
  </si>
  <si>
    <t>Direccion</t>
  </si>
  <si>
    <t>Ciudad/ Departamento</t>
  </si>
  <si>
    <t>Espacios cubiertos</t>
  </si>
  <si>
    <t>Espacios Totales</t>
  </si>
  <si>
    <t>Espacios totales/Unidad</t>
  </si>
  <si>
    <t>Precio de venta</t>
  </si>
  <si>
    <t>Precio de venta/Unidad</t>
  </si>
  <si>
    <t>Monto de financiamiento</t>
  </si>
  <si>
    <t>2AL-2BÑ</t>
  </si>
  <si>
    <t>MT2</t>
  </si>
  <si>
    <t>Renta/Mes</t>
  </si>
  <si>
    <t xml:space="preserve"> </t>
  </si>
  <si>
    <t># De unidades</t>
  </si>
  <si>
    <t>Tipos de unidad</t>
  </si>
  <si>
    <t>Nomina</t>
  </si>
  <si>
    <t>General &amp; Administrativo</t>
  </si>
  <si>
    <t>Reparos &amp; Mantenimiento</t>
  </si>
  <si>
    <t>Fee de gerenciamiento</t>
  </si>
  <si>
    <t>Impuestos a la propiedad</t>
  </si>
  <si>
    <t>Seguros</t>
  </si>
  <si>
    <t>Precio Construccion /Unidad</t>
  </si>
  <si>
    <t>Por unidad</t>
  </si>
  <si>
    <t>Mes de finalizacion</t>
  </si>
  <si>
    <t>Mes de inicio</t>
  </si>
  <si>
    <t>Contingencia</t>
  </si>
  <si>
    <t>Costo total de Construccion</t>
  </si>
  <si>
    <t>Percentaje</t>
  </si>
  <si>
    <t>Informacion de Construcccion</t>
  </si>
  <si>
    <t>Detalles de Construccion</t>
  </si>
  <si>
    <t>Pago de capital</t>
  </si>
  <si>
    <t>Pago de Intereses</t>
  </si>
  <si>
    <t>Pago total del Prestamo</t>
  </si>
  <si>
    <t>Balance Inicial</t>
  </si>
  <si>
    <t xml:space="preserve"> DSCR</t>
  </si>
  <si>
    <t>Construccion</t>
  </si>
  <si>
    <t>Servicio a la deuda</t>
  </si>
  <si>
    <t>Sabaneta, Antioquia</t>
  </si>
  <si>
    <t>$/MT2</t>
  </si>
  <si>
    <t>Periodo de estabilizacion de rentas</t>
  </si>
  <si>
    <t>Mes inicial</t>
  </si>
  <si>
    <t>Mes final</t>
  </si>
  <si>
    <t>Ingresos lavanderia</t>
  </si>
  <si>
    <t>Pagos tarde</t>
  </si>
  <si>
    <t xml:space="preserve">Fee de mascotas </t>
  </si>
  <si>
    <t>Cobro de garajes</t>
  </si>
  <si>
    <t>Cobro de almacenaje</t>
  </si>
  <si>
    <t>Otros Ingresos/Unidad/Mes</t>
  </si>
  <si>
    <t>Reciclaje</t>
  </si>
  <si>
    <t>Otros Ingresos</t>
  </si>
  <si>
    <t>Incremento de renta</t>
  </si>
  <si>
    <t>Incremento de otros ingresos</t>
  </si>
  <si>
    <t>Vacancia Fisica</t>
  </si>
  <si>
    <t>Deuda Incobrable</t>
  </si>
  <si>
    <t>Otras perdidas</t>
  </si>
  <si>
    <t>Vacancia Economica</t>
  </si>
  <si>
    <t>Conseciones</t>
  </si>
  <si>
    <t>Rentas Estabilizadas</t>
  </si>
  <si>
    <t>% de rentas Estabilizadas</t>
  </si>
  <si>
    <t>Ingreso Total Potencial</t>
  </si>
  <si>
    <t>Periodo de solo intereses</t>
  </si>
  <si>
    <t>Tasa de Interes</t>
  </si>
  <si>
    <t>Ingresos Netos de renta</t>
  </si>
  <si>
    <t>Total Otros Ingresos</t>
  </si>
  <si>
    <t>Ingreso Bruto Efectivo</t>
  </si>
  <si>
    <t>Presupuesto Total de Construccion</t>
  </si>
  <si>
    <t>Informacion del credito</t>
  </si>
  <si>
    <t>Flujo de cada antes de servicio a la deuda</t>
  </si>
  <si>
    <t>Flujo de caja despues de servicio a la deuda</t>
  </si>
  <si>
    <t>Pago total</t>
  </si>
  <si>
    <t>Fees del prestamo</t>
  </si>
  <si>
    <t>Ingreso Operativo Neto</t>
  </si>
  <si>
    <t>Costos Operativos</t>
  </si>
  <si>
    <t xml:space="preserve">$/Unidad/Año </t>
  </si>
  <si>
    <t>Informacion De Impuestos Propiedad</t>
  </si>
  <si>
    <t>Cuota de administración de la propiedad</t>
  </si>
  <si>
    <t>Precio de Venta</t>
  </si>
  <si>
    <t>Por Unidad</t>
  </si>
  <si>
    <t>Mes Inicial</t>
  </si>
  <si>
    <t>Mes Final</t>
  </si>
  <si>
    <t>Meses Totales</t>
  </si>
  <si>
    <t>Costos de cambio de arrendatario</t>
  </si>
  <si>
    <t>Balance Final</t>
  </si>
  <si>
    <t>Mes</t>
  </si>
  <si>
    <t>Fecha</t>
  </si>
  <si>
    <t xml:space="preserve">Año </t>
  </si>
  <si>
    <t>Gastos</t>
  </si>
  <si>
    <t>Gastos Operativos Totales</t>
  </si>
  <si>
    <t>Ingresos</t>
  </si>
  <si>
    <t>Ingresos Brutos De Renta Potencial</t>
  </si>
  <si>
    <t>Monto del Credito</t>
  </si>
  <si>
    <t>Financiacion del prestamo</t>
  </si>
  <si>
    <t>Financiamiento de Capital de Trabajo</t>
  </si>
  <si>
    <t>Capital de Trabajo Aportado</t>
  </si>
  <si>
    <t>Capital de Trabajo Distribuido</t>
  </si>
  <si>
    <t>Supuestos de otros gastos</t>
  </si>
  <si>
    <t>Incremento anual de costos</t>
  </si>
  <si>
    <t>Financiacion de Construccion</t>
  </si>
  <si>
    <t>Financiacion Operacion</t>
  </si>
  <si>
    <t>Flujo de Caja Neto Apalancado</t>
  </si>
  <si>
    <t>Balance Inicial de Capital de Trabajo</t>
  </si>
  <si>
    <t>Balance Final de Capital de Trabajo</t>
  </si>
  <si>
    <t>Informacion del Credito</t>
  </si>
  <si>
    <t>Financiacion del Prestamo</t>
  </si>
  <si>
    <t>Pago Total</t>
  </si>
  <si>
    <t>Fees del Prestamo</t>
  </si>
  <si>
    <t>Reembolso de Servicios Publicos</t>
  </si>
  <si>
    <t>Unidades por Hectarea</t>
  </si>
  <si>
    <t>Numero de Edificios</t>
  </si>
  <si>
    <t>MT2 Netos Rentables</t>
  </si>
  <si>
    <t>Tamaño Promedio de Unidades</t>
  </si>
  <si>
    <t>Detalles de Propiedad</t>
  </si>
  <si>
    <t xml:space="preserve">Informacion de Parqueaderos </t>
  </si>
  <si>
    <t>Informacion de Credito Constructor</t>
  </si>
  <si>
    <t>Resumen</t>
  </si>
  <si>
    <t>Detalles de Venta</t>
  </si>
  <si>
    <t>Costos Totales de Construccion</t>
  </si>
  <si>
    <t>Costos Totales de Construccion/Unidad</t>
  </si>
  <si>
    <t>Costo Construccion</t>
  </si>
  <si>
    <t>Informacion de Venta</t>
  </si>
  <si>
    <t>Recursos ( En Construccion)</t>
  </si>
  <si>
    <t>Costo de Construccion</t>
  </si>
  <si>
    <t>Fees del Prestamo de Construccion</t>
  </si>
  <si>
    <t>Costo de Construccion/Unidad</t>
  </si>
  <si>
    <t>Consto de Construccion/MT2</t>
  </si>
  <si>
    <t>Predial</t>
  </si>
  <si>
    <t>Reavaluo al Momento de la Venta</t>
  </si>
  <si>
    <t>% del Valor Gravable</t>
  </si>
  <si>
    <t>Valor Gravable Actual</t>
  </si>
  <si>
    <t>Cargos Fijos Municipales</t>
  </si>
  <si>
    <t>Servicios Publicos</t>
  </si>
  <si>
    <t>Reservas legales/Unidad</t>
  </si>
  <si>
    <t>Cap Rate Inicial</t>
  </si>
  <si>
    <t>Tasas de Crecimiento de Impuestos</t>
  </si>
  <si>
    <t>Valor Gravable Propiedad</t>
  </si>
  <si>
    <t>Valor Cargos Fijos Municipales</t>
  </si>
  <si>
    <t>Credito Operación</t>
  </si>
  <si>
    <t>Mes del Credito</t>
  </si>
  <si>
    <t>Cap Rate Usado en Valoracion</t>
  </si>
  <si>
    <t>Amortizacion</t>
  </si>
  <si>
    <t>Tasa Interna de Retorno (TIR)</t>
  </si>
  <si>
    <t xml:space="preserve"> Cap Rate Salida</t>
  </si>
  <si>
    <t>Total Impuestos Propiedad</t>
  </si>
  <si>
    <t>Total Uso</t>
  </si>
  <si>
    <t>Presupuesto de Construccion</t>
  </si>
  <si>
    <t>Otros Gastos</t>
  </si>
  <si>
    <t>Termino</t>
  </si>
  <si>
    <t xml:space="preserve">Usos </t>
  </si>
  <si>
    <t>Equity Adicional Requerido</t>
  </si>
  <si>
    <t xml:space="preserve">Requerimientos de Equity adicionales (Post Construccion)  </t>
  </si>
  <si>
    <t>Costo de Entrega Lote</t>
  </si>
  <si>
    <t>Otros Gastos y Costos de Venta</t>
  </si>
  <si>
    <t>Otros Gastos y Costos de Cierre</t>
  </si>
  <si>
    <t>Periodo de Tenencia</t>
  </si>
  <si>
    <t>Comisiones de Venta(%)</t>
  </si>
  <si>
    <t>Comisiones de Venta</t>
  </si>
  <si>
    <t>Debt Yield Operacion</t>
  </si>
  <si>
    <t xml:space="preserve">  DSCR Operacion</t>
  </si>
  <si>
    <t>Indicadores</t>
  </si>
  <si>
    <t>Multiplicador de Capital</t>
  </si>
  <si>
    <t xml:space="preserve">  CAGR</t>
  </si>
  <si>
    <t>TIR Apalancada</t>
  </si>
  <si>
    <t>Multiplicador de Capital Apalancado</t>
  </si>
  <si>
    <t>Rentabilidad Promedio Anual en Efectivo Apalancada</t>
  </si>
  <si>
    <t>Rentabilidad Promedio Anual en Efectivo</t>
  </si>
  <si>
    <t>Costos de Construccion</t>
  </si>
  <si>
    <t>Reservas legales</t>
  </si>
  <si>
    <t>Reservas Legales</t>
  </si>
  <si>
    <t>Total Costo del Proyecto</t>
  </si>
  <si>
    <t xml:space="preserve">  Cap Rate Salida</t>
  </si>
  <si>
    <t>Fecha Inicio de construccion</t>
  </si>
  <si>
    <t>CAP RATE</t>
  </si>
  <si>
    <t>Comision de Estructuracion (%)</t>
  </si>
  <si>
    <t>DCSR</t>
  </si>
  <si>
    <t>TASA DE INTERES</t>
  </si>
  <si>
    <t>Total Costo/Unidad</t>
  </si>
  <si>
    <t>Manual Técnico del Modelo Financiero - Proyecto Multifamiliar Remodelacion</t>
  </si>
  <si>
    <t>1. Descripción del Proyecto</t>
  </si>
  <si>
    <t>Este documento tiene como propósito servir como guía técnica para la comprensión, análisis y validación de un modelo financiero aplicado a la adquisición, remodelación y operación de un proyecto Multifamily en Colombia. El modelo está estructurado en un archivo Excel con múltiples hojas de cálculo interconectadas, que permiten simular los flujos de caja del proyecto, calcular la rentabilidad y analizar la viabilidad financiera de la inversión.</t>
  </si>
  <si>
    <t>2.  Estructura del Modelo</t>
  </si>
  <si>
    <t>El modelo está dividido en las siguientes pestañas principales:</t>
  </si>
  <si>
    <t>Pestaña</t>
  </si>
  <si>
    <t>Función</t>
  </si>
  <si>
    <t>Resumen ejecutivo con KPIs financieros clave del proyecto</t>
  </si>
  <si>
    <t>Proyecciones de ingresos por alquiler y otras fuentes</t>
  </si>
  <si>
    <t xml:space="preserve">	Detalle de los costos operacionales del activo</t>
  </si>
  <si>
    <t>Presupuesto de contsruccion</t>
  </si>
  <si>
    <t>Detalle de la inversión en CAPEX y cronograma de ejecución</t>
  </si>
  <si>
    <t>Financiamiento</t>
  </si>
  <si>
    <t>Estructura de deuda y cronograma de pagos</t>
  </si>
  <si>
    <t>Flujo de caja mensual</t>
  </si>
  <si>
    <t>Flujo consolidado mes a mes con ingresos, egresos y financiamiento</t>
  </si>
  <si>
    <t>Flujo de caja anual</t>
  </si>
  <si>
    <t>Versión agregada anual del flujo de caja para análisis de largo plazo</t>
  </si>
  <si>
    <t>Validaciones</t>
  </si>
  <si>
    <t>Parámetros clave, tasas y consistencia de fórmulas</t>
  </si>
  <si>
    <t>3. Conexiones entre pestañas</t>
  </si>
  <si>
    <t>El modelo está diseñado de manera modular, donde cada pestaña alimenta a la siguiente:</t>
  </si>
  <si>
    <t>- Ingresos + Gastos → Flujo operativo mensual</t>
  </si>
  <si>
    <t>- Los ingresos (ventas o rentas) de la hoja 'Ingresos' se integran directamente en 'FC Mensual' como flujos de entrada, considerando el calendario de pagos establecido.
- Los egresos de la hoja 'Gastos' se agrupan por categoría y mes, impactando el flujo de salida en 'FC Mensual'</t>
  </si>
  <si>
    <t>- CAPEX (Presupuesto) → Flujo de caja mensual (egresos de inversión)</t>
  </si>
  <si>
    <t>Define los costos de obra (CAPEX) que también son flujos negativos en el flujo mensual</t>
  </si>
  <si>
    <t>- Financiamiento → Flujo mensual (servicio de deuda)</t>
  </si>
  <si>
    <t>- Flujo mensual → Flujo anual</t>
  </si>
  <si>
    <t>- Genera entradas por desembolsos del préstamo y salidas por servicio de deuda, también reflejadas en 'FC Mensual'
- Resume los movimientos del flujo mensual para análisis macro</t>
  </si>
  <si>
    <t>- Flujos + inversión inicial → Summary (TIR, VPN, Cap Rate, etc.)</t>
  </si>
  <si>
    <t>- Brindar una visión ejecutiva del desempeño del proyecto</t>
  </si>
  <si>
    <t>4. Descripción y análisis de cada pestaña</t>
  </si>
  <si>
    <r>
      <t xml:space="preserve">Resumen
</t>
    </r>
    <r>
      <rPr>
        <sz val="11"/>
        <color theme="1"/>
        <rFont val="Aptos Narrow"/>
        <family val="2"/>
      </rPr>
      <t>Brindar una visión ejecutiva del desempeño del proyecto</t>
    </r>
  </si>
  <si>
    <t>- TIR sin deuda (Unlevered TIR)
- TIR con deuda (Levered TIR)
- NPV con tasa de descuento definida
- Cap Rate inicial y final
- Cash-on-Cash Return
- Valor de reventa
- DSCR promedio (indicador de cobertura de deuda)</t>
  </si>
  <si>
    <r>
      <t xml:space="preserve">Ingresos
</t>
    </r>
    <r>
      <rPr>
        <sz val="11"/>
        <color theme="1"/>
        <rFont val="Aptos Narrow"/>
        <family val="2"/>
      </rPr>
      <t>Proyectar los ingresos esperados por alquiler</t>
    </r>
  </si>
  <si>
    <t>- Lista de unidades por tipología.
- Valor mensual por unidad.
- Ajustes por ocupación, vacancia, impagos, concesiones.
- Otros ingresos (parqueaderos, servicios)</t>
  </si>
  <si>
    <r>
      <t xml:space="preserve">Gastos
</t>
    </r>
    <r>
      <rPr>
        <sz val="11"/>
        <color theme="1"/>
        <rFont val="Aptos Narrow"/>
        <family val="2"/>
      </rPr>
      <t>Estimar los gastos operacionales para determinar el NOI</t>
    </r>
  </si>
  <si>
    <t>- Administración
- Servicios públicos comunes
- Mantenimiento y reparaciones
- Marketing
- Rotación de inquilinos
- Property taxes e impuestos</t>
  </si>
  <si>
    <r>
      <t xml:space="preserve">Presupuesto de construcción
</t>
    </r>
    <r>
      <rPr>
        <sz val="11"/>
        <color theme="1"/>
        <rFont val="Aptos Narrow"/>
        <family val="2"/>
      </rPr>
      <t>Describir y calendarizar la inversión en remodelación (CAPEX)</t>
    </r>
  </si>
  <si>
    <r>
      <t xml:space="preserve">Financiamiento
</t>
    </r>
    <r>
      <rPr>
        <sz val="11"/>
        <color theme="1"/>
        <rFont val="Aptos Narrow"/>
        <family val="2"/>
      </rPr>
      <t>Simular el servicio de deuda y cronograma de pagos</t>
    </r>
  </si>
  <si>
    <t>- Monto financiado
- Tasa de interés y plazo
- Cuota mensual (interés + capital)
- Balance inicial y final por mes</t>
  </si>
  <si>
    <r>
      <t xml:space="preserve">Flujo de caja mensual
</t>
    </r>
    <r>
      <rPr>
        <sz val="11"/>
        <color theme="1"/>
        <rFont val="Aptos Narrow"/>
        <family val="2"/>
      </rPr>
      <t>Consolidar ingresos, egresos operacionales, inversión y financiamiento en una línea de tiempo detallada</t>
    </r>
  </si>
  <si>
    <t>- Ingresos netos mensuales
- Gastos operacionales
- CAPEX mensual
- Servicio de deuda
- Flujo neto mensual</t>
  </si>
  <si>
    <r>
      <t xml:space="preserve">Flujo de caja anual
</t>
    </r>
    <r>
      <rPr>
        <sz val="11"/>
        <color theme="1"/>
        <rFont val="Aptos Narrow"/>
        <family val="2"/>
      </rPr>
      <t>Agregación anual del flujo mensual, útil para KPIs y comparaciones interanuales</t>
    </r>
  </si>
  <si>
    <t>- Net Rental Income anual
- Gastos anuales
- Deuda anual
- Flujo de caja libre (FCF)</t>
  </si>
  <si>
    <t>5. Conceptos Financieros Relevantes</t>
  </si>
  <si>
    <t>Cap Rate (Capitalization Rate)</t>
  </si>
  <si>
    <t>Se calcula como el ingreso operativo neto anual dividido entre el valor del activo. Permite comparar la rentabilidad esperada de un proyecto inmobiliario en relación con su precio de mercado</t>
  </si>
  <si>
    <t>LTV (Loan to Value)</t>
  </si>
  <si>
    <t>Es el porcentaje del valor total del proyecto que está financiado por deuda. LTV = Monto del préstamo / Valor del activo. Es un indicador de riesgo para bancos e inversionistas</t>
  </si>
  <si>
    <t>NOI (Net Operating Income)</t>
  </si>
  <si>
    <t>Ingreso neto operativo. Es el resultado de restar los gastos operativos al ingreso bruto anual, antes de intereses e impuestos</t>
  </si>
  <si>
    <t>TIR y VAN</t>
  </si>
  <si>
    <t>La Tasa Interna de Retorno y el Valor Actual Neto son medidas estándar de rentabilidad de proyectos. El modelo los calcula con base en los flujos netos anuales.</t>
  </si>
  <si>
    <t>6. Supuestos del Modelo</t>
  </si>
  <si>
    <t>Algunos supuestos predefinidos que se encuentran en las hojas son:</t>
  </si>
  <si>
    <t>- Velocidad de ventas (meses en los que se reciben ingresos)</t>
  </si>
  <si>
    <t>- Inflación proyectada o indexación de costos</t>
  </si>
  <si>
    <t>- Tasa de interés y plazo del crédito hipotecario</t>
  </si>
  <si>
    <t>- Fechas de inicio y fin de construcción</t>
  </si>
  <si>
    <t>- Costos indirectos calculados como porcentaje del presupuesto directo</t>
  </si>
  <si>
    <t>- Cronograma de egresos por etapa (obra, legal, comercial, etc.)</t>
  </si>
  <si>
    <t>7. Buenas Prácticas y Visualización</t>
  </si>
  <si>
    <t>- No modificar celdas con fórmulas protegidas o referencias cruzadas</t>
  </si>
  <si>
    <t>- Usar formatos condicionales para identificar flujos negativos o desfases</t>
  </si>
  <si>
    <t>- Se recomienda exportar los resultados a herramientas como Power BI para generar dashboards dinámicos</t>
  </si>
  <si>
    <t>- Verificar la hoja “Checks” luego de cada actualización</t>
  </si>
  <si>
    <t>- Mantener respaldo del archivo base antes de realizar simulaciones de sensibilidad</t>
  </si>
  <si>
    <t>8. Conclusión</t>
  </si>
  <si>
    <t>El modelo multifamily Compra-Renovacion representa una herramienta completa para el análisis económico y financiero de un desarrollo inmobiliario. La correcta interpretación de sus componentes permite tomar decisiones estratégicas fundamentadas en proyecciones realistas y supuestos flexibles</t>
  </si>
  <si>
    <t>- Partidas por actividad  (Excavaziones, estructuras, Carpinteria,etc.)
- Costos por unidad o globales
- Cronograma de ejecución (mes inicial, final)
- Cálculo de desembolsos mensuales</t>
  </si>
  <si>
    <t>Impuestos a la propiedad por periodo de tenencia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</si>
</sst>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8" formatCode="&quot;$&quot;#,##0.00_);[Red]\(&quot;$&quot;#,##0.00\)"/>
    <numFmt numFmtId="164" formatCode="_-* #,##0.00\ _€_-;\-* #,##0.00\ _€_-;_-* &quot;-&quot;??\ _€_-;_-@_-"/>
    <numFmt numFmtId="165" formatCode="&quot;$&quot;#,##0"/>
    <numFmt numFmtId="166" formatCode="0.00&quot;x&quot;"/>
    <numFmt numFmtId="167" formatCode="&quot;Month&quot;\ 0"/>
    <numFmt numFmtId="168" formatCode="&quot;$&quot;#,##0.00"/>
    <numFmt numFmtId="169" formatCode="&quot;Year&quot;\ 0"/>
    <numFmt numFmtId="170" formatCode="0.0%"/>
    <numFmt numFmtId="171" formatCode="&quot;Acquisition&quot;"/>
    <numFmt numFmtId="172" formatCode="&quot;Mes&quot;\ 0"/>
    <numFmt numFmtId="173" formatCode="0\ &quot;Meses&quot;"/>
    <numFmt numFmtId="174" formatCode="&quot;Construccion&quot;"/>
    <numFmt numFmtId="175" formatCode="&quot;Año&quot;\ 0"/>
    <numFmt numFmtId="176" formatCode="#,##0.000\ _€;[Red]\-#,##0.000\ _€"/>
  </numFmts>
  <fonts count="19" x14ac:knownFonts="1">
    <font>
      <sz val="11"/>
      <color theme="1"/>
      <name val="Calibri"/>
      <family val="2"/>
      <scheme val="minor"/>
    </font>
    <font>
      <sz val="10"/>
      <color theme="1"/>
      <name val="Franklin Gothic Book"/>
      <family val="2"/>
    </font>
    <font>
      <b/>
      <sz val="10"/>
      <color theme="0"/>
      <name val="Franklin Gothic Book"/>
      <family val="2"/>
    </font>
    <font>
      <sz val="10"/>
      <color rgb="FF0000FF"/>
      <name val="Franklin Gothic Book"/>
      <family val="2"/>
    </font>
    <font>
      <sz val="10"/>
      <name val="Franklin Gothic Book"/>
      <family val="2"/>
    </font>
    <font>
      <b/>
      <sz val="10"/>
      <color theme="1"/>
      <name val="Franklin Gothic Book"/>
      <family val="2"/>
    </font>
    <font>
      <sz val="11"/>
      <color theme="1"/>
      <name val="Calibri"/>
      <family val="2"/>
      <scheme val="minor"/>
    </font>
    <font>
      <b/>
      <sz val="10"/>
      <name val="Franklin Gothic Book"/>
      <family val="2"/>
    </font>
    <font>
      <u/>
      <sz val="10"/>
      <color theme="1"/>
      <name val="Franklin Gothic Book"/>
      <family val="2"/>
    </font>
    <font>
      <u/>
      <sz val="10"/>
      <color theme="0"/>
      <name val="Franklin Gothic Book"/>
      <family val="2"/>
    </font>
    <font>
      <sz val="10"/>
      <color theme="0"/>
      <name val="Franklin Gothic Book"/>
      <family val="2"/>
    </font>
    <font>
      <i/>
      <sz val="10"/>
      <color theme="1"/>
      <name val="Franklin Gothic Book"/>
      <family val="2"/>
    </font>
    <font>
      <sz val="10"/>
      <name val="Arial"/>
      <family val="2"/>
    </font>
    <font>
      <sz val="11"/>
      <color theme="1"/>
      <name val="Aptos Narrow"/>
      <family val="2"/>
    </font>
    <font>
      <b/>
      <sz val="24"/>
      <color theme="1"/>
      <name val="Aptos Narrow"/>
      <family val="2"/>
    </font>
    <font>
      <b/>
      <sz val="20"/>
      <color theme="1"/>
      <name val="Aptos Narrow"/>
      <family val="2"/>
    </font>
    <font>
      <b/>
      <sz val="14"/>
      <color theme="1"/>
      <name val="Aptos Narrow"/>
      <family val="2"/>
    </font>
    <font>
      <b/>
      <sz val="11"/>
      <color theme="1"/>
      <name val="Aptos Narrow"/>
      <family val="2"/>
    </font>
    <font>
      <b/>
      <sz val="15"/>
      <color theme="1"/>
      <name val="Aptos Narrow"/>
      <family val="2"/>
    </font>
  </fonts>
  <fills count="9">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002060"/>
        <bgColor indexed="64"/>
      </patternFill>
    </fill>
    <fill>
      <patternFill patternType="solid">
        <fgColor theme="0" tint="-4.9989318521683403E-2"/>
        <bgColor indexed="64"/>
      </patternFill>
    </fill>
  </fills>
  <borders count="2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indexed="64"/>
      </bottom>
      <diagonal/>
    </border>
    <border>
      <left/>
      <right style="thin">
        <color theme="1"/>
      </right>
      <top/>
      <bottom style="thin">
        <color indexed="64"/>
      </bottom>
      <diagonal/>
    </border>
    <border>
      <left/>
      <right/>
      <top/>
      <bottom style="thin">
        <color theme="1"/>
      </bottom>
      <diagonal/>
    </border>
  </borders>
  <cellStyleXfs count="5">
    <xf numFmtId="0" fontId="0" fillId="0" borderId="0"/>
    <xf numFmtId="9" fontId="6" fillId="0" borderId="0" applyFont="0" applyFill="0" applyBorder="0" applyAlignment="0" applyProtection="0"/>
    <xf numFmtId="0" fontId="6" fillId="0" borderId="0"/>
    <xf numFmtId="0" fontId="12" fillId="0" borderId="0"/>
    <xf numFmtId="164" fontId="6" fillId="0" borderId="0" applyFont="0" applyFill="0" applyBorder="0" applyAlignment="0" applyProtection="0"/>
  </cellStyleXfs>
  <cellXfs count="211">
    <xf numFmtId="0" fontId="0" fillId="0" borderId="0" xfId="0"/>
    <xf numFmtId="0" fontId="1" fillId="0" borderId="0" xfId="0" applyFont="1"/>
    <xf numFmtId="0" fontId="2" fillId="2" borderId="1" xfId="0" applyFont="1" applyFill="1" applyBorder="1" applyAlignment="1">
      <alignment horizontal="centerContinuous"/>
    </xf>
    <xf numFmtId="0" fontId="2" fillId="2" borderId="2" xfId="0" applyFont="1" applyFill="1" applyBorder="1" applyAlignment="1">
      <alignment horizontal="centerContinuous"/>
    </xf>
    <xf numFmtId="0" fontId="1" fillId="3" borderId="3" xfId="0" applyFont="1" applyFill="1" applyBorder="1" applyAlignment="1">
      <alignment horizontal="right"/>
    </xf>
    <xf numFmtId="0" fontId="1" fillId="3" borderId="4" xfId="0" applyFont="1" applyFill="1" applyBorder="1" applyAlignment="1">
      <alignment horizontal="right"/>
    </xf>
    <xf numFmtId="0" fontId="1" fillId="3" borderId="5" xfId="0" applyFont="1" applyFill="1" applyBorder="1" applyAlignment="1">
      <alignment horizontal="right"/>
    </xf>
    <xf numFmtId="0" fontId="3" fillId="0" borderId="3" xfId="0" applyFont="1" applyBorder="1" applyAlignment="1">
      <alignment horizontal="center"/>
    </xf>
    <xf numFmtId="3" fontId="1" fillId="0" borderId="4" xfId="0" applyNumberFormat="1" applyFont="1" applyBorder="1" applyAlignment="1">
      <alignment horizontal="center"/>
    </xf>
    <xf numFmtId="3" fontId="3" fillId="0" borderId="4" xfId="0" applyNumberFormat="1" applyFont="1" applyBorder="1" applyAlignment="1">
      <alignment horizontal="center"/>
    </xf>
    <xf numFmtId="0" fontId="3" fillId="0" borderId="4" xfId="0" applyFont="1" applyBorder="1" applyAlignment="1">
      <alignment horizontal="center"/>
    </xf>
    <xf numFmtId="2" fontId="3" fillId="0" borderId="4" xfId="0" applyNumberFormat="1" applyFont="1" applyBorder="1" applyAlignment="1">
      <alignment horizontal="center"/>
    </xf>
    <xf numFmtId="2" fontId="4" fillId="0" borderId="4" xfId="0" applyNumberFormat="1" applyFont="1" applyBorder="1" applyAlignment="1">
      <alignment horizontal="center"/>
    </xf>
    <xf numFmtId="0" fontId="3" fillId="0" borderId="5" xfId="0" applyFont="1" applyBorder="1" applyAlignment="1">
      <alignment horizontal="center"/>
    </xf>
    <xf numFmtId="0" fontId="5" fillId="3" borderId="6" xfId="0" applyFont="1" applyFill="1" applyBorder="1" applyAlignment="1">
      <alignment horizontal="right"/>
    </xf>
    <xf numFmtId="3" fontId="5" fillId="0" borderId="6" xfId="0" applyNumberFormat="1" applyFont="1" applyBorder="1" applyAlignment="1">
      <alignment horizontal="center"/>
    </xf>
    <xf numFmtId="0" fontId="1" fillId="3" borderId="6" xfId="0" applyFont="1" applyFill="1" applyBorder="1" applyAlignment="1">
      <alignment horizontal="right"/>
    </xf>
    <xf numFmtId="4" fontId="1" fillId="0" borderId="6" xfId="0" applyNumberFormat="1" applyFont="1" applyBorder="1" applyAlignment="1">
      <alignment horizontal="center"/>
    </xf>
    <xf numFmtId="6" fontId="3" fillId="0" borderId="3" xfId="0" applyNumberFormat="1" applyFont="1" applyBorder="1" applyAlignment="1">
      <alignment horizontal="center"/>
    </xf>
    <xf numFmtId="165" fontId="1" fillId="0" borderId="4" xfId="0" applyNumberFormat="1" applyFont="1" applyBorder="1" applyAlignment="1">
      <alignment horizontal="center"/>
    </xf>
    <xf numFmtId="165" fontId="3" fillId="0" borderId="4" xfId="0" applyNumberFormat="1" applyFont="1" applyBorder="1" applyAlignment="1">
      <alignment horizontal="center"/>
    </xf>
    <xf numFmtId="10" fontId="1" fillId="0" borderId="4" xfId="1" applyNumberFormat="1" applyFont="1" applyBorder="1" applyAlignment="1">
      <alignment horizontal="center"/>
    </xf>
    <xf numFmtId="14" fontId="3" fillId="0" borderId="5" xfId="0" applyNumberFormat="1" applyFont="1" applyBorder="1" applyAlignment="1">
      <alignment horizontal="center"/>
    </xf>
    <xf numFmtId="9" fontId="3" fillId="0" borderId="4" xfId="1" applyFont="1" applyBorder="1" applyAlignment="1">
      <alignment horizontal="center"/>
    </xf>
    <xf numFmtId="6" fontId="4" fillId="0" borderId="3" xfId="0" applyNumberFormat="1" applyFont="1" applyBorder="1" applyAlignment="1">
      <alignment horizontal="center"/>
    </xf>
    <xf numFmtId="166" fontId="4" fillId="0" borderId="4" xfId="0" applyNumberFormat="1" applyFont="1" applyBorder="1" applyAlignment="1">
      <alignment horizontal="center"/>
    </xf>
    <xf numFmtId="10" fontId="3" fillId="0" borderId="4" xfId="1" applyNumberFormat="1" applyFont="1" applyBorder="1" applyAlignment="1">
      <alignment horizontal="center"/>
    </xf>
    <xf numFmtId="6" fontId="4" fillId="0" borderId="4" xfId="0" applyNumberFormat="1" applyFont="1" applyBorder="1" applyAlignment="1">
      <alignment horizontal="center"/>
    </xf>
    <xf numFmtId="0" fontId="1" fillId="0" borderId="0" xfId="0" applyFont="1" applyAlignment="1">
      <alignment horizontal="right"/>
    </xf>
    <xf numFmtId="10" fontId="4" fillId="0" borderId="4" xfId="1" applyNumberFormat="1" applyFont="1" applyBorder="1" applyAlignment="1">
      <alignment horizontal="center"/>
    </xf>
    <xf numFmtId="165" fontId="4" fillId="0" borderId="4" xfId="0" applyNumberFormat="1" applyFont="1" applyBorder="1" applyAlignment="1">
      <alignment horizontal="center"/>
    </xf>
    <xf numFmtId="165" fontId="4" fillId="0" borderId="5" xfId="0" applyNumberFormat="1" applyFont="1" applyBorder="1" applyAlignment="1">
      <alignment horizontal="center"/>
    </xf>
    <xf numFmtId="165" fontId="4" fillId="0" borderId="4" xfId="1" applyNumberFormat="1" applyFont="1" applyBorder="1" applyAlignment="1">
      <alignment horizontal="center"/>
    </xf>
    <xf numFmtId="10" fontId="4" fillId="0" borderId="5" xfId="1" applyNumberFormat="1" applyFont="1" applyBorder="1" applyAlignment="1">
      <alignment horizontal="center"/>
    </xf>
    <xf numFmtId="165" fontId="7" fillId="0" borderId="6" xfId="0" applyNumberFormat="1" applyFont="1" applyBorder="1" applyAlignment="1">
      <alignment horizontal="center"/>
    </xf>
    <xf numFmtId="6" fontId="4" fillId="0" borderId="6" xfId="0" applyNumberFormat="1" applyFont="1" applyBorder="1" applyAlignment="1">
      <alignment horizontal="center"/>
    </xf>
    <xf numFmtId="10" fontId="3" fillId="0" borderId="3" xfId="0" applyNumberFormat="1" applyFont="1" applyBorder="1" applyAlignment="1">
      <alignment horizontal="center"/>
    </xf>
    <xf numFmtId="0" fontId="2" fillId="4" borderId="1" xfId="0" applyFont="1" applyFill="1" applyBorder="1" applyAlignment="1">
      <alignment horizontal="centerContinuous"/>
    </xf>
    <xf numFmtId="0" fontId="2" fillId="4" borderId="2" xfId="0" applyFont="1" applyFill="1" applyBorder="1" applyAlignment="1">
      <alignment horizontal="centerContinuous"/>
    </xf>
    <xf numFmtId="10" fontId="7" fillId="5" borderId="3" xfId="0" applyNumberFormat="1" applyFont="1" applyFill="1" applyBorder="1" applyAlignment="1">
      <alignment horizontal="center"/>
    </xf>
    <xf numFmtId="166" fontId="7" fillId="5" borderId="4" xfId="1" applyNumberFormat="1" applyFont="1" applyFill="1" applyBorder="1" applyAlignment="1">
      <alignment horizontal="center"/>
    </xf>
    <xf numFmtId="10" fontId="7" fillId="5" borderId="5" xfId="1" applyNumberFormat="1" applyFont="1" applyFill="1" applyBorder="1" applyAlignment="1">
      <alignment horizontal="center"/>
    </xf>
    <xf numFmtId="0" fontId="2" fillId="2" borderId="7" xfId="0" applyFont="1" applyFill="1" applyBorder="1" applyAlignment="1">
      <alignment horizontal="centerContinuous"/>
    </xf>
    <xf numFmtId="0" fontId="8" fillId="3" borderId="1" xfId="0" applyFont="1" applyFill="1" applyBorder="1" applyAlignment="1">
      <alignment horizontal="center"/>
    </xf>
    <xf numFmtId="0" fontId="8" fillId="3" borderId="7" xfId="0" applyFont="1" applyFill="1" applyBorder="1" applyAlignment="1">
      <alignment horizontal="center"/>
    </xf>
    <xf numFmtId="0" fontId="8" fillId="3" borderId="2" xfId="0" applyFont="1" applyFill="1" applyBorder="1" applyAlignment="1">
      <alignment horizontal="center"/>
    </xf>
    <xf numFmtId="0" fontId="3" fillId="0" borderId="8" xfId="0" applyFont="1" applyBorder="1" applyAlignment="1">
      <alignment horizontal="center"/>
    </xf>
    <xf numFmtId="0" fontId="3" fillId="0" borderId="9" xfId="0" applyFont="1" applyBorder="1" applyAlignment="1">
      <alignment horizontal="center"/>
    </xf>
    <xf numFmtId="0" fontId="3" fillId="0" borderId="11" xfId="0" applyFont="1" applyBorder="1" applyAlignment="1">
      <alignment horizontal="center"/>
    </xf>
    <xf numFmtId="0" fontId="3" fillId="0" borderId="0" xfId="0" applyFont="1" applyAlignment="1">
      <alignment horizontal="center"/>
    </xf>
    <xf numFmtId="0" fontId="5" fillId="3" borderId="1" xfId="0" applyFont="1" applyFill="1" applyBorder="1" applyAlignment="1">
      <alignment horizontal="center"/>
    </xf>
    <xf numFmtId="0" fontId="5" fillId="3" borderId="7" xfId="0" applyFont="1" applyFill="1" applyBorder="1" applyAlignment="1">
      <alignment horizontal="center"/>
    </xf>
    <xf numFmtId="3" fontId="3" fillId="0" borderId="9" xfId="0" applyNumberFormat="1" applyFont="1" applyBorder="1" applyAlignment="1">
      <alignment horizontal="center"/>
    </xf>
    <xf numFmtId="6" fontId="3" fillId="0" borderId="9" xfId="0" applyNumberFormat="1" applyFont="1" applyBorder="1" applyAlignment="1">
      <alignment horizontal="center"/>
    </xf>
    <xf numFmtId="8" fontId="1" fillId="0" borderId="10" xfId="0" applyNumberFormat="1" applyFont="1" applyBorder="1" applyAlignment="1">
      <alignment horizontal="center"/>
    </xf>
    <xf numFmtId="3" fontId="3" fillId="0" borderId="0" xfId="0" applyNumberFormat="1" applyFont="1" applyAlignment="1">
      <alignment horizontal="center"/>
    </xf>
    <xf numFmtId="6" fontId="3" fillId="0" borderId="0" xfId="0" applyNumberFormat="1" applyFont="1" applyAlignment="1">
      <alignment horizontal="center"/>
    </xf>
    <xf numFmtId="8" fontId="1" fillId="0" borderId="12" xfId="0" applyNumberFormat="1" applyFont="1" applyBorder="1" applyAlignment="1">
      <alignment horizontal="center"/>
    </xf>
    <xf numFmtId="3" fontId="5" fillId="3" borderId="7" xfId="0" applyNumberFormat="1" applyFont="1" applyFill="1" applyBorder="1" applyAlignment="1">
      <alignment horizontal="center"/>
    </xf>
    <xf numFmtId="165" fontId="5" fillId="3" borderId="7" xfId="0" applyNumberFormat="1" applyFont="1" applyFill="1" applyBorder="1" applyAlignment="1">
      <alignment horizontal="center"/>
    </xf>
    <xf numFmtId="168" fontId="5" fillId="3" borderId="2" xfId="0" applyNumberFormat="1" applyFont="1" applyFill="1" applyBorder="1" applyAlignment="1">
      <alignment horizontal="center"/>
    </xf>
    <xf numFmtId="165" fontId="3" fillId="0" borderId="3" xfId="0" applyNumberFormat="1" applyFont="1" applyBorder="1" applyAlignment="1">
      <alignment horizontal="center"/>
    </xf>
    <xf numFmtId="165" fontId="3" fillId="0" borderId="4" xfId="1" applyNumberFormat="1" applyFont="1" applyBorder="1" applyAlignment="1">
      <alignment horizontal="center"/>
    </xf>
    <xf numFmtId="0" fontId="9" fillId="2" borderId="1" xfId="0" applyFont="1" applyFill="1" applyBorder="1" applyAlignment="1">
      <alignment horizontal="center"/>
    </xf>
    <xf numFmtId="10" fontId="1" fillId="0" borderId="0" xfId="1" applyNumberFormat="1" applyFont="1"/>
    <xf numFmtId="10" fontId="5" fillId="0" borderId="7" xfId="1" applyNumberFormat="1" applyFont="1" applyBorder="1" applyAlignment="1">
      <alignment horizontal="center"/>
    </xf>
    <xf numFmtId="10" fontId="5" fillId="0" borderId="2" xfId="1" applyNumberFormat="1" applyFont="1" applyBorder="1" applyAlignment="1">
      <alignment horizontal="center"/>
    </xf>
    <xf numFmtId="10" fontId="3" fillId="0" borderId="0" xfId="1" applyNumberFormat="1" applyFont="1" applyAlignment="1">
      <alignment horizontal="center"/>
    </xf>
    <xf numFmtId="10" fontId="3" fillId="0" borderId="12" xfId="1" applyNumberFormat="1" applyFont="1" applyBorder="1" applyAlignment="1">
      <alignment horizontal="center"/>
    </xf>
    <xf numFmtId="10" fontId="3" fillId="0" borderId="0" xfId="1" applyNumberFormat="1" applyFont="1" applyBorder="1" applyAlignment="1">
      <alignment horizontal="center"/>
    </xf>
    <xf numFmtId="10" fontId="3" fillId="0" borderId="13" xfId="1" applyNumberFormat="1" applyFont="1" applyBorder="1" applyAlignment="1">
      <alignment horizontal="center"/>
    </xf>
    <xf numFmtId="10" fontId="3" fillId="0" borderId="14" xfId="1" applyNumberFormat="1" applyFont="1" applyBorder="1" applyAlignment="1">
      <alignment horizontal="center"/>
    </xf>
    <xf numFmtId="165" fontId="4" fillId="0" borderId="0" xfId="1" applyNumberFormat="1" applyFont="1" applyAlignment="1">
      <alignment horizontal="center"/>
    </xf>
    <xf numFmtId="165" fontId="4" fillId="0" borderId="0" xfId="0" applyNumberFormat="1" applyFont="1" applyAlignment="1">
      <alignment horizontal="center"/>
    </xf>
    <xf numFmtId="165" fontId="4" fillId="0" borderId="12" xfId="0" applyNumberFormat="1" applyFont="1" applyBorder="1" applyAlignment="1">
      <alignment horizontal="center"/>
    </xf>
    <xf numFmtId="165" fontId="4" fillId="0" borderId="0" xfId="1" applyNumberFormat="1" applyFont="1" applyBorder="1" applyAlignment="1">
      <alignment horizontal="center"/>
    </xf>
    <xf numFmtId="9" fontId="4" fillId="0" borderId="0" xfId="1" applyFont="1" applyAlignment="1">
      <alignment horizontal="center"/>
    </xf>
    <xf numFmtId="9" fontId="4" fillId="0" borderId="12" xfId="1" applyFont="1" applyBorder="1" applyAlignment="1">
      <alignment horizontal="center"/>
    </xf>
    <xf numFmtId="165" fontId="7" fillId="0" borderId="7" xfId="1" applyNumberFormat="1" applyFont="1" applyBorder="1" applyAlignment="1">
      <alignment horizontal="center"/>
    </xf>
    <xf numFmtId="0" fontId="8" fillId="6" borderId="1" xfId="0" applyFont="1" applyFill="1" applyBorder="1" applyAlignment="1">
      <alignment horizontal="right"/>
    </xf>
    <xf numFmtId="0" fontId="8" fillId="6" borderId="7" xfId="0" applyFont="1" applyFill="1" applyBorder="1" applyAlignment="1">
      <alignment horizontal="center"/>
    </xf>
    <xf numFmtId="0" fontId="8" fillId="6" borderId="2" xfId="0" applyFont="1" applyFill="1" applyBorder="1" applyAlignment="1">
      <alignment horizontal="center"/>
    </xf>
    <xf numFmtId="6" fontId="3" fillId="0" borderId="4" xfId="0" applyNumberFormat="1" applyFont="1" applyBorder="1" applyAlignment="1">
      <alignment horizontal="center"/>
    </xf>
    <xf numFmtId="6" fontId="5" fillId="0" borderId="6" xfId="0" applyNumberFormat="1" applyFont="1" applyBorder="1" applyAlignment="1">
      <alignment horizontal="center"/>
    </xf>
    <xf numFmtId="165" fontId="3" fillId="0" borderId="5" xfId="1" applyNumberFormat="1" applyFont="1" applyBorder="1" applyAlignment="1">
      <alignment horizontal="center"/>
    </xf>
    <xf numFmtId="10" fontId="3" fillId="0" borderId="3" xfId="1" applyNumberFormat="1" applyFont="1" applyBorder="1" applyAlignment="1">
      <alignment horizontal="center"/>
    </xf>
    <xf numFmtId="10" fontId="3" fillId="0" borderId="5" xfId="1" applyNumberFormat="1" applyFont="1" applyBorder="1" applyAlignment="1">
      <alignment horizontal="center"/>
    </xf>
    <xf numFmtId="10" fontId="3" fillId="0" borderId="6" xfId="0" applyNumberFormat="1" applyFont="1" applyBorder="1" applyAlignment="1">
      <alignment horizontal="center"/>
    </xf>
    <xf numFmtId="165" fontId="4" fillId="0" borderId="6" xfId="0" applyNumberFormat="1" applyFont="1" applyBorder="1" applyAlignment="1">
      <alignment horizontal="center"/>
    </xf>
    <xf numFmtId="0" fontId="5" fillId="0" borderId="0" xfId="0" applyFont="1" applyAlignment="1">
      <alignment horizontal="right"/>
    </xf>
    <xf numFmtId="167" fontId="1" fillId="0" borderId="0" xfId="0" applyNumberFormat="1" applyFont="1" applyAlignment="1">
      <alignment horizontal="center"/>
    </xf>
    <xf numFmtId="0" fontId="8" fillId="6" borderId="1" xfId="0" applyFont="1" applyFill="1" applyBorder="1" applyAlignment="1">
      <alignment horizontal="center"/>
    </xf>
    <xf numFmtId="6" fontId="3" fillId="0" borderId="6" xfId="0" applyNumberFormat="1" applyFont="1" applyBorder="1" applyAlignment="1">
      <alignment horizontal="center"/>
    </xf>
    <xf numFmtId="6" fontId="1" fillId="0" borderId="6" xfId="0" applyNumberFormat="1" applyFont="1" applyBorder="1" applyAlignment="1">
      <alignment horizontal="center"/>
    </xf>
    <xf numFmtId="165" fontId="1" fillId="0" borderId="0" xfId="0" applyNumberFormat="1" applyFont="1" applyAlignment="1">
      <alignment horizontal="center"/>
    </xf>
    <xf numFmtId="165" fontId="5" fillId="0" borderId="1" xfId="0" applyNumberFormat="1" applyFont="1" applyBorder="1" applyAlignment="1">
      <alignment horizontal="center"/>
    </xf>
    <xf numFmtId="165" fontId="5" fillId="0" borderId="7" xfId="0" applyNumberFormat="1" applyFont="1" applyBorder="1" applyAlignment="1">
      <alignment horizontal="center"/>
    </xf>
    <xf numFmtId="165" fontId="5" fillId="0" borderId="2" xfId="0" applyNumberFormat="1" applyFont="1" applyBorder="1" applyAlignment="1">
      <alignment horizontal="center"/>
    </xf>
    <xf numFmtId="0" fontId="1" fillId="0" borderId="6" xfId="0" applyFont="1" applyBorder="1" applyAlignment="1">
      <alignment horizontal="center"/>
    </xf>
    <xf numFmtId="170" fontId="3" fillId="0" borderId="6" xfId="0" applyNumberFormat="1" applyFont="1" applyBorder="1" applyAlignment="1">
      <alignment horizontal="center"/>
    </xf>
    <xf numFmtId="0" fontId="2" fillId="2" borderId="1" xfId="0" applyFont="1" applyFill="1" applyBorder="1"/>
    <xf numFmtId="0" fontId="2" fillId="2" borderId="7" xfId="0" applyFont="1" applyFill="1" applyBorder="1"/>
    <xf numFmtId="0" fontId="2" fillId="2" borderId="2" xfId="0" applyFont="1" applyFill="1" applyBorder="1"/>
    <xf numFmtId="0" fontId="8" fillId="6" borderId="8" xfId="0" applyFont="1" applyFill="1" applyBorder="1" applyAlignment="1">
      <alignment horizontal="right"/>
    </xf>
    <xf numFmtId="0" fontId="8" fillId="6" borderId="9" xfId="0" applyFont="1" applyFill="1" applyBorder="1" applyAlignment="1">
      <alignment horizontal="center"/>
    </xf>
    <xf numFmtId="0" fontId="8" fillId="6" borderId="10" xfId="0" applyFont="1" applyFill="1" applyBorder="1" applyAlignment="1">
      <alignment horizontal="center"/>
    </xf>
    <xf numFmtId="0" fontId="8" fillId="6" borderId="15" xfId="0" applyFont="1" applyFill="1" applyBorder="1" applyAlignment="1">
      <alignment horizontal="right"/>
    </xf>
    <xf numFmtId="14" fontId="8" fillId="6" borderId="13" xfId="0" applyNumberFormat="1" applyFont="1" applyFill="1" applyBorder="1" applyAlignment="1">
      <alignment horizontal="center"/>
    </xf>
    <xf numFmtId="14" fontId="8" fillId="6" borderId="14" xfId="0" applyNumberFormat="1" applyFont="1" applyFill="1" applyBorder="1" applyAlignment="1">
      <alignment horizontal="center"/>
    </xf>
    <xf numFmtId="6" fontId="1" fillId="0" borderId="0" xfId="0" applyNumberFormat="1" applyFont="1"/>
    <xf numFmtId="6" fontId="1" fillId="0" borderId="0" xfId="0" applyNumberFormat="1" applyFont="1" applyAlignment="1">
      <alignment horizontal="center"/>
    </xf>
    <xf numFmtId="6" fontId="1" fillId="0" borderId="12" xfId="0" applyNumberFormat="1" applyFont="1" applyBorder="1" applyAlignment="1">
      <alignment horizontal="center"/>
    </xf>
    <xf numFmtId="6" fontId="5" fillId="0" borderId="7" xfId="0" applyNumberFormat="1" applyFont="1" applyBorder="1" applyAlignment="1">
      <alignment horizontal="center"/>
    </xf>
    <xf numFmtId="6" fontId="5" fillId="0" borderId="2" xfId="0" applyNumberFormat="1" applyFont="1" applyBorder="1" applyAlignment="1">
      <alignment horizontal="center"/>
    </xf>
    <xf numFmtId="0" fontId="2" fillId="2" borderId="1" xfId="0" applyFont="1" applyFill="1" applyBorder="1" applyAlignment="1">
      <alignment horizontal="center"/>
    </xf>
    <xf numFmtId="167" fontId="2" fillId="2" borderId="8" xfId="0" applyNumberFormat="1" applyFont="1" applyFill="1" applyBorder="1" applyAlignment="1">
      <alignment horizontal="right"/>
    </xf>
    <xf numFmtId="169" fontId="2" fillId="2" borderId="15" xfId="0" applyNumberFormat="1" applyFont="1" applyFill="1" applyBorder="1" applyAlignment="1">
      <alignment horizontal="right"/>
    </xf>
    <xf numFmtId="1" fontId="10" fillId="2" borderId="9" xfId="0" applyNumberFormat="1" applyFont="1" applyFill="1" applyBorder="1" applyAlignment="1">
      <alignment horizontal="center"/>
    </xf>
    <xf numFmtId="1" fontId="10" fillId="2" borderId="10" xfId="0" applyNumberFormat="1" applyFont="1" applyFill="1" applyBorder="1" applyAlignment="1">
      <alignment horizontal="center"/>
    </xf>
    <xf numFmtId="1" fontId="10" fillId="2" borderId="0" xfId="0" applyNumberFormat="1" applyFont="1" applyFill="1" applyAlignment="1">
      <alignment horizontal="center"/>
    </xf>
    <xf numFmtId="171" fontId="10" fillId="2" borderId="9" xfId="0" applyNumberFormat="1" applyFont="1" applyFill="1" applyBorder="1" applyAlignment="1">
      <alignment horizontal="center"/>
    </xf>
    <xf numFmtId="169" fontId="2" fillId="2" borderId="11" xfId="0" applyNumberFormat="1" applyFont="1" applyFill="1" applyBorder="1" applyAlignment="1">
      <alignment horizontal="right"/>
    </xf>
    <xf numFmtId="1" fontId="10" fillId="2" borderId="12" xfId="0" applyNumberFormat="1" applyFont="1" applyFill="1" applyBorder="1" applyAlignment="1">
      <alignment horizontal="center"/>
    </xf>
    <xf numFmtId="14" fontId="9" fillId="2" borderId="13" xfId="0" applyNumberFormat="1" applyFont="1" applyFill="1" applyBorder="1" applyAlignment="1">
      <alignment horizontal="center"/>
    </xf>
    <xf numFmtId="14" fontId="9" fillId="2" borderId="14" xfId="0" applyNumberFormat="1" applyFont="1" applyFill="1" applyBorder="1" applyAlignment="1">
      <alignment horizontal="center"/>
    </xf>
    <xf numFmtId="0" fontId="5" fillId="3" borderId="4" xfId="0" applyFont="1" applyFill="1" applyBorder="1" applyAlignment="1">
      <alignment horizontal="right"/>
    </xf>
    <xf numFmtId="38" fontId="1" fillId="0" borderId="8" xfId="0" applyNumberFormat="1" applyFont="1" applyBorder="1" applyAlignment="1">
      <alignment horizontal="center"/>
    </xf>
    <xf numFmtId="38" fontId="1" fillId="0" borderId="9" xfId="0" applyNumberFormat="1" applyFont="1" applyBorder="1" applyAlignment="1">
      <alignment horizontal="center"/>
    </xf>
    <xf numFmtId="38" fontId="1" fillId="0" borderId="10" xfId="0" applyNumberFormat="1" applyFont="1" applyBorder="1" applyAlignment="1">
      <alignment horizontal="center"/>
    </xf>
    <xf numFmtId="38" fontId="1" fillId="0" borderId="11" xfId="0" applyNumberFormat="1" applyFont="1" applyBorder="1" applyAlignment="1">
      <alignment horizontal="center"/>
    </xf>
    <xf numFmtId="38" fontId="1" fillId="0" borderId="0" xfId="0" applyNumberFormat="1" applyFont="1" applyAlignment="1">
      <alignment horizontal="center"/>
    </xf>
    <xf numFmtId="38" fontId="1" fillId="0" borderId="12" xfId="0" applyNumberFormat="1" applyFont="1" applyBorder="1" applyAlignment="1">
      <alignment horizontal="center"/>
    </xf>
    <xf numFmtId="38" fontId="1" fillId="0" borderId="1" xfId="0" applyNumberFormat="1" applyFont="1" applyBorder="1" applyAlignment="1">
      <alignment horizontal="center"/>
    </xf>
    <xf numFmtId="38" fontId="5" fillId="0" borderId="7" xfId="0" applyNumberFormat="1" applyFont="1" applyBorder="1" applyAlignment="1">
      <alignment horizontal="center"/>
    </xf>
    <xf numFmtId="38" fontId="5" fillId="0" borderId="2" xfId="0" applyNumberFormat="1" applyFont="1" applyBorder="1" applyAlignment="1">
      <alignment horizontal="center"/>
    </xf>
    <xf numFmtId="38" fontId="5" fillId="0" borderId="1" xfId="0" applyNumberFormat="1" applyFont="1" applyBorder="1" applyAlignment="1">
      <alignment horizontal="center"/>
    </xf>
    <xf numFmtId="0" fontId="1" fillId="0" borderId="0" xfId="0" applyFont="1" applyAlignment="1">
      <alignment horizontal="center"/>
    </xf>
    <xf numFmtId="38" fontId="11" fillId="0" borderId="0" xfId="0" applyNumberFormat="1" applyFont="1"/>
    <xf numFmtId="0" fontId="11" fillId="0" borderId="0" xfId="0" applyFont="1" applyAlignment="1">
      <alignment horizontal="right"/>
    </xf>
    <xf numFmtId="0" fontId="11" fillId="0" borderId="0" xfId="0" applyFont="1"/>
    <xf numFmtId="10" fontId="11" fillId="0" borderId="0" xfId="1" applyNumberFormat="1" applyFont="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165" fontId="5" fillId="0" borderId="1" xfId="0" applyNumberFormat="1" applyFont="1" applyBorder="1" applyAlignment="1">
      <alignment horizontal="center" wrapText="1"/>
    </xf>
    <xf numFmtId="172" fontId="3" fillId="0" borderId="6" xfId="0" applyNumberFormat="1" applyFont="1" applyBorder="1" applyAlignment="1">
      <alignment horizontal="center"/>
    </xf>
    <xf numFmtId="173" fontId="1" fillId="0" borderId="6" xfId="0" applyNumberFormat="1" applyFont="1" applyBorder="1" applyAlignment="1">
      <alignment horizontal="center"/>
    </xf>
    <xf numFmtId="173" fontId="5" fillId="0" borderId="6" xfId="0" applyNumberFormat="1" applyFont="1" applyBorder="1" applyAlignment="1">
      <alignment horizontal="center"/>
    </xf>
    <xf numFmtId="172" fontId="5" fillId="0" borderId="6" xfId="0" applyNumberFormat="1" applyFont="1" applyBorder="1" applyAlignment="1">
      <alignment horizontal="center"/>
    </xf>
    <xf numFmtId="174" fontId="10" fillId="2" borderId="0" xfId="0" applyNumberFormat="1" applyFont="1" applyFill="1" applyAlignment="1">
      <alignment horizontal="center"/>
    </xf>
    <xf numFmtId="165" fontId="4" fillId="0" borderId="5" xfId="1" applyNumberFormat="1" applyFont="1" applyBorder="1" applyAlignment="1">
      <alignment horizontal="center"/>
    </xf>
    <xf numFmtId="172" fontId="4" fillId="0" borderId="6" xfId="0" applyNumberFormat="1" applyFont="1" applyBorder="1" applyAlignment="1">
      <alignment horizontal="center"/>
    </xf>
    <xf numFmtId="175" fontId="9" fillId="2" borderId="7" xfId="0" applyNumberFormat="1" applyFont="1" applyFill="1" applyBorder="1" applyAlignment="1">
      <alignment horizontal="center"/>
    </xf>
    <xf numFmtId="172" fontId="9" fillId="2" borderId="7" xfId="0" applyNumberFormat="1" applyFont="1" applyFill="1" applyBorder="1" applyAlignment="1">
      <alignment horizontal="center"/>
    </xf>
    <xf numFmtId="175" fontId="8" fillId="3" borderId="6" xfId="0" applyNumberFormat="1" applyFont="1" applyFill="1" applyBorder="1" applyAlignment="1">
      <alignment horizontal="center"/>
    </xf>
    <xf numFmtId="173" fontId="3" fillId="0" borderId="4" xfId="0" applyNumberFormat="1" applyFont="1" applyBorder="1" applyAlignment="1">
      <alignment horizontal="center"/>
    </xf>
    <xf numFmtId="173" fontId="3" fillId="0" borderId="5" xfId="0" applyNumberFormat="1" applyFont="1" applyBorder="1" applyAlignment="1">
      <alignment horizontal="center"/>
    </xf>
    <xf numFmtId="173" fontId="3" fillId="0" borderId="12" xfId="0" applyNumberFormat="1" applyFont="1" applyBorder="1" applyAlignment="1">
      <alignment horizontal="center"/>
    </xf>
    <xf numFmtId="172" fontId="3" fillId="0" borderId="3" xfId="0" applyNumberFormat="1" applyFont="1" applyBorder="1" applyAlignment="1">
      <alignment horizontal="center"/>
    </xf>
    <xf numFmtId="172" fontId="3" fillId="0" borderId="4" xfId="1" applyNumberFormat="1" applyFont="1" applyBorder="1" applyAlignment="1">
      <alignment horizontal="center"/>
    </xf>
    <xf numFmtId="173" fontId="4" fillId="0" borderId="5" xfId="1" applyNumberFormat="1" applyFont="1" applyBorder="1" applyAlignment="1">
      <alignment horizontal="center"/>
    </xf>
    <xf numFmtId="172" fontId="9" fillId="2" borderId="8" xfId="0" applyNumberFormat="1" applyFont="1" applyFill="1" applyBorder="1" applyAlignment="1">
      <alignment horizontal="center"/>
    </xf>
    <xf numFmtId="172" fontId="9" fillId="2" borderId="9" xfId="0" applyNumberFormat="1" applyFont="1" applyFill="1" applyBorder="1" applyAlignment="1">
      <alignment horizontal="center"/>
    </xf>
    <xf numFmtId="175" fontId="9" fillId="2" borderId="15" xfId="0" applyNumberFormat="1" applyFont="1" applyFill="1" applyBorder="1" applyAlignment="1">
      <alignment horizontal="center"/>
    </xf>
    <xf numFmtId="175" fontId="9" fillId="2" borderId="13" xfId="0" applyNumberFormat="1" applyFont="1" applyFill="1" applyBorder="1" applyAlignment="1">
      <alignment horizontal="center"/>
    </xf>
    <xf numFmtId="172" fontId="4" fillId="0" borderId="3" xfId="0" applyNumberFormat="1" applyFont="1" applyBorder="1" applyAlignment="1">
      <alignment horizontal="center"/>
    </xf>
    <xf numFmtId="164" fontId="1" fillId="0" borderId="0" xfId="4" applyFont="1" applyAlignment="1">
      <alignment horizontal="center"/>
    </xf>
    <xf numFmtId="176" fontId="1" fillId="0" borderId="0" xfId="0" applyNumberFormat="1" applyFont="1"/>
    <xf numFmtId="40" fontId="1" fillId="0" borderId="0" xfId="0" applyNumberFormat="1" applyFont="1" applyAlignment="1">
      <alignment horizontal="center"/>
    </xf>
    <xf numFmtId="40" fontId="1" fillId="0" borderId="0" xfId="0" applyNumberFormat="1" applyFont="1"/>
    <xf numFmtId="10" fontId="1" fillId="0" borderId="0" xfId="0" applyNumberFormat="1" applyFont="1"/>
    <xf numFmtId="10" fontId="7" fillId="5" borderId="6" xfId="0" applyNumberFormat="1" applyFont="1" applyFill="1" applyBorder="1" applyAlignment="1">
      <alignment horizontal="center"/>
    </xf>
    <xf numFmtId="10" fontId="1" fillId="0" borderId="4" xfId="1" applyNumberFormat="1" applyFont="1" applyBorder="1"/>
    <xf numFmtId="10" fontId="1" fillId="0" borderId="5" xfId="1" applyNumberFormat="1" applyFont="1" applyBorder="1"/>
    <xf numFmtId="10" fontId="2" fillId="2" borderId="6" xfId="1" applyNumberFormat="1" applyFont="1" applyFill="1" applyBorder="1" applyAlignment="1">
      <alignment horizontal="center"/>
    </xf>
    <xf numFmtId="0" fontId="0" fillId="7" borderId="0" xfId="0" applyFill="1"/>
    <xf numFmtId="0" fontId="13" fillId="0" borderId="0" xfId="0" applyFont="1"/>
    <xf numFmtId="0" fontId="14" fillId="0" borderId="16"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0" xfId="0" applyFont="1" applyBorder="1" applyAlignment="1">
      <alignment horizontal="center" vertical="center" wrapText="1"/>
    </xf>
    <xf numFmtId="0" fontId="15" fillId="0" borderId="0" xfId="0" applyFont="1"/>
    <xf numFmtId="0" fontId="13" fillId="0" borderId="0" xfId="0" applyFont="1" applyAlignment="1">
      <alignment horizontal="left" vertical="top" wrapText="1"/>
    </xf>
    <xf numFmtId="0" fontId="16" fillId="0" borderId="21" xfId="0" applyFont="1" applyBorder="1" applyAlignment="1">
      <alignment horizontal="center"/>
    </xf>
    <xf numFmtId="0" fontId="13" fillId="0" borderId="0" xfId="0" applyFont="1" applyAlignment="1">
      <alignment horizontal="center"/>
    </xf>
    <xf numFmtId="0" fontId="17" fillId="8" borderId="0" xfId="0" quotePrefix="1" applyFont="1" applyFill="1" applyAlignment="1">
      <alignment horizontal="right" vertical="center"/>
    </xf>
    <xf numFmtId="0" fontId="13" fillId="8" borderId="0" xfId="0" quotePrefix="1" applyFont="1" applyFill="1" applyAlignment="1">
      <alignment horizontal="left" vertical="center" wrapText="1"/>
    </xf>
    <xf numFmtId="0" fontId="13" fillId="8" borderId="0" xfId="0" applyFont="1" applyFill="1" applyAlignment="1">
      <alignment horizontal="left" vertical="center" wrapText="1"/>
    </xf>
    <xf numFmtId="0" fontId="17" fillId="8" borderId="13" xfId="0" quotePrefix="1" applyFont="1" applyFill="1" applyBorder="1" applyAlignment="1">
      <alignment horizontal="right" vertical="center"/>
    </xf>
    <xf numFmtId="0" fontId="13" fillId="8" borderId="13" xfId="0" applyFont="1" applyFill="1" applyBorder="1" applyAlignment="1">
      <alignment horizontal="left" vertical="center" wrapText="1"/>
    </xf>
    <xf numFmtId="0" fontId="17" fillId="0" borderId="9" xfId="0" quotePrefix="1" applyFont="1" applyBorder="1" applyAlignment="1">
      <alignment horizontal="right" vertical="center" wrapText="1"/>
    </xf>
    <xf numFmtId="0" fontId="13" fillId="0" borderId="9" xfId="0" applyFont="1" applyBorder="1" applyAlignment="1">
      <alignment horizontal="left" vertical="center" wrapText="1"/>
    </xf>
    <xf numFmtId="0" fontId="17" fillId="0" borderId="13" xfId="0" quotePrefix="1" applyFont="1" applyBorder="1" applyAlignment="1">
      <alignment horizontal="right" vertical="center" wrapText="1"/>
    </xf>
    <xf numFmtId="0" fontId="13" fillId="0" borderId="13" xfId="0" applyFont="1" applyBorder="1" applyAlignment="1">
      <alignment horizontal="left" vertical="center" wrapText="1"/>
    </xf>
    <xf numFmtId="0" fontId="17" fillId="8" borderId="9" xfId="0" quotePrefix="1" applyFont="1" applyFill="1" applyBorder="1" applyAlignment="1">
      <alignment horizontal="right" vertical="top" wrapText="1"/>
    </xf>
    <xf numFmtId="0" fontId="13" fillId="8" borderId="9" xfId="0" applyFont="1" applyFill="1" applyBorder="1" applyAlignment="1">
      <alignment horizontal="left" vertical="center"/>
    </xf>
    <xf numFmtId="0" fontId="17" fillId="8" borderId="13" xfId="0" quotePrefix="1" applyFont="1" applyFill="1" applyBorder="1" applyAlignment="1">
      <alignment horizontal="right" vertical="top" wrapText="1"/>
    </xf>
    <xf numFmtId="0" fontId="13" fillId="8" borderId="13" xfId="0" applyFont="1" applyFill="1" applyBorder="1" applyAlignment="1">
      <alignment horizontal="left" vertical="center"/>
    </xf>
    <xf numFmtId="0" fontId="13" fillId="0" borderId="9" xfId="0" quotePrefix="1" applyFont="1" applyBorder="1" applyAlignment="1">
      <alignment horizontal="left" vertical="center" wrapText="1"/>
    </xf>
    <xf numFmtId="0" fontId="17" fillId="8" borderId="9" xfId="0" quotePrefix="1" applyFont="1" applyFill="1" applyBorder="1" applyAlignment="1">
      <alignment horizontal="right" wrapText="1"/>
    </xf>
    <xf numFmtId="0" fontId="13" fillId="8" borderId="9" xfId="0" quotePrefix="1" applyFont="1" applyFill="1" applyBorder="1" applyAlignment="1">
      <alignment horizontal="left" vertical="center"/>
    </xf>
    <xf numFmtId="0" fontId="17" fillId="8" borderId="0" xfId="0" quotePrefix="1" applyFont="1" applyFill="1" applyAlignment="1">
      <alignment horizontal="right" wrapText="1"/>
    </xf>
    <xf numFmtId="0" fontId="13" fillId="8" borderId="0" xfId="0" applyFont="1" applyFill="1" applyAlignment="1">
      <alignment horizontal="left" vertical="center"/>
    </xf>
    <xf numFmtId="0" fontId="18" fillId="0" borderId="0" xfId="0" applyFont="1" applyAlignment="1">
      <alignment horizontal="right" vertical="center" wrapText="1"/>
    </xf>
    <xf numFmtId="0" fontId="13" fillId="0" borderId="0" xfId="0" quotePrefix="1" applyFont="1" applyAlignment="1">
      <alignment horizontal="left" wrapText="1"/>
    </xf>
    <xf numFmtId="0" fontId="13" fillId="8" borderId="0" xfId="0" applyFont="1" applyFill="1"/>
    <xf numFmtId="0" fontId="13" fillId="0" borderId="0" xfId="0" quotePrefix="1" applyFont="1" applyAlignment="1">
      <alignment horizontal="left" vertical="center" wrapText="1"/>
    </xf>
    <xf numFmtId="0" fontId="13" fillId="0" borderId="0" xfId="0" quotePrefix="1" applyFont="1" applyAlignment="1">
      <alignment horizontal="left"/>
    </xf>
    <xf numFmtId="0" fontId="13" fillId="0" borderId="0" xfId="0" quotePrefix="1" applyFont="1"/>
  </cellXfs>
  <cellStyles count="5">
    <cellStyle name="Comma" xfId="4" builtinId="3"/>
    <cellStyle name="Normal" xfId="0" builtinId="0"/>
    <cellStyle name="Normal 2" xfId="3" xr:uid="{00000000-0005-0000-0000-000002000000}"/>
    <cellStyle name="Normal 2 2 2" xfId="2" xr:uid="{00000000-0005-0000-0000-000003000000}"/>
    <cellStyle name="Percent" xfId="1" builtinId="5"/>
  </cellStyles>
  <dxfs count="12">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96D27-E4C4-4339-BD5A-82E96873D025}">
  <dimension ref="A1:H137"/>
  <sheetViews>
    <sheetView topLeftCell="A59" workbookViewId="0">
      <selection activeCell="C125" sqref="C125"/>
    </sheetView>
  </sheetViews>
  <sheetFormatPr defaultRowHeight="14.5" x14ac:dyDescent="0.35"/>
  <cols>
    <col min="2" max="2" width="8.7265625" customWidth="1"/>
    <col min="3" max="3" width="36.7265625" customWidth="1"/>
    <col min="4" max="4" width="44.90625" customWidth="1"/>
    <col min="5" max="5" width="29.6328125" customWidth="1"/>
    <col min="6" max="6" width="20.90625" customWidth="1"/>
    <col min="8" max="8" width="8.7265625" customWidth="1"/>
  </cols>
  <sheetData>
    <row r="1" spans="1:8" x14ac:dyDescent="0.35">
      <c r="A1" s="175"/>
      <c r="B1" s="175"/>
      <c r="C1" s="175"/>
      <c r="D1" s="175"/>
      <c r="E1" s="175"/>
      <c r="F1" s="175"/>
      <c r="G1" s="175"/>
      <c r="H1" s="175"/>
    </row>
    <row r="2" spans="1:8" x14ac:dyDescent="0.35">
      <c r="A2" s="175"/>
      <c r="B2" s="176"/>
      <c r="C2" s="176"/>
      <c r="D2" s="176"/>
      <c r="E2" s="176"/>
      <c r="F2" s="176"/>
      <c r="G2" s="176"/>
      <c r="H2" s="175"/>
    </row>
    <row r="3" spans="1:8" x14ac:dyDescent="0.35">
      <c r="A3" s="175"/>
      <c r="B3" s="176"/>
      <c r="C3" s="177" t="s">
        <v>214</v>
      </c>
      <c r="D3" s="178"/>
      <c r="E3" s="178"/>
      <c r="F3" s="179"/>
      <c r="G3" s="176"/>
      <c r="H3" s="175"/>
    </row>
    <row r="4" spans="1:8" x14ac:dyDescent="0.35">
      <c r="A4" s="175"/>
      <c r="B4" s="176"/>
      <c r="C4" s="180"/>
      <c r="D4" s="181"/>
      <c r="E4" s="181"/>
      <c r="F4" s="182"/>
      <c r="G4" s="176"/>
      <c r="H4" s="175"/>
    </row>
    <row r="5" spans="1:8" x14ac:dyDescent="0.35">
      <c r="A5" s="175"/>
      <c r="B5" s="176"/>
      <c r="C5" s="176"/>
      <c r="D5" s="176"/>
      <c r="E5" s="176"/>
      <c r="F5" s="176"/>
      <c r="G5" s="176"/>
      <c r="H5" s="175"/>
    </row>
    <row r="6" spans="1:8" x14ac:dyDescent="0.35">
      <c r="A6" s="175"/>
      <c r="B6" s="176"/>
      <c r="C6" s="176"/>
      <c r="D6" s="176"/>
      <c r="E6" s="176"/>
      <c r="F6" s="176"/>
      <c r="G6" s="176"/>
      <c r="H6" s="175"/>
    </row>
    <row r="7" spans="1:8" ht="26" x14ac:dyDescent="0.6">
      <c r="A7" s="175"/>
      <c r="B7" s="176"/>
      <c r="C7" s="183" t="s">
        <v>215</v>
      </c>
      <c r="D7" s="176"/>
      <c r="E7" s="176"/>
      <c r="F7" s="176"/>
      <c r="G7" s="176"/>
      <c r="H7" s="175"/>
    </row>
    <row r="8" spans="1:8" x14ac:dyDescent="0.35">
      <c r="A8" s="175"/>
      <c r="B8" s="176"/>
      <c r="C8" s="184" t="s">
        <v>216</v>
      </c>
      <c r="D8" s="184"/>
      <c r="E8" s="176"/>
      <c r="F8" s="176"/>
      <c r="G8" s="176"/>
      <c r="H8" s="175"/>
    </row>
    <row r="9" spans="1:8" x14ac:dyDescent="0.35">
      <c r="A9" s="175"/>
      <c r="B9" s="176"/>
      <c r="C9" s="184"/>
      <c r="D9" s="184"/>
      <c r="E9" s="176"/>
      <c r="F9" s="176"/>
      <c r="G9" s="176"/>
      <c r="H9" s="175"/>
    </row>
    <row r="10" spans="1:8" x14ac:dyDescent="0.35">
      <c r="A10" s="175"/>
      <c r="B10" s="176"/>
      <c r="C10" s="184"/>
      <c r="D10" s="184"/>
      <c r="E10" s="176"/>
      <c r="F10" s="176"/>
      <c r="G10" s="176"/>
      <c r="H10" s="175"/>
    </row>
    <row r="11" spans="1:8" x14ac:dyDescent="0.35">
      <c r="A11" s="175"/>
      <c r="B11" s="176"/>
      <c r="C11" s="184"/>
      <c r="D11" s="184"/>
      <c r="E11" s="176"/>
      <c r="F11" s="176"/>
      <c r="G11" s="176"/>
      <c r="H11" s="175"/>
    </row>
    <row r="12" spans="1:8" x14ac:dyDescent="0.35">
      <c r="A12" s="175"/>
      <c r="B12" s="176"/>
      <c r="C12" s="176"/>
      <c r="D12" s="176"/>
      <c r="E12" s="176"/>
      <c r="F12" s="176"/>
      <c r="G12" s="176"/>
      <c r="H12" s="175"/>
    </row>
    <row r="13" spans="1:8" x14ac:dyDescent="0.35">
      <c r="A13" s="175"/>
      <c r="B13" s="176"/>
      <c r="C13" s="176"/>
      <c r="D13" s="176"/>
      <c r="E13" s="176"/>
      <c r="F13" s="176"/>
      <c r="G13" s="176"/>
      <c r="H13" s="175"/>
    </row>
    <row r="14" spans="1:8" ht="26" x14ac:dyDescent="0.6">
      <c r="A14" s="175"/>
      <c r="B14" s="176"/>
      <c r="C14" s="183" t="s">
        <v>217</v>
      </c>
      <c r="D14" s="176"/>
      <c r="E14" s="176"/>
      <c r="F14" s="176"/>
      <c r="G14" s="176"/>
      <c r="H14" s="175"/>
    </row>
    <row r="15" spans="1:8" ht="26" x14ac:dyDescent="0.6">
      <c r="A15" s="175"/>
      <c r="B15" s="176"/>
      <c r="C15" s="183"/>
      <c r="D15" s="176"/>
      <c r="E15" s="176"/>
      <c r="F15" s="176"/>
      <c r="G15" s="176"/>
      <c r="H15" s="175"/>
    </row>
    <row r="16" spans="1:8" x14ac:dyDescent="0.35">
      <c r="A16" s="175"/>
      <c r="B16" s="176"/>
      <c r="C16" s="176" t="s">
        <v>218</v>
      </c>
      <c r="D16" s="176"/>
      <c r="E16" s="176"/>
      <c r="F16" s="176"/>
      <c r="G16" s="176"/>
      <c r="H16" s="175"/>
    </row>
    <row r="17" spans="1:8" ht="26" x14ac:dyDescent="0.6">
      <c r="A17" s="175"/>
      <c r="B17" s="176"/>
      <c r="C17" s="183"/>
      <c r="D17" s="176"/>
      <c r="E17" s="176"/>
      <c r="F17" s="176"/>
      <c r="G17" s="176"/>
      <c r="H17" s="175"/>
    </row>
    <row r="18" spans="1:8" ht="18.5" x14ac:dyDescent="0.45">
      <c r="A18" s="175"/>
      <c r="B18" s="176"/>
      <c r="C18" s="185" t="s">
        <v>219</v>
      </c>
      <c r="D18" s="185" t="s">
        <v>220</v>
      </c>
      <c r="E18" s="176"/>
      <c r="F18" s="176"/>
      <c r="G18" s="176"/>
      <c r="H18" s="175"/>
    </row>
    <row r="19" spans="1:8" x14ac:dyDescent="0.35">
      <c r="A19" s="175"/>
      <c r="B19" s="176"/>
      <c r="C19" s="186" t="s">
        <v>152</v>
      </c>
      <c r="D19" s="176" t="s">
        <v>221</v>
      </c>
      <c r="E19" s="176"/>
      <c r="F19" s="176"/>
      <c r="G19" s="176"/>
      <c r="H19" s="175"/>
    </row>
    <row r="20" spans="1:8" x14ac:dyDescent="0.35">
      <c r="A20" s="175"/>
      <c r="B20" s="176"/>
      <c r="C20" s="186" t="s">
        <v>126</v>
      </c>
      <c r="D20" s="176" t="s">
        <v>222</v>
      </c>
      <c r="E20" s="176"/>
      <c r="F20" s="176"/>
      <c r="G20" s="176"/>
      <c r="H20" s="175"/>
    </row>
    <row r="21" spans="1:8" x14ac:dyDescent="0.35">
      <c r="A21" s="175"/>
      <c r="B21" s="176"/>
      <c r="C21" s="186" t="s">
        <v>124</v>
      </c>
      <c r="D21" s="176" t="s">
        <v>223</v>
      </c>
      <c r="E21" s="176"/>
      <c r="F21" s="176"/>
      <c r="G21" s="176"/>
      <c r="H21" s="175"/>
    </row>
    <row r="22" spans="1:8" x14ac:dyDescent="0.35">
      <c r="A22" s="175"/>
      <c r="B22" s="176"/>
      <c r="C22" s="186" t="s">
        <v>224</v>
      </c>
      <c r="D22" s="176" t="s">
        <v>225</v>
      </c>
      <c r="E22" s="176"/>
      <c r="F22" s="176"/>
      <c r="G22" s="176"/>
      <c r="H22" s="175"/>
    </row>
    <row r="23" spans="1:8" x14ac:dyDescent="0.35">
      <c r="A23" s="175"/>
      <c r="B23" s="176"/>
      <c r="C23" s="186" t="s">
        <v>226</v>
      </c>
      <c r="D23" s="176" t="s">
        <v>227</v>
      </c>
      <c r="E23" s="176"/>
      <c r="F23" s="176"/>
      <c r="G23" s="176"/>
      <c r="H23" s="175"/>
    </row>
    <row r="24" spans="1:8" x14ac:dyDescent="0.35">
      <c r="A24" s="175"/>
      <c r="B24" s="176"/>
      <c r="C24" s="186" t="s">
        <v>228</v>
      </c>
      <c r="D24" s="176" t="s">
        <v>229</v>
      </c>
      <c r="E24" s="176"/>
      <c r="F24" s="176"/>
      <c r="G24" s="176"/>
      <c r="H24" s="175"/>
    </row>
    <row r="25" spans="1:8" x14ac:dyDescent="0.35">
      <c r="A25" s="175"/>
      <c r="B25" s="176"/>
      <c r="C25" s="186" t="s">
        <v>230</v>
      </c>
      <c r="D25" s="176" t="s">
        <v>231</v>
      </c>
      <c r="E25" s="176"/>
      <c r="F25" s="176"/>
      <c r="G25" s="176"/>
      <c r="H25" s="175"/>
    </row>
    <row r="26" spans="1:8" x14ac:dyDescent="0.35">
      <c r="A26" s="175"/>
      <c r="B26" s="176"/>
      <c r="C26" s="186" t="s">
        <v>232</v>
      </c>
      <c r="D26" s="176" t="s">
        <v>233</v>
      </c>
      <c r="E26" s="176"/>
      <c r="F26" s="176"/>
      <c r="G26" s="176"/>
      <c r="H26" s="175"/>
    </row>
    <row r="27" spans="1:8" x14ac:dyDescent="0.35">
      <c r="A27" s="175"/>
      <c r="B27" s="176"/>
      <c r="C27" s="176"/>
      <c r="D27" s="176"/>
      <c r="E27" s="176"/>
      <c r="F27" s="176"/>
      <c r="G27" s="176"/>
      <c r="H27" s="175"/>
    </row>
    <row r="28" spans="1:8" x14ac:dyDescent="0.35">
      <c r="A28" s="175"/>
      <c r="B28" s="176"/>
      <c r="C28" s="176"/>
      <c r="D28" s="176"/>
      <c r="E28" s="176"/>
      <c r="F28" s="176"/>
      <c r="G28" s="176"/>
      <c r="H28" s="175"/>
    </row>
    <row r="29" spans="1:8" ht="26" x14ac:dyDescent="0.6">
      <c r="A29" s="175"/>
      <c r="B29" s="176"/>
      <c r="C29" s="183" t="s">
        <v>234</v>
      </c>
      <c r="D29" s="176"/>
      <c r="E29" s="176"/>
      <c r="F29" s="176"/>
      <c r="G29" s="176"/>
      <c r="H29" s="175"/>
    </row>
    <row r="30" spans="1:8" x14ac:dyDescent="0.35">
      <c r="A30" s="175"/>
      <c r="B30" s="176"/>
      <c r="C30" s="176"/>
      <c r="D30" s="176"/>
      <c r="E30" s="176"/>
      <c r="F30" s="176"/>
      <c r="G30" s="176"/>
      <c r="H30" s="175"/>
    </row>
    <row r="31" spans="1:8" x14ac:dyDescent="0.35">
      <c r="A31" s="175"/>
      <c r="B31" s="176"/>
      <c r="C31" s="176" t="s">
        <v>235</v>
      </c>
      <c r="D31" s="176"/>
      <c r="E31" s="176"/>
      <c r="F31" s="176"/>
      <c r="G31" s="176"/>
      <c r="H31" s="175"/>
    </row>
    <row r="32" spans="1:8" x14ac:dyDescent="0.35">
      <c r="A32" s="175"/>
      <c r="B32" s="176"/>
      <c r="C32" s="187" t="s">
        <v>236</v>
      </c>
      <c r="D32" s="188" t="s">
        <v>237</v>
      </c>
      <c r="E32" s="189"/>
      <c r="F32" s="176"/>
      <c r="G32" s="176"/>
      <c r="H32" s="175"/>
    </row>
    <row r="33" spans="1:8" ht="28.5" customHeight="1" x14ac:dyDescent="0.35">
      <c r="A33" s="175"/>
      <c r="B33" s="176"/>
      <c r="C33" s="190"/>
      <c r="D33" s="191"/>
      <c r="E33" s="191"/>
      <c r="F33" s="176"/>
      <c r="G33" s="176"/>
      <c r="H33" s="175"/>
    </row>
    <row r="34" spans="1:8" ht="41.5" customHeight="1" x14ac:dyDescent="0.35">
      <c r="A34" s="175"/>
      <c r="B34" s="176"/>
      <c r="C34" s="192" t="s">
        <v>238</v>
      </c>
      <c r="D34" s="193" t="s">
        <v>239</v>
      </c>
      <c r="E34" s="193"/>
      <c r="F34" s="176"/>
      <c r="G34" s="176"/>
      <c r="H34" s="175"/>
    </row>
    <row r="35" spans="1:8" x14ac:dyDescent="0.35">
      <c r="A35" s="175"/>
      <c r="B35" s="176"/>
      <c r="C35" s="194"/>
      <c r="D35" s="195"/>
      <c r="E35" s="195"/>
      <c r="F35" s="176"/>
      <c r="G35" s="176"/>
      <c r="H35" s="175"/>
    </row>
    <row r="36" spans="1:8" x14ac:dyDescent="0.35">
      <c r="A36" s="175"/>
      <c r="B36" s="176"/>
      <c r="C36" s="196" t="s">
        <v>240</v>
      </c>
      <c r="D36" s="197" t="s">
        <v>239</v>
      </c>
      <c r="E36" s="197"/>
      <c r="F36" s="176"/>
      <c r="G36" s="176"/>
      <c r="H36" s="175"/>
    </row>
    <row r="37" spans="1:8" x14ac:dyDescent="0.35">
      <c r="A37" s="175"/>
      <c r="B37" s="176"/>
      <c r="C37" s="198"/>
      <c r="D37" s="199"/>
      <c r="E37" s="199"/>
      <c r="F37" s="176"/>
      <c r="G37" s="176"/>
      <c r="H37" s="175"/>
    </row>
    <row r="38" spans="1:8" x14ac:dyDescent="0.35">
      <c r="A38" s="175"/>
      <c r="B38" s="176"/>
      <c r="C38" s="192" t="s">
        <v>241</v>
      </c>
      <c r="D38" s="200" t="s">
        <v>242</v>
      </c>
      <c r="E38" s="193"/>
      <c r="F38" s="176"/>
      <c r="G38" s="176"/>
      <c r="H38" s="175"/>
    </row>
    <row r="39" spans="1:8" x14ac:dyDescent="0.35">
      <c r="A39" s="175"/>
      <c r="B39" s="176"/>
      <c r="C39" s="194"/>
      <c r="D39" s="195"/>
      <c r="E39" s="195"/>
      <c r="F39" s="176"/>
      <c r="G39" s="176"/>
      <c r="H39" s="175"/>
    </row>
    <row r="40" spans="1:8" x14ac:dyDescent="0.35">
      <c r="A40" s="175"/>
      <c r="B40" s="176"/>
      <c r="C40" s="201" t="s">
        <v>243</v>
      </c>
      <c r="D40" s="202" t="s">
        <v>244</v>
      </c>
      <c r="E40" s="197"/>
      <c r="F40" s="176"/>
      <c r="G40" s="176"/>
      <c r="H40" s="175"/>
    </row>
    <row r="41" spans="1:8" x14ac:dyDescent="0.35">
      <c r="A41" s="175"/>
      <c r="B41" s="176"/>
      <c r="C41" s="203"/>
      <c r="D41" s="204"/>
      <c r="E41" s="204"/>
      <c r="F41" s="176"/>
      <c r="G41" s="176"/>
      <c r="H41" s="175"/>
    </row>
    <row r="42" spans="1:8" x14ac:dyDescent="0.35">
      <c r="A42" s="175"/>
      <c r="B42" s="176"/>
      <c r="C42" s="176"/>
      <c r="D42" s="176"/>
      <c r="E42" s="176"/>
      <c r="F42" s="176"/>
      <c r="G42" s="176"/>
      <c r="H42" s="175"/>
    </row>
    <row r="43" spans="1:8" ht="26" x14ac:dyDescent="0.6">
      <c r="A43" s="175"/>
      <c r="B43" s="176"/>
      <c r="C43" s="183" t="s">
        <v>245</v>
      </c>
      <c r="D43" s="176"/>
      <c r="E43" s="176"/>
      <c r="F43" s="176"/>
      <c r="G43" s="176"/>
      <c r="H43" s="175"/>
    </row>
    <row r="44" spans="1:8" x14ac:dyDescent="0.35">
      <c r="A44" s="175"/>
      <c r="B44" s="176"/>
      <c r="C44" s="176"/>
      <c r="D44" s="176"/>
      <c r="E44" s="176"/>
      <c r="F44" s="176"/>
      <c r="G44" s="176"/>
      <c r="H44" s="175"/>
    </row>
    <row r="45" spans="1:8" x14ac:dyDescent="0.35">
      <c r="A45" s="175"/>
      <c r="B45" s="176"/>
      <c r="C45" s="205" t="s">
        <v>246</v>
      </c>
      <c r="D45" s="206" t="s">
        <v>247</v>
      </c>
      <c r="E45" s="176"/>
      <c r="F45" s="176"/>
      <c r="G45" s="176"/>
      <c r="H45" s="175"/>
    </row>
    <row r="46" spans="1:8" x14ac:dyDescent="0.35">
      <c r="A46" s="175"/>
      <c r="B46" s="176"/>
      <c r="C46" s="205"/>
      <c r="D46" s="206"/>
      <c r="E46" s="176"/>
      <c r="F46" s="176"/>
      <c r="G46" s="176"/>
      <c r="H46" s="175"/>
    </row>
    <row r="47" spans="1:8" x14ac:dyDescent="0.35">
      <c r="A47" s="175"/>
      <c r="B47" s="176"/>
      <c r="C47" s="205"/>
      <c r="D47" s="206"/>
      <c r="E47" s="176"/>
      <c r="F47" s="176"/>
      <c r="G47" s="176"/>
      <c r="H47" s="175"/>
    </row>
    <row r="48" spans="1:8" x14ac:dyDescent="0.35">
      <c r="A48" s="175"/>
      <c r="B48" s="176"/>
      <c r="C48" s="205"/>
      <c r="D48" s="206"/>
      <c r="E48" s="176"/>
      <c r="F48" s="176"/>
      <c r="G48" s="176"/>
      <c r="H48" s="175"/>
    </row>
    <row r="49" spans="1:8" x14ac:dyDescent="0.35">
      <c r="A49" s="175"/>
      <c r="B49" s="176"/>
      <c r="C49" s="205"/>
      <c r="D49" s="206"/>
      <c r="E49" s="176"/>
      <c r="F49" s="176"/>
      <c r="G49" s="176"/>
      <c r="H49" s="175"/>
    </row>
    <row r="50" spans="1:8" x14ac:dyDescent="0.35">
      <c r="A50" s="175"/>
      <c r="B50" s="176"/>
      <c r="C50" s="205"/>
      <c r="D50" s="206"/>
      <c r="E50" s="176"/>
      <c r="F50" s="176"/>
      <c r="G50" s="176"/>
      <c r="H50" s="175"/>
    </row>
    <row r="51" spans="1:8" x14ac:dyDescent="0.35">
      <c r="A51" s="175"/>
      <c r="B51" s="176"/>
      <c r="C51" s="205"/>
      <c r="D51" s="206"/>
      <c r="E51" s="176"/>
      <c r="F51" s="176"/>
      <c r="G51" s="176"/>
      <c r="H51" s="175"/>
    </row>
    <row r="52" spans="1:8" x14ac:dyDescent="0.35">
      <c r="A52" s="175"/>
      <c r="B52" s="176"/>
      <c r="C52" s="207"/>
      <c r="D52" s="207"/>
      <c r="E52" s="176"/>
      <c r="F52" s="176"/>
      <c r="G52" s="176"/>
      <c r="H52" s="175"/>
    </row>
    <row r="53" spans="1:8" x14ac:dyDescent="0.35">
      <c r="A53" s="175"/>
      <c r="B53" s="176"/>
      <c r="C53" s="205" t="s">
        <v>248</v>
      </c>
      <c r="D53" s="206" t="s">
        <v>249</v>
      </c>
      <c r="E53" s="176"/>
      <c r="F53" s="176"/>
      <c r="G53" s="176"/>
      <c r="H53" s="175"/>
    </row>
    <row r="54" spans="1:8" x14ac:dyDescent="0.35">
      <c r="A54" s="175"/>
      <c r="B54" s="176"/>
      <c r="C54" s="205"/>
      <c r="D54" s="206"/>
      <c r="E54" s="176"/>
      <c r="F54" s="176"/>
      <c r="G54" s="176"/>
      <c r="H54" s="175"/>
    </row>
    <row r="55" spans="1:8" x14ac:dyDescent="0.35">
      <c r="A55" s="175"/>
      <c r="B55" s="176"/>
      <c r="C55" s="205"/>
      <c r="D55" s="206"/>
      <c r="E55" s="176"/>
      <c r="F55" s="176"/>
      <c r="G55" s="176"/>
      <c r="H55" s="175"/>
    </row>
    <row r="56" spans="1:8" x14ac:dyDescent="0.35">
      <c r="A56" s="175"/>
      <c r="B56" s="176"/>
      <c r="C56" s="205"/>
      <c r="D56" s="206"/>
      <c r="E56" s="176"/>
      <c r="F56" s="176"/>
      <c r="G56" s="176"/>
      <c r="H56" s="175"/>
    </row>
    <row r="57" spans="1:8" x14ac:dyDescent="0.35">
      <c r="A57" s="175"/>
      <c r="B57" s="176"/>
      <c r="C57" s="207"/>
      <c r="D57" s="207"/>
      <c r="E57" s="176"/>
      <c r="F57" s="176"/>
      <c r="G57" s="176"/>
      <c r="H57" s="175"/>
    </row>
    <row r="58" spans="1:8" x14ac:dyDescent="0.35">
      <c r="A58" s="175"/>
      <c r="B58" s="176"/>
      <c r="C58" s="205" t="s">
        <v>250</v>
      </c>
      <c r="D58" s="206" t="s">
        <v>251</v>
      </c>
      <c r="E58" s="176"/>
      <c r="F58" s="176"/>
      <c r="G58" s="176"/>
      <c r="H58" s="175"/>
    </row>
    <row r="59" spans="1:8" x14ac:dyDescent="0.35">
      <c r="A59" s="175"/>
      <c r="B59" s="176"/>
      <c r="C59" s="205"/>
      <c r="D59" s="206"/>
      <c r="E59" s="176"/>
      <c r="F59" s="176"/>
      <c r="G59" s="176"/>
      <c r="H59" s="175"/>
    </row>
    <row r="60" spans="1:8" x14ac:dyDescent="0.35">
      <c r="A60" s="175"/>
      <c r="B60" s="176"/>
      <c r="C60" s="205"/>
      <c r="D60" s="206"/>
      <c r="E60" s="176"/>
      <c r="F60" s="176"/>
      <c r="G60" s="176"/>
      <c r="H60" s="175"/>
    </row>
    <row r="61" spans="1:8" x14ac:dyDescent="0.35">
      <c r="A61" s="175"/>
      <c r="B61" s="176"/>
      <c r="C61" s="205"/>
      <c r="D61" s="206"/>
      <c r="E61" s="176"/>
      <c r="F61" s="176"/>
      <c r="G61" s="176"/>
      <c r="H61" s="175"/>
    </row>
    <row r="62" spans="1:8" x14ac:dyDescent="0.35">
      <c r="A62" s="175"/>
      <c r="B62" s="176"/>
      <c r="C62" s="205"/>
      <c r="D62" s="206"/>
      <c r="E62" s="176"/>
      <c r="F62" s="176"/>
      <c r="G62" s="176"/>
      <c r="H62" s="175"/>
    </row>
    <row r="63" spans="1:8" x14ac:dyDescent="0.35">
      <c r="A63" s="175"/>
      <c r="B63" s="176"/>
      <c r="C63" s="205"/>
      <c r="D63" s="206"/>
      <c r="E63" s="176"/>
      <c r="F63" s="176"/>
      <c r="G63" s="176"/>
      <c r="H63" s="175"/>
    </row>
    <row r="64" spans="1:8" x14ac:dyDescent="0.35">
      <c r="A64" s="175"/>
      <c r="B64" s="176"/>
      <c r="C64" s="207"/>
      <c r="D64" s="207"/>
      <c r="E64" s="176"/>
      <c r="F64" s="176"/>
      <c r="G64" s="176"/>
      <c r="H64" s="175"/>
    </row>
    <row r="65" spans="1:8" x14ac:dyDescent="0.35">
      <c r="A65" s="175"/>
      <c r="B65" s="176"/>
      <c r="C65" s="205" t="s">
        <v>252</v>
      </c>
      <c r="D65" s="206" t="s">
        <v>284</v>
      </c>
      <c r="E65" s="176"/>
      <c r="F65" s="176"/>
      <c r="G65" s="176"/>
      <c r="H65" s="175"/>
    </row>
    <row r="66" spans="1:8" x14ac:dyDescent="0.35">
      <c r="A66" s="175"/>
      <c r="B66" s="176"/>
      <c r="C66" s="205"/>
      <c r="D66" s="206"/>
      <c r="E66" s="176"/>
      <c r="F66" s="176"/>
      <c r="G66" s="176"/>
      <c r="H66" s="175"/>
    </row>
    <row r="67" spans="1:8" x14ac:dyDescent="0.35">
      <c r="A67" s="175"/>
      <c r="B67" s="176"/>
      <c r="C67" s="205"/>
      <c r="D67" s="206"/>
      <c r="E67" s="176"/>
      <c r="F67" s="176"/>
      <c r="G67" s="176"/>
      <c r="H67" s="175"/>
    </row>
    <row r="68" spans="1:8" ht="57.5" customHeight="1" x14ac:dyDescent="0.35">
      <c r="A68" s="175"/>
      <c r="B68" s="176"/>
      <c r="C68" s="205"/>
      <c r="D68" s="206"/>
      <c r="E68" s="176"/>
      <c r="F68" s="176"/>
      <c r="G68" s="176"/>
      <c r="H68" s="175"/>
    </row>
    <row r="69" spans="1:8" x14ac:dyDescent="0.35">
      <c r="A69" s="175"/>
      <c r="B69" s="176"/>
      <c r="C69" s="207"/>
      <c r="D69" s="207"/>
      <c r="E69" s="176"/>
      <c r="F69" s="176"/>
      <c r="G69" s="176"/>
      <c r="H69" s="175"/>
    </row>
    <row r="70" spans="1:8" x14ac:dyDescent="0.35">
      <c r="A70" s="175"/>
      <c r="B70" s="176"/>
      <c r="C70" s="205" t="s">
        <v>253</v>
      </c>
      <c r="D70" s="206" t="s">
        <v>254</v>
      </c>
      <c r="E70" s="176"/>
      <c r="F70" s="176"/>
      <c r="G70" s="176"/>
      <c r="H70" s="175"/>
    </row>
    <row r="71" spans="1:8" x14ac:dyDescent="0.35">
      <c r="A71" s="175"/>
      <c r="B71" s="176"/>
      <c r="C71" s="205"/>
      <c r="D71" s="206"/>
      <c r="E71" s="176"/>
      <c r="F71" s="176"/>
      <c r="G71" s="176"/>
      <c r="H71" s="175"/>
    </row>
    <row r="72" spans="1:8" x14ac:dyDescent="0.35">
      <c r="A72" s="175"/>
      <c r="B72" s="176"/>
      <c r="C72" s="205"/>
      <c r="D72" s="206"/>
      <c r="E72" s="176"/>
      <c r="F72" s="176"/>
      <c r="G72" s="176"/>
      <c r="H72" s="175"/>
    </row>
    <row r="73" spans="1:8" x14ac:dyDescent="0.35">
      <c r="A73" s="175"/>
      <c r="B73" s="176"/>
      <c r="C73" s="205"/>
      <c r="D73" s="206"/>
      <c r="E73" s="176"/>
      <c r="F73" s="176"/>
      <c r="G73" s="176"/>
      <c r="H73" s="175"/>
    </row>
    <row r="74" spans="1:8" x14ac:dyDescent="0.35">
      <c r="A74" s="175"/>
      <c r="B74" s="176"/>
      <c r="C74" s="207"/>
      <c r="D74" s="207"/>
      <c r="E74" s="176"/>
      <c r="F74" s="176"/>
      <c r="G74" s="176"/>
      <c r="H74" s="175"/>
    </row>
    <row r="75" spans="1:8" x14ac:dyDescent="0.35">
      <c r="A75" s="175"/>
      <c r="B75" s="176"/>
      <c r="C75" s="205" t="s">
        <v>255</v>
      </c>
      <c r="D75" s="206" t="s">
        <v>256</v>
      </c>
      <c r="E75" s="176"/>
      <c r="F75" s="176"/>
      <c r="G75" s="176"/>
      <c r="H75" s="175"/>
    </row>
    <row r="76" spans="1:8" x14ac:dyDescent="0.35">
      <c r="A76" s="175"/>
      <c r="B76" s="176"/>
      <c r="C76" s="205"/>
      <c r="D76" s="206"/>
      <c r="E76" s="176"/>
      <c r="F76" s="176"/>
      <c r="G76" s="176"/>
      <c r="H76" s="175"/>
    </row>
    <row r="77" spans="1:8" x14ac:dyDescent="0.35">
      <c r="A77" s="175"/>
      <c r="B77" s="176"/>
      <c r="C77" s="205"/>
      <c r="D77" s="206"/>
      <c r="E77" s="176"/>
      <c r="F77" s="176"/>
      <c r="G77" s="176"/>
      <c r="H77" s="175"/>
    </row>
    <row r="78" spans="1:8" x14ac:dyDescent="0.35">
      <c r="A78" s="175"/>
      <c r="B78" s="176"/>
      <c r="C78" s="205"/>
      <c r="D78" s="206"/>
      <c r="E78" s="176"/>
      <c r="F78" s="176"/>
      <c r="G78" s="176"/>
      <c r="H78" s="175"/>
    </row>
    <row r="79" spans="1:8" x14ac:dyDescent="0.35">
      <c r="A79" s="175"/>
      <c r="B79" s="176"/>
      <c r="C79" s="205"/>
      <c r="D79" s="206"/>
      <c r="E79" s="176"/>
      <c r="F79" s="176"/>
      <c r="G79" s="176"/>
      <c r="H79" s="175"/>
    </row>
    <row r="80" spans="1:8" x14ac:dyDescent="0.35">
      <c r="A80" s="175"/>
      <c r="B80" s="176"/>
      <c r="C80" s="207"/>
      <c r="D80" s="207"/>
      <c r="E80" s="176"/>
      <c r="F80" s="176"/>
      <c r="G80" s="176"/>
      <c r="H80" s="175"/>
    </row>
    <row r="81" spans="1:8" x14ac:dyDescent="0.35">
      <c r="A81" s="175"/>
      <c r="B81" s="176"/>
      <c r="C81" s="205" t="s">
        <v>257</v>
      </c>
      <c r="D81" s="208" t="s">
        <v>258</v>
      </c>
      <c r="E81" s="176"/>
      <c r="F81" s="176"/>
      <c r="G81" s="176"/>
      <c r="H81" s="175"/>
    </row>
    <row r="82" spans="1:8" x14ac:dyDescent="0.35">
      <c r="A82" s="175"/>
      <c r="B82" s="176"/>
      <c r="C82" s="205"/>
      <c r="D82" s="208"/>
      <c r="E82" s="176"/>
      <c r="F82" s="176"/>
      <c r="G82" s="176"/>
      <c r="H82" s="175"/>
    </row>
    <row r="83" spans="1:8" x14ac:dyDescent="0.35">
      <c r="A83" s="175"/>
      <c r="B83" s="176"/>
      <c r="C83" s="205"/>
      <c r="D83" s="208"/>
      <c r="E83" s="176"/>
      <c r="F83" s="176"/>
      <c r="G83" s="176"/>
      <c r="H83" s="175"/>
    </row>
    <row r="84" spans="1:8" x14ac:dyDescent="0.35">
      <c r="A84" s="175"/>
      <c r="B84" s="176"/>
      <c r="C84" s="205"/>
      <c r="D84" s="208"/>
      <c r="E84" s="176"/>
      <c r="F84" s="176"/>
      <c r="G84" s="176"/>
      <c r="H84" s="175"/>
    </row>
    <row r="85" spans="1:8" x14ac:dyDescent="0.35">
      <c r="A85" s="175"/>
      <c r="B85" s="176"/>
      <c r="C85" s="205"/>
      <c r="D85" s="208"/>
      <c r="E85" s="176"/>
      <c r="F85" s="176"/>
      <c r="G85" s="176"/>
      <c r="H85" s="175"/>
    </row>
    <row r="86" spans="1:8" x14ac:dyDescent="0.35">
      <c r="A86" s="175"/>
      <c r="B86" s="176"/>
      <c r="C86" s="207"/>
      <c r="D86" s="207"/>
      <c r="E86" s="176"/>
      <c r="F86" s="176"/>
      <c r="G86" s="176"/>
      <c r="H86" s="175"/>
    </row>
    <row r="87" spans="1:8" x14ac:dyDescent="0.35">
      <c r="A87" s="175"/>
      <c r="B87" s="176"/>
      <c r="C87" s="176"/>
      <c r="D87" s="176"/>
      <c r="E87" s="176"/>
      <c r="F87" s="176"/>
      <c r="G87" s="176"/>
      <c r="H87" s="175"/>
    </row>
    <row r="88" spans="1:8" x14ac:dyDescent="0.35">
      <c r="A88" s="175"/>
      <c r="B88" s="176"/>
      <c r="C88" s="176"/>
      <c r="D88" s="176"/>
      <c r="E88" s="176"/>
      <c r="F88" s="176"/>
      <c r="G88" s="176"/>
      <c r="H88" s="175"/>
    </row>
    <row r="89" spans="1:8" x14ac:dyDescent="0.35">
      <c r="A89" s="175"/>
      <c r="B89" s="176"/>
      <c r="C89" s="176"/>
      <c r="D89" s="176"/>
      <c r="E89" s="176"/>
      <c r="F89" s="176"/>
      <c r="G89" s="176"/>
      <c r="H89" s="175"/>
    </row>
    <row r="90" spans="1:8" ht="26" x14ac:dyDescent="0.6">
      <c r="A90" s="175"/>
      <c r="B90" s="176"/>
      <c r="C90" s="183" t="s">
        <v>259</v>
      </c>
      <c r="D90" s="176"/>
      <c r="E90" s="176"/>
      <c r="F90" s="176"/>
      <c r="G90" s="176"/>
      <c r="H90" s="175"/>
    </row>
    <row r="91" spans="1:8" x14ac:dyDescent="0.35">
      <c r="A91" s="175"/>
      <c r="B91" s="176"/>
      <c r="C91" s="176"/>
      <c r="D91" s="176"/>
      <c r="E91" s="176"/>
      <c r="F91" s="176"/>
      <c r="G91" s="176"/>
      <c r="H91" s="175"/>
    </row>
    <row r="92" spans="1:8" x14ac:dyDescent="0.35">
      <c r="A92" s="175"/>
      <c r="B92" s="176"/>
      <c r="C92" s="205" t="s">
        <v>260</v>
      </c>
      <c r="D92" s="208" t="s">
        <v>261</v>
      </c>
      <c r="E92" s="176"/>
      <c r="F92" s="176"/>
      <c r="G92" s="176"/>
      <c r="H92" s="175"/>
    </row>
    <row r="93" spans="1:8" x14ac:dyDescent="0.35">
      <c r="A93" s="175"/>
      <c r="B93" s="176"/>
      <c r="C93" s="205"/>
      <c r="D93" s="208"/>
      <c r="E93" s="176"/>
      <c r="F93" s="176"/>
      <c r="G93" s="176"/>
      <c r="H93" s="175"/>
    </row>
    <row r="94" spans="1:8" x14ac:dyDescent="0.35">
      <c r="A94" s="175"/>
      <c r="B94" s="176"/>
      <c r="C94" s="205"/>
      <c r="D94" s="208"/>
      <c r="E94" s="176"/>
      <c r="F94" s="176"/>
      <c r="G94" s="176"/>
      <c r="H94" s="175"/>
    </row>
    <row r="95" spans="1:8" x14ac:dyDescent="0.35">
      <c r="A95" s="175"/>
      <c r="B95" s="176"/>
      <c r="C95" s="207"/>
      <c r="D95" s="207"/>
      <c r="E95" s="176"/>
      <c r="F95" s="176"/>
      <c r="G95" s="176"/>
      <c r="H95" s="175"/>
    </row>
    <row r="96" spans="1:8" x14ac:dyDescent="0.35">
      <c r="A96" s="175"/>
      <c r="B96" s="176"/>
      <c r="C96" s="205" t="s">
        <v>262</v>
      </c>
      <c r="D96" s="208" t="s">
        <v>263</v>
      </c>
      <c r="E96" s="176"/>
      <c r="F96" s="176"/>
      <c r="G96" s="176"/>
      <c r="H96" s="175"/>
    </row>
    <row r="97" spans="1:8" x14ac:dyDescent="0.35">
      <c r="A97" s="175"/>
      <c r="B97" s="176"/>
      <c r="C97" s="205"/>
      <c r="D97" s="208"/>
      <c r="E97" s="176"/>
      <c r="F97" s="176"/>
      <c r="G97" s="176"/>
      <c r="H97" s="175"/>
    </row>
    <row r="98" spans="1:8" x14ac:dyDescent="0.35">
      <c r="A98" s="175"/>
      <c r="B98" s="176"/>
      <c r="C98" s="205"/>
      <c r="D98" s="208"/>
      <c r="E98" s="176"/>
      <c r="F98" s="176"/>
      <c r="G98" s="176"/>
      <c r="H98" s="175"/>
    </row>
    <row r="99" spans="1:8" x14ac:dyDescent="0.35">
      <c r="A99" s="175"/>
      <c r="B99" s="176"/>
      <c r="C99" s="205"/>
      <c r="D99" s="208"/>
      <c r="E99" s="176"/>
      <c r="F99" s="176"/>
      <c r="G99" s="176"/>
      <c r="H99" s="175"/>
    </row>
    <row r="100" spans="1:8" x14ac:dyDescent="0.35">
      <c r="A100" s="175"/>
      <c r="B100" s="176"/>
      <c r="C100" s="207"/>
      <c r="D100" s="207"/>
      <c r="E100" s="176"/>
      <c r="F100" s="176"/>
      <c r="G100" s="176"/>
      <c r="H100" s="175"/>
    </row>
    <row r="101" spans="1:8" x14ac:dyDescent="0.35">
      <c r="A101" s="175"/>
      <c r="B101" s="176"/>
      <c r="C101" s="205" t="s">
        <v>264</v>
      </c>
      <c r="D101" s="206" t="s">
        <v>265</v>
      </c>
      <c r="E101" s="176"/>
      <c r="F101" s="176"/>
      <c r="G101" s="176"/>
      <c r="H101" s="175"/>
    </row>
    <row r="102" spans="1:8" x14ac:dyDescent="0.35">
      <c r="A102" s="175"/>
      <c r="B102" s="176"/>
      <c r="C102" s="205"/>
      <c r="D102" s="206"/>
      <c r="E102" s="176"/>
      <c r="F102" s="176"/>
      <c r="G102" s="176"/>
      <c r="H102" s="175"/>
    </row>
    <row r="103" spans="1:8" x14ac:dyDescent="0.35">
      <c r="A103" s="175"/>
      <c r="B103" s="176"/>
      <c r="C103" s="207"/>
      <c r="D103" s="207"/>
      <c r="E103" s="176"/>
      <c r="F103" s="176"/>
      <c r="G103" s="176"/>
      <c r="H103" s="175"/>
    </row>
    <row r="104" spans="1:8" x14ac:dyDescent="0.35">
      <c r="A104" s="175"/>
      <c r="B104" s="176"/>
      <c r="C104" s="205" t="s">
        <v>266</v>
      </c>
      <c r="D104" s="206" t="s">
        <v>267</v>
      </c>
      <c r="E104" s="176"/>
      <c r="F104" s="176"/>
      <c r="G104" s="176"/>
      <c r="H104" s="175"/>
    </row>
    <row r="105" spans="1:8" x14ac:dyDescent="0.35">
      <c r="A105" s="175"/>
      <c r="B105" s="176"/>
      <c r="C105" s="205"/>
      <c r="D105" s="206"/>
      <c r="E105" s="176"/>
      <c r="F105" s="176"/>
      <c r="G105" s="176"/>
      <c r="H105" s="175"/>
    </row>
    <row r="106" spans="1:8" x14ac:dyDescent="0.35">
      <c r="A106" s="175"/>
      <c r="B106" s="176"/>
      <c r="C106" s="205"/>
      <c r="D106" s="206"/>
      <c r="E106" s="176"/>
      <c r="F106" s="176"/>
      <c r="G106" s="176"/>
      <c r="H106" s="175"/>
    </row>
    <row r="107" spans="1:8" x14ac:dyDescent="0.35">
      <c r="A107" s="175"/>
      <c r="B107" s="176"/>
      <c r="C107" s="207"/>
      <c r="D107" s="207"/>
      <c r="E107" s="176"/>
      <c r="F107" s="176"/>
      <c r="G107" s="176"/>
      <c r="H107" s="175"/>
    </row>
    <row r="108" spans="1:8" x14ac:dyDescent="0.35">
      <c r="A108" s="175"/>
      <c r="B108" s="176"/>
      <c r="C108" s="176"/>
      <c r="D108" s="176"/>
      <c r="E108" s="176"/>
      <c r="F108" s="176"/>
      <c r="G108" s="176"/>
      <c r="H108" s="175"/>
    </row>
    <row r="109" spans="1:8" x14ac:dyDescent="0.35">
      <c r="A109" s="175"/>
      <c r="B109" s="176"/>
      <c r="C109" s="176"/>
      <c r="D109" s="176"/>
      <c r="E109" s="176"/>
      <c r="F109" s="176"/>
      <c r="G109" s="176"/>
      <c r="H109" s="175"/>
    </row>
    <row r="110" spans="1:8" x14ac:dyDescent="0.35">
      <c r="A110" s="175"/>
      <c r="B110" s="176"/>
      <c r="C110" s="176"/>
      <c r="D110" s="176"/>
      <c r="E110" s="176"/>
      <c r="F110" s="176"/>
      <c r="G110" s="176"/>
      <c r="H110" s="175"/>
    </row>
    <row r="111" spans="1:8" ht="26" x14ac:dyDescent="0.6">
      <c r="A111" s="175"/>
      <c r="B111" s="176"/>
      <c r="C111" s="183" t="s">
        <v>268</v>
      </c>
      <c r="D111" s="176"/>
      <c r="E111" s="176"/>
      <c r="F111" s="176"/>
      <c r="G111" s="176"/>
      <c r="H111" s="175"/>
    </row>
    <row r="112" spans="1:8" x14ac:dyDescent="0.35">
      <c r="A112" s="175"/>
      <c r="B112" s="176"/>
      <c r="C112" s="176"/>
      <c r="D112" s="176"/>
      <c r="E112" s="176"/>
      <c r="F112" s="176"/>
      <c r="G112" s="176"/>
      <c r="H112" s="175"/>
    </row>
    <row r="113" spans="1:8" x14ac:dyDescent="0.35">
      <c r="A113" s="175"/>
      <c r="B113" s="176"/>
      <c r="C113" s="176" t="s">
        <v>269</v>
      </c>
      <c r="D113" s="176"/>
      <c r="E113" s="176"/>
      <c r="F113" s="176"/>
      <c r="G113" s="176"/>
      <c r="H113" s="175"/>
    </row>
    <row r="114" spans="1:8" x14ac:dyDescent="0.35">
      <c r="A114" s="175"/>
      <c r="B114" s="176"/>
      <c r="C114" s="209" t="s">
        <v>270</v>
      </c>
      <c r="D114" s="176"/>
      <c r="E114" s="176"/>
      <c r="F114" s="176"/>
      <c r="G114" s="176"/>
      <c r="H114" s="175"/>
    </row>
    <row r="115" spans="1:8" x14ac:dyDescent="0.35">
      <c r="A115" s="175"/>
      <c r="B115" s="176"/>
      <c r="C115" s="210" t="s">
        <v>271</v>
      </c>
      <c r="D115" s="176"/>
      <c r="E115" s="176"/>
      <c r="F115" s="176"/>
      <c r="G115" s="176"/>
      <c r="H115" s="175"/>
    </row>
    <row r="116" spans="1:8" x14ac:dyDescent="0.35">
      <c r="A116" s="175"/>
      <c r="B116" s="176"/>
      <c r="C116" s="210" t="s">
        <v>272</v>
      </c>
      <c r="D116" s="176"/>
      <c r="E116" s="176"/>
      <c r="F116" s="176"/>
      <c r="G116" s="176"/>
      <c r="H116" s="175"/>
    </row>
    <row r="117" spans="1:8" x14ac:dyDescent="0.35">
      <c r="A117" s="175"/>
      <c r="B117" s="176"/>
      <c r="C117" s="210" t="s">
        <v>273</v>
      </c>
      <c r="D117" s="176"/>
      <c r="E117" s="176"/>
      <c r="F117" s="176"/>
      <c r="G117" s="176"/>
      <c r="H117" s="175"/>
    </row>
    <row r="118" spans="1:8" x14ac:dyDescent="0.35">
      <c r="A118" s="175"/>
      <c r="B118" s="176"/>
      <c r="C118" s="210" t="s">
        <v>274</v>
      </c>
      <c r="D118" s="176"/>
      <c r="E118" s="176"/>
      <c r="F118" s="176"/>
      <c r="G118" s="176"/>
      <c r="H118" s="175"/>
    </row>
    <row r="119" spans="1:8" x14ac:dyDescent="0.35">
      <c r="A119" s="175"/>
      <c r="B119" s="176"/>
      <c r="C119" s="210" t="s">
        <v>275</v>
      </c>
      <c r="D119" s="176"/>
      <c r="E119" s="176"/>
      <c r="F119" s="176"/>
      <c r="G119" s="176"/>
      <c r="H119" s="175"/>
    </row>
    <row r="120" spans="1:8" x14ac:dyDescent="0.35">
      <c r="A120" s="175"/>
      <c r="B120" s="176"/>
      <c r="C120" s="210"/>
      <c r="D120" s="176"/>
      <c r="E120" s="176"/>
      <c r="F120" s="176"/>
      <c r="G120" s="176"/>
      <c r="H120" s="175"/>
    </row>
    <row r="121" spans="1:8" x14ac:dyDescent="0.35">
      <c r="A121" s="175"/>
      <c r="B121" s="176"/>
      <c r="C121" s="176"/>
      <c r="D121" s="176"/>
      <c r="E121" s="176"/>
      <c r="F121" s="176"/>
      <c r="G121" s="176"/>
      <c r="H121" s="175"/>
    </row>
    <row r="122" spans="1:8" ht="26" x14ac:dyDescent="0.6">
      <c r="A122" s="175"/>
      <c r="B122" s="176"/>
      <c r="C122" s="183" t="s">
        <v>276</v>
      </c>
      <c r="D122" s="176"/>
      <c r="E122" s="176"/>
      <c r="F122" s="176"/>
      <c r="G122" s="176"/>
      <c r="H122" s="175"/>
    </row>
    <row r="123" spans="1:8" x14ac:dyDescent="0.35">
      <c r="A123" s="175"/>
      <c r="B123" s="176"/>
      <c r="C123" s="210" t="s">
        <v>277</v>
      </c>
      <c r="D123" s="176"/>
      <c r="E123" s="176"/>
      <c r="F123" s="176"/>
      <c r="G123" s="176"/>
      <c r="H123" s="175"/>
    </row>
    <row r="124" spans="1:8" x14ac:dyDescent="0.35">
      <c r="A124" s="175"/>
      <c r="B124" s="176"/>
      <c r="C124" s="210" t="s">
        <v>278</v>
      </c>
      <c r="D124" s="176"/>
      <c r="E124" s="176"/>
      <c r="F124" s="176"/>
      <c r="G124" s="176"/>
      <c r="H124" s="175"/>
    </row>
    <row r="125" spans="1:8" x14ac:dyDescent="0.35">
      <c r="A125" s="175"/>
      <c r="B125" s="176"/>
      <c r="C125" s="210" t="s">
        <v>279</v>
      </c>
      <c r="D125" s="176"/>
      <c r="E125" s="176"/>
      <c r="F125" s="176"/>
      <c r="G125" s="176"/>
      <c r="H125" s="175"/>
    </row>
    <row r="126" spans="1:8" x14ac:dyDescent="0.35">
      <c r="A126" s="175"/>
      <c r="B126" s="176"/>
      <c r="C126" s="210" t="s">
        <v>280</v>
      </c>
      <c r="D126" s="176"/>
      <c r="E126" s="176"/>
      <c r="F126" s="176"/>
      <c r="G126" s="176"/>
      <c r="H126" s="175"/>
    </row>
    <row r="127" spans="1:8" x14ac:dyDescent="0.35">
      <c r="A127" s="175"/>
      <c r="B127" s="176"/>
      <c r="C127" s="210" t="s">
        <v>281</v>
      </c>
      <c r="D127" s="176"/>
      <c r="E127" s="176"/>
      <c r="F127" s="176"/>
      <c r="G127" s="176"/>
      <c r="H127" s="175"/>
    </row>
    <row r="128" spans="1:8" x14ac:dyDescent="0.35">
      <c r="A128" s="175"/>
      <c r="B128" s="176"/>
      <c r="C128" s="210"/>
      <c r="D128" s="176"/>
      <c r="E128" s="176"/>
      <c r="F128" s="176"/>
      <c r="G128" s="176"/>
      <c r="H128" s="175"/>
    </row>
    <row r="129" spans="1:8" x14ac:dyDescent="0.35">
      <c r="A129" s="175"/>
      <c r="B129" s="176"/>
      <c r="C129" s="176"/>
      <c r="D129" s="176"/>
      <c r="E129" s="176"/>
      <c r="F129" s="176"/>
      <c r="G129" s="176"/>
      <c r="H129" s="175"/>
    </row>
    <row r="130" spans="1:8" ht="26" x14ac:dyDescent="0.6">
      <c r="A130" s="175"/>
      <c r="B130" s="176"/>
      <c r="C130" s="183" t="s">
        <v>282</v>
      </c>
      <c r="D130" s="176"/>
      <c r="E130" s="176"/>
      <c r="F130" s="176"/>
      <c r="G130" s="176"/>
      <c r="H130" s="175"/>
    </row>
    <row r="131" spans="1:8" x14ac:dyDescent="0.35">
      <c r="A131" s="175"/>
      <c r="B131" s="176"/>
      <c r="C131" s="206" t="s">
        <v>283</v>
      </c>
      <c r="D131" s="206"/>
      <c r="E131" s="206"/>
      <c r="F131" s="176"/>
      <c r="G131" s="176"/>
      <c r="H131" s="175"/>
    </row>
    <row r="132" spans="1:8" x14ac:dyDescent="0.35">
      <c r="A132" s="175"/>
      <c r="B132" s="176"/>
      <c r="C132" s="206"/>
      <c r="D132" s="206"/>
      <c r="E132" s="206"/>
      <c r="F132" s="176"/>
      <c r="G132" s="176"/>
      <c r="H132" s="175"/>
    </row>
    <row r="133" spans="1:8" x14ac:dyDescent="0.35">
      <c r="A133" s="175"/>
      <c r="B133" s="176"/>
      <c r="C133" s="206"/>
      <c r="D133" s="206"/>
      <c r="E133" s="206"/>
      <c r="F133" s="176"/>
      <c r="G133" s="176"/>
      <c r="H133" s="175"/>
    </row>
    <row r="134" spans="1:8" x14ac:dyDescent="0.35">
      <c r="A134" s="175"/>
      <c r="B134" s="176"/>
      <c r="C134" s="176"/>
      <c r="D134" s="176"/>
      <c r="E134" s="176"/>
      <c r="F134" s="176"/>
      <c r="G134" s="176"/>
      <c r="H134" s="175"/>
    </row>
    <row r="135" spans="1:8" x14ac:dyDescent="0.35">
      <c r="A135" s="175"/>
      <c r="B135" s="176"/>
      <c r="C135" s="176"/>
      <c r="D135" s="176"/>
      <c r="E135" s="176"/>
      <c r="F135" s="176"/>
      <c r="G135" s="176"/>
      <c r="H135" s="175"/>
    </row>
    <row r="136" spans="1:8" x14ac:dyDescent="0.35">
      <c r="A136" s="175"/>
      <c r="B136" s="176"/>
      <c r="C136" s="176"/>
      <c r="D136" s="176"/>
      <c r="E136" s="176"/>
      <c r="F136" s="176"/>
      <c r="G136" s="176"/>
      <c r="H136" s="175"/>
    </row>
    <row r="137" spans="1:8" x14ac:dyDescent="0.35">
      <c r="A137" s="175"/>
      <c r="B137" s="175"/>
      <c r="C137" s="175"/>
      <c r="D137" s="175"/>
      <c r="E137" s="175"/>
      <c r="F137" s="175"/>
      <c r="G137" s="175"/>
      <c r="H137" s="175"/>
    </row>
  </sheetData>
  <mergeCells count="35">
    <mergeCell ref="C101:C102"/>
    <mergeCell ref="D101:D102"/>
    <mergeCell ref="C104:C106"/>
    <mergeCell ref="D104:D106"/>
    <mergeCell ref="C131:E133"/>
    <mergeCell ref="C81:C85"/>
    <mergeCell ref="D81:D85"/>
    <mergeCell ref="C92:C94"/>
    <mergeCell ref="D92:D94"/>
    <mergeCell ref="C96:C99"/>
    <mergeCell ref="D96:D99"/>
    <mergeCell ref="C65:C68"/>
    <mergeCell ref="D65:D68"/>
    <mergeCell ref="C70:C73"/>
    <mergeCell ref="D70:D73"/>
    <mergeCell ref="C75:C79"/>
    <mergeCell ref="D75:D79"/>
    <mergeCell ref="C45:C51"/>
    <mergeCell ref="D45:D51"/>
    <mergeCell ref="C53:C56"/>
    <mergeCell ref="D53:D56"/>
    <mergeCell ref="C58:C63"/>
    <mergeCell ref="D58:D63"/>
    <mergeCell ref="C36:C37"/>
    <mergeCell ref="D36:E37"/>
    <mergeCell ref="C38:C39"/>
    <mergeCell ref="D38:E39"/>
    <mergeCell ref="C40:C41"/>
    <mergeCell ref="D40:E41"/>
    <mergeCell ref="C3:F4"/>
    <mergeCell ref="C8:D11"/>
    <mergeCell ref="C32:C33"/>
    <mergeCell ref="D32:E33"/>
    <mergeCell ref="C34:C35"/>
    <mergeCell ref="D34:E3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4"/>
  <sheetViews>
    <sheetView showGridLines="0" topLeftCell="B31" zoomScale="110" zoomScaleNormal="110" workbookViewId="0">
      <selection activeCell="E15" sqref="E15"/>
    </sheetView>
  </sheetViews>
  <sheetFormatPr defaultColWidth="8.90625" defaultRowHeight="13.5" x14ac:dyDescent="0.35"/>
  <cols>
    <col min="1" max="1" width="26.36328125" style="1" bestFit="1" customWidth="1"/>
    <col min="2" max="2" width="17.08984375" style="1" bestFit="1" customWidth="1"/>
    <col min="3" max="3" width="8.90625" style="1"/>
    <col min="4" max="4" width="26.54296875" style="1" bestFit="1" customWidth="1"/>
    <col min="5" max="5" width="17.453125" style="1" bestFit="1" customWidth="1"/>
    <col min="6" max="6" width="16.36328125" style="1" bestFit="1" customWidth="1"/>
    <col min="7" max="7" width="42" style="1" customWidth="1"/>
    <col min="8" max="8" width="16.90625" style="1" bestFit="1" customWidth="1"/>
    <col min="9" max="9" width="10.81640625" style="1" customWidth="1"/>
    <col min="10" max="10" width="33" style="1" bestFit="1" customWidth="1"/>
    <col min="11" max="11" width="18.08984375" style="1" bestFit="1" customWidth="1"/>
    <col min="12" max="12" width="11" style="1" bestFit="1" customWidth="1"/>
    <col min="13" max="16384" width="8.90625" style="1"/>
  </cols>
  <sheetData>
    <row r="1" spans="1:11" x14ac:dyDescent="0.35">
      <c r="A1" s="2" t="s">
        <v>149</v>
      </c>
      <c r="B1" s="3"/>
      <c r="D1" s="2" t="s">
        <v>151</v>
      </c>
      <c r="E1" s="3"/>
      <c r="G1" s="2" t="s">
        <v>152</v>
      </c>
      <c r="H1" s="3"/>
      <c r="J1" s="2" t="s">
        <v>158</v>
      </c>
      <c r="K1" s="3"/>
    </row>
    <row r="2" spans="1:11" x14ac:dyDescent="0.35">
      <c r="A2" s="4" t="s">
        <v>18</v>
      </c>
      <c r="B2" s="7">
        <v>2025</v>
      </c>
      <c r="D2" s="4" t="s">
        <v>128</v>
      </c>
      <c r="E2" s="24">
        <f>E3*B20</f>
        <v>14592106927.969999</v>
      </c>
      <c r="G2" s="4" t="s">
        <v>156</v>
      </c>
      <c r="H2" s="24">
        <f>B20</f>
        <v>22449395273.799999</v>
      </c>
      <c r="J2" s="4" t="s">
        <v>3</v>
      </c>
      <c r="K2" s="24">
        <f>K11-K3</f>
        <v>8015209415.1097012</v>
      </c>
    </row>
    <row r="3" spans="1:11" x14ac:dyDescent="0.35">
      <c r="A3" s="5" t="s">
        <v>19</v>
      </c>
      <c r="B3" s="8">
        <f>Ingresos!A23</f>
        <v>130</v>
      </c>
      <c r="D3" s="5" t="s">
        <v>0</v>
      </c>
      <c r="E3" s="23">
        <v>0.65</v>
      </c>
      <c r="G3" s="5" t="s">
        <v>170</v>
      </c>
      <c r="H3" s="29">
        <f>B24</f>
        <v>1.5970898366452609E-2</v>
      </c>
      <c r="J3" s="5" t="s">
        <v>46</v>
      </c>
      <c r="K3" s="32">
        <f>E2</f>
        <v>14592106927.969999</v>
      </c>
    </row>
    <row r="4" spans="1:11" x14ac:dyDescent="0.35">
      <c r="A4" s="5" t="s">
        <v>146</v>
      </c>
      <c r="B4" s="9">
        <v>1</v>
      </c>
      <c r="D4" s="5" t="s">
        <v>72</v>
      </c>
      <c r="E4" s="25">
        <f>'FC Anual'!F42/(PMT(Resumen!E6/12,Resumen!E9,-Resumen!E2,0,0)*12)</f>
        <v>1.2788521454131212</v>
      </c>
      <c r="G4" s="5" t="s">
        <v>161</v>
      </c>
      <c r="H4" s="30">
        <f>B21</f>
        <v>172687655.9523077</v>
      </c>
      <c r="J4" s="14" t="s">
        <v>4</v>
      </c>
      <c r="K4" s="34">
        <f>SUM(K2:K3)</f>
        <v>22607316343.0797</v>
      </c>
    </row>
    <row r="5" spans="1:11" x14ac:dyDescent="0.35">
      <c r="A5" s="5" t="s">
        <v>147</v>
      </c>
      <c r="B5" s="8">
        <f>Ingresos!C23*Ingresos!A23</f>
        <v>8060</v>
      </c>
      <c r="D5" s="5" t="s">
        <v>1</v>
      </c>
      <c r="E5" s="21">
        <f>'FC Anual'!E42/Resumen!E2</f>
        <v>2.4570612871465551E-2</v>
      </c>
      <c r="G5" s="5" t="s">
        <v>162</v>
      </c>
      <c r="H5" s="30">
        <f>H2/B5</f>
        <v>2785284.7734243176</v>
      </c>
    </row>
    <row r="6" spans="1:11" x14ac:dyDescent="0.35">
      <c r="A6" s="5" t="s">
        <v>148</v>
      </c>
      <c r="B6" s="8">
        <f>+B5/B3</f>
        <v>62</v>
      </c>
      <c r="D6" s="5" t="s">
        <v>99</v>
      </c>
      <c r="E6" s="26">
        <v>0.12</v>
      </c>
      <c r="F6" s="1" t="s">
        <v>50</v>
      </c>
      <c r="G6" s="5" t="s">
        <v>206</v>
      </c>
      <c r="H6" s="30">
        <f>B20+B22+K10</f>
        <v>22607316343.0797</v>
      </c>
      <c r="J6" s="2" t="s">
        <v>185</v>
      </c>
      <c r="K6" s="3"/>
    </row>
    <row r="7" spans="1:11" x14ac:dyDescent="0.35">
      <c r="A7" s="5" t="s">
        <v>38</v>
      </c>
      <c r="B7" s="11">
        <v>1</v>
      </c>
      <c r="D7" s="5" t="s">
        <v>98</v>
      </c>
      <c r="E7" s="156">
        <v>20</v>
      </c>
      <c r="G7" s="6" t="s">
        <v>213</v>
      </c>
      <c r="H7" s="31">
        <f>H6/B3</f>
        <v>173902433.40830538</v>
      </c>
      <c r="J7" s="4" t="s">
        <v>159</v>
      </c>
      <c r="K7" s="24">
        <f>B20</f>
        <v>22449395273.799999</v>
      </c>
    </row>
    <row r="8" spans="1:11" x14ac:dyDescent="0.35">
      <c r="A8" s="5" t="s">
        <v>145</v>
      </c>
      <c r="B8" s="12">
        <f>+B3/B7</f>
        <v>130</v>
      </c>
      <c r="D8" s="5" t="s">
        <v>210</v>
      </c>
      <c r="E8" s="26">
        <v>0.01</v>
      </c>
      <c r="F8" s="1" t="s">
        <v>50</v>
      </c>
      <c r="J8" s="5" t="s">
        <v>188</v>
      </c>
      <c r="K8" s="32">
        <f>B22</f>
        <v>12000000</v>
      </c>
    </row>
    <row r="9" spans="1:11" x14ac:dyDescent="0.35">
      <c r="A9" s="5" t="s">
        <v>39</v>
      </c>
      <c r="B9" s="10" t="s">
        <v>50</v>
      </c>
      <c r="D9" s="5" t="s">
        <v>177</v>
      </c>
      <c r="E9" s="155">
        <v>360</v>
      </c>
      <c r="G9" s="2" t="s">
        <v>67</v>
      </c>
      <c r="H9" s="3"/>
      <c r="J9" s="5" t="s">
        <v>183</v>
      </c>
      <c r="K9" s="32">
        <f>B23</f>
        <v>0</v>
      </c>
    </row>
    <row r="10" spans="1:11" x14ac:dyDescent="0.35">
      <c r="A10" s="6" t="s">
        <v>40</v>
      </c>
      <c r="B10" s="13" t="s">
        <v>75</v>
      </c>
      <c r="D10" s="6" t="s">
        <v>184</v>
      </c>
      <c r="E10" s="156">
        <v>24</v>
      </c>
      <c r="G10" s="4" t="s">
        <v>154</v>
      </c>
      <c r="H10" s="24">
        <f>'Presupuesto Construccion'!C30</f>
        <v>22449395273.799999</v>
      </c>
      <c r="J10" s="5" t="s">
        <v>160</v>
      </c>
      <c r="K10" s="32">
        <f>E8*E2</f>
        <v>145921069.27970001</v>
      </c>
    </row>
    <row r="11" spans="1:11" x14ac:dyDescent="0.35">
      <c r="F11" s="1" t="s">
        <v>50</v>
      </c>
      <c r="G11" s="6" t="s">
        <v>155</v>
      </c>
      <c r="H11" s="150">
        <f>H10/B3</f>
        <v>172687655.9523077</v>
      </c>
      <c r="J11" s="14" t="s">
        <v>181</v>
      </c>
      <c r="K11" s="34">
        <f>SUM(K7:K10)</f>
        <v>22607316343.0797</v>
      </c>
    </row>
    <row r="12" spans="1:11" x14ac:dyDescent="0.35">
      <c r="A12" s="2" t="s">
        <v>150</v>
      </c>
      <c r="B12" s="3"/>
      <c r="D12" s="2" t="s">
        <v>174</v>
      </c>
      <c r="E12" s="3"/>
    </row>
    <row r="13" spans="1:11" x14ac:dyDescent="0.35">
      <c r="A13" s="4" t="s">
        <v>20</v>
      </c>
      <c r="B13" s="7">
        <v>100</v>
      </c>
      <c r="D13" s="4" t="s">
        <v>175</v>
      </c>
      <c r="E13" s="165">
        <f>E10</f>
        <v>24</v>
      </c>
      <c r="J13" s="2" t="s">
        <v>187</v>
      </c>
      <c r="K13" s="3"/>
    </row>
    <row r="14" spans="1:11" x14ac:dyDescent="0.35">
      <c r="A14" s="5" t="s">
        <v>41</v>
      </c>
      <c r="B14" s="9">
        <v>60</v>
      </c>
      <c r="D14" s="5" t="s">
        <v>128</v>
      </c>
      <c r="E14" s="27">
        <f>SUMIFS('FC Mensual'!D43:EE43,'FC Mensual'!D1:EE1,"&gt;"&amp;Resumen!E13,'FC Mensual'!D1:EE1,"&lt;="&amp;Resumen!E13+12)/Resumen!E15*Resumen!E16</f>
        <v>19743522310.687378</v>
      </c>
      <c r="J14" s="16" t="s">
        <v>186</v>
      </c>
      <c r="K14" s="35">
        <f>ABS(SUMIF('FC Mensual'!BL67:EE67,"&lt;"&amp;0,'FC Mensual'!BL67:EE67))</f>
        <v>0</v>
      </c>
    </row>
    <row r="15" spans="1:11" x14ac:dyDescent="0.35">
      <c r="A15" s="5" t="s">
        <v>21</v>
      </c>
      <c r="B15" s="9">
        <v>70</v>
      </c>
      <c r="D15" s="5" t="s">
        <v>176</v>
      </c>
      <c r="E15" s="26">
        <v>7.0000000000000007E-2</v>
      </c>
    </row>
    <row r="16" spans="1:11" x14ac:dyDescent="0.35">
      <c r="A16" s="14" t="s">
        <v>42</v>
      </c>
      <c r="B16" s="15">
        <f>SUM(B13:B15)</f>
        <v>230</v>
      </c>
      <c r="D16" s="5" t="s">
        <v>0</v>
      </c>
      <c r="E16" s="23">
        <v>0.6</v>
      </c>
      <c r="J16" s="2" t="s">
        <v>157</v>
      </c>
      <c r="K16" s="3"/>
    </row>
    <row r="17" spans="1:12" x14ac:dyDescent="0.35">
      <c r="A17" s="16" t="s">
        <v>43</v>
      </c>
      <c r="B17" s="17">
        <f>B16/B3</f>
        <v>1.7692307692307692</v>
      </c>
      <c r="D17" s="5" t="s">
        <v>195</v>
      </c>
      <c r="E17" s="25">
        <f>SUMIFS('FC Mensual'!D43:EE43,'FC Mensual'!D1:EE1,"&gt;"&amp;Resumen!E13,'FC Mensual'!D1:EE1,"&lt;="&amp;Resumen!E13+12)/(PMT(E19/12,E22,-E14,0,0)*12)</f>
        <v>0.94517821882423825</v>
      </c>
      <c r="F17" s="167"/>
      <c r="J17" s="4" t="s">
        <v>192</v>
      </c>
      <c r="K17" s="36">
        <v>0.01</v>
      </c>
    </row>
    <row r="18" spans="1:12" x14ac:dyDescent="0.35">
      <c r="D18" s="5" t="s">
        <v>194</v>
      </c>
      <c r="E18" s="21">
        <f>SUMIFS('FC Mensual'!D43:EE43,'FC Mensual'!D1:EE1,"&gt;"&amp;Resumen!E13,'FC Mensual'!D1:EE1,"&lt;="&amp;Resumen!E13+12)/E14</f>
        <v>0.11666666666666668</v>
      </c>
      <c r="G18" s="2" t="s">
        <v>153</v>
      </c>
      <c r="H18" s="3"/>
      <c r="J18" s="5" t="s">
        <v>179</v>
      </c>
      <c r="K18" s="26">
        <v>7.0000000000000007E-2</v>
      </c>
    </row>
    <row r="19" spans="1:12" x14ac:dyDescent="0.35">
      <c r="A19" s="2" t="s">
        <v>66</v>
      </c>
      <c r="B19" s="3"/>
      <c r="D19" s="5" t="s">
        <v>99</v>
      </c>
      <c r="E19" s="26">
        <v>0.12</v>
      </c>
      <c r="G19" s="4" t="s">
        <v>207</v>
      </c>
      <c r="H19" s="29">
        <f>K18</f>
        <v>7.0000000000000007E-2</v>
      </c>
      <c r="J19" s="6" t="s">
        <v>191</v>
      </c>
      <c r="K19" s="156">
        <v>120</v>
      </c>
    </row>
    <row r="20" spans="1:12" x14ac:dyDescent="0.35">
      <c r="A20" s="4" t="s">
        <v>156</v>
      </c>
      <c r="B20" s="24">
        <f>'Presupuesto Construccion'!C30</f>
        <v>22449395273.799999</v>
      </c>
      <c r="D20" s="5" t="s">
        <v>98</v>
      </c>
      <c r="E20" s="157">
        <v>8</v>
      </c>
      <c r="F20" s="1" t="s">
        <v>50</v>
      </c>
      <c r="G20" s="5" t="s">
        <v>2</v>
      </c>
      <c r="H20" s="29">
        <f>(K18-B24)/K19*12</f>
        <v>5.4029101633547398E-3</v>
      </c>
    </row>
    <row r="21" spans="1:12" x14ac:dyDescent="0.35">
      <c r="A21" s="5" t="s">
        <v>59</v>
      </c>
      <c r="B21" s="19">
        <f>B20/B3</f>
        <v>172687655.9523077</v>
      </c>
      <c r="D21" s="5" t="s">
        <v>210</v>
      </c>
      <c r="E21" s="26">
        <v>0.01</v>
      </c>
      <c r="G21" s="5" t="s">
        <v>44</v>
      </c>
      <c r="H21" s="30">
        <f>'FC Mensual'!A64</f>
        <v>40819192692.418221</v>
      </c>
      <c r="J21" s="37" t="s">
        <v>196</v>
      </c>
      <c r="K21" s="38"/>
    </row>
    <row r="22" spans="1:12" x14ac:dyDescent="0.35">
      <c r="A22" s="5" t="s">
        <v>188</v>
      </c>
      <c r="B22" s="20">
        <v>12000000</v>
      </c>
      <c r="D22" s="6" t="s">
        <v>177</v>
      </c>
      <c r="E22" s="156">
        <v>360</v>
      </c>
      <c r="G22" s="5" t="s">
        <v>45</v>
      </c>
      <c r="H22" s="30">
        <f>H21/B3</f>
        <v>313993789.94167864</v>
      </c>
      <c r="J22" s="4" t="s">
        <v>178</v>
      </c>
      <c r="K22" s="39">
        <f>XIRR('FC Mensual'!C67:EE67,'FC Mensual'!C3:EE3,)</f>
        <v>0.12945396304130552</v>
      </c>
    </row>
    <row r="23" spans="1:12" x14ac:dyDescent="0.35">
      <c r="A23" s="5" t="s">
        <v>183</v>
      </c>
      <c r="B23" s="20"/>
      <c r="G23" s="5" t="s">
        <v>193</v>
      </c>
      <c r="H23" s="30">
        <f>-'FC Mensual'!A65</f>
        <v>408191926.92418224</v>
      </c>
      <c r="J23" s="5" t="s">
        <v>197</v>
      </c>
      <c r="K23" s="40">
        <f>SUMIF('FC Mensual'!C67:EE67,"&gt;"&amp;0,'FC Mensual'!C67:EE67)/ABS(SUMIF('FC Mensual'!C67:EE67,"&lt;"&amp;0,'FC Mensual'!C67:EE67))</f>
        <v>2.4525966202841065</v>
      </c>
    </row>
    <row r="24" spans="1:12" x14ac:dyDescent="0.35">
      <c r="A24" s="5" t="s">
        <v>170</v>
      </c>
      <c r="B24" s="21">
        <f>'FC Anual'!E42/Resumen!B20</f>
        <v>1.5970898366452609E-2</v>
      </c>
      <c r="G24" s="5" t="s">
        <v>198</v>
      </c>
      <c r="H24" s="29">
        <f>RATE(K19/12,0,-B20,H21,0,)</f>
        <v>6.1612384944698236E-2</v>
      </c>
      <c r="J24" s="6" t="s">
        <v>202</v>
      </c>
      <c r="K24" s="41">
        <f>AVERAGEIF('FC Anual'!D1:M1,"&lt;="&amp;Resumen!K19/12,'FC Anual'!D68:M68)</f>
        <v>-2.7214933680595892E-2</v>
      </c>
    </row>
    <row r="25" spans="1:12" x14ac:dyDescent="0.35">
      <c r="A25" s="6" t="s">
        <v>208</v>
      </c>
      <c r="B25" s="22">
        <v>45688</v>
      </c>
      <c r="G25" s="5" t="s">
        <v>199</v>
      </c>
      <c r="H25" s="29">
        <f>K22</f>
        <v>0.12945396304130552</v>
      </c>
    </row>
    <row r="26" spans="1:12" x14ac:dyDescent="0.35">
      <c r="G26" s="5" t="s">
        <v>200</v>
      </c>
      <c r="H26" s="25">
        <f t="shared" ref="H26" si="0">K23</f>
        <v>2.4525966202841065</v>
      </c>
    </row>
    <row r="27" spans="1:12" x14ac:dyDescent="0.35">
      <c r="G27" s="6" t="s">
        <v>201</v>
      </c>
      <c r="H27" s="33">
        <f>K24</f>
        <v>-2.7214933680595892E-2</v>
      </c>
    </row>
    <row r="31" spans="1:12" x14ac:dyDescent="0.35">
      <c r="G31" s="1" t="s">
        <v>50</v>
      </c>
      <c r="H31" s="174" t="s">
        <v>209</v>
      </c>
    </row>
    <row r="32" spans="1:12" x14ac:dyDescent="0.35">
      <c r="G32" s="171">
        <f>K22</f>
        <v>0.12945396304130552</v>
      </c>
      <c r="H32" s="174">
        <v>0.06</v>
      </c>
      <c r="I32" s="174">
        <v>7.0000000000000007E-2</v>
      </c>
      <c r="J32" s="174">
        <v>0.08</v>
      </c>
      <c r="K32" s="174">
        <v>0.09</v>
      </c>
      <c r="L32" s="174">
        <v>0.1</v>
      </c>
    </row>
    <row r="33" spans="5:12" x14ac:dyDescent="0.35">
      <c r="F33" s="174" t="s">
        <v>212</v>
      </c>
      <c r="G33" s="174">
        <v>0.11</v>
      </c>
      <c r="H33" s="172">
        <f t="dataTable" ref="H33:L37" dt2D="1" dtr="1" r1="K18" r2="E19"/>
        <v>0.16890578866004943</v>
      </c>
      <c r="I33" s="172">
        <v>0.14188657402992252</v>
      </c>
      <c r="J33" s="172">
        <v>0.11659212708473207</v>
      </c>
      <c r="K33" s="172">
        <v>9.2148640751838706E-2</v>
      </c>
      <c r="L33" s="172">
        <v>6.7794284224510198E-2</v>
      </c>
    </row>
    <row r="34" spans="5:12" x14ac:dyDescent="0.35">
      <c r="G34" s="174">
        <v>0.12</v>
      </c>
      <c r="H34" s="172">
        <v>0.15790668129920962</v>
      </c>
      <c r="I34" s="172">
        <v>0.12945396304130552</v>
      </c>
      <c r="J34" s="172">
        <v>0.10253726840019228</v>
      </c>
      <c r="K34" s="172">
        <v>7.6193985342979442E-2</v>
      </c>
      <c r="L34" s="172">
        <v>4.9524030089378362E-2</v>
      </c>
    </row>
    <row r="35" spans="5:12" x14ac:dyDescent="0.35">
      <c r="G35" s="174">
        <v>0.13</v>
      </c>
      <c r="H35" s="172">
        <v>0.14680336117744452</v>
      </c>
      <c r="I35" s="172">
        <v>0.11686047911643979</v>
      </c>
      <c r="J35" s="172">
        <v>8.8234093785285947E-2</v>
      </c>
      <c r="K35" s="172">
        <v>5.9852787852287287E-2</v>
      </c>
      <c r="L35" s="172">
        <v>3.0639085173606875E-2</v>
      </c>
    </row>
    <row r="36" spans="5:12" x14ac:dyDescent="0.35">
      <c r="E36" s="170"/>
      <c r="G36" s="174">
        <v>0.14000000000000001</v>
      </c>
      <c r="H36" s="172">
        <v>0.13562698960304262</v>
      </c>
      <c r="I36" s="172">
        <v>0.10414343476295473</v>
      </c>
      <c r="J36" s="172">
        <v>7.3726454377174414E-2</v>
      </c>
      <c r="K36" s="172">
        <v>4.3174335360527047E-2</v>
      </c>
      <c r="L36" s="172">
        <v>1.1188164353370667E-2</v>
      </c>
    </row>
    <row r="37" spans="5:12" x14ac:dyDescent="0.35">
      <c r="G37" s="174">
        <v>0.15</v>
      </c>
      <c r="H37" s="173">
        <v>0.12440629601478578</v>
      </c>
      <c r="I37" s="173">
        <v>9.1338452696800215E-2</v>
      </c>
      <c r="J37" s="173">
        <v>5.9058198332786555E-2</v>
      </c>
      <c r="K37" s="173">
        <v>2.6211485266685493E-2</v>
      </c>
      <c r="L37" s="173">
        <v>-8.7689429521560676E-3</v>
      </c>
    </row>
    <row r="38" spans="5:12" x14ac:dyDescent="0.35">
      <c r="H38" s="174" t="s">
        <v>0</v>
      </c>
    </row>
    <row r="39" spans="5:12" x14ac:dyDescent="0.35">
      <c r="G39" s="171">
        <f>K22</f>
        <v>0.12945396304130552</v>
      </c>
      <c r="H39" s="174">
        <v>0.5</v>
      </c>
      <c r="I39" s="174">
        <v>0.55000000000000004</v>
      </c>
      <c r="J39" s="174">
        <v>0.65</v>
      </c>
      <c r="K39" s="174">
        <v>0.7</v>
      </c>
      <c r="L39" s="174">
        <v>0.65</v>
      </c>
    </row>
    <row r="40" spans="5:12" x14ac:dyDescent="0.35">
      <c r="F40" s="174" t="s">
        <v>212</v>
      </c>
      <c r="G40" s="174">
        <v>0.11</v>
      </c>
      <c r="H40" s="172">
        <f t="dataTable" ref="H40:L44" dt2D="1" dtr="1" r1="E16" r2="E19" ca="1"/>
        <v>0.138140743970871</v>
      </c>
      <c r="I40" s="172">
        <v>0.13985736966133117</v>
      </c>
      <c r="J40" s="172">
        <v>0.1443207085132599</v>
      </c>
      <c r="K40" s="172">
        <v>0.14729158282279972</v>
      </c>
      <c r="L40" s="172">
        <v>0.1443207085132599</v>
      </c>
    </row>
    <row r="41" spans="5:12" x14ac:dyDescent="0.35">
      <c r="G41" s="174">
        <v>0.12</v>
      </c>
      <c r="H41" s="172">
        <v>0.12938374876976014</v>
      </c>
      <c r="I41" s="172">
        <v>0.1294158756732941</v>
      </c>
      <c r="J41" s="172">
        <v>0.12949983477592469</v>
      </c>
      <c r="K41" s="172">
        <v>0.12955616116523747</v>
      </c>
      <c r="L41" s="172">
        <v>0.12949983477592469</v>
      </c>
    </row>
    <row r="42" spans="5:12" x14ac:dyDescent="0.35">
      <c r="G42" s="174">
        <v>0.13</v>
      </c>
      <c r="H42" s="172">
        <v>0.12054634690284727</v>
      </c>
      <c r="I42" s="172">
        <v>0.11886212229728696</v>
      </c>
      <c r="J42" s="172">
        <v>0.11444111466407778</v>
      </c>
      <c r="K42" s="172">
        <v>0.1114557921886444</v>
      </c>
      <c r="L42" s="172">
        <v>0.11444111466407778</v>
      </c>
    </row>
    <row r="43" spans="5:12" x14ac:dyDescent="0.35">
      <c r="G43" s="174">
        <v>0.14000000000000001</v>
      </c>
      <c r="H43" s="172">
        <v>0.11164835095405581</v>
      </c>
      <c r="I43" s="172">
        <v>0.10822294354438786</v>
      </c>
      <c r="J43" s="172">
        <v>9.9198180437088029E-2</v>
      </c>
      <c r="K43" s="172">
        <v>9.3071040511131284E-2</v>
      </c>
      <c r="L43" s="172">
        <v>9.9198180437088029E-2</v>
      </c>
    </row>
    <row r="44" spans="5:12" x14ac:dyDescent="0.35">
      <c r="G44" s="174">
        <v>0.15</v>
      </c>
      <c r="H44" s="173">
        <v>0.10270739197731021</v>
      </c>
      <c r="I44" s="173">
        <v>9.7523015737533553E-2</v>
      </c>
      <c r="J44" s="173">
        <v>8.3824810385704052E-2</v>
      </c>
      <c r="K44" s="173">
        <v>7.4487975239753743E-2</v>
      </c>
      <c r="L44" s="173">
        <v>8.3824810385704052E-2</v>
      </c>
    </row>
  </sheetData>
  <conditionalFormatting sqref="H33:L37 G32">
    <cfRule type="colorScale" priority="2">
      <colorScale>
        <cfvo type="min"/>
        <cfvo type="percentile" val="50"/>
        <cfvo type="max"/>
        <color rgb="FFF8696B"/>
        <color rgb="FFFFEB84"/>
        <color rgb="FF63BE7B"/>
      </colorScale>
    </cfRule>
  </conditionalFormatting>
  <conditionalFormatting sqref="H33:L37">
    <cfRule type="colorScale" priority="4">
      <colorScale>
        <cfvo type="min"/>
        <cfvo type="percentile" val="50"/>
        <cfvo type="max"/>
        <color rgb="FFF8696B"/>
        <color rgb="FFFFEB84"/>
        <color rgb="FF63BE7B"/>
      </colorScale>
    </cfRule>
  </conditionalFormatting>
  <conditionalFormatting sqref="H40:L44 G39">
    <cfRule type="colorScale" priority="1">
      <colorScale>
        <cfvo type="min"/>
        <cfvo type="percentile" val="50"/>
        <cfvo type="max"/>
        <color rgb="FFF8696B"/>
        <color rgb="FFFFEB84"/>
        <color rgb="FF63BE7B"/>
      </colorScale>
    </cfRule>
  </conditionalFormatting>
  <conditionalFormatting sqref="H40:L44">
    <cfRule type="colorScale" priority="3">
      <colorScale>
        <cfvo type="min"/>
        <cfvo type="percentile" val="50"/>
        <cfvo type="max"/>
        <color rgb="FFF8696B"/>
        <color rgb="FFFFEB84"/>
        <color rgb="FF63BE7B"/>
      </colorScale>
    </cfRule>
  </conditionalFormatting>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A23"/>
  <sheetViews>
    <sheetView showGridLines="0" tabSelected="1" topLeftCell="C1" workbookViewId="0">
      <selection activeCell="AR3" sqref="AR3"/>
    </sheetView>
  </sheetViews>
  <sheetFormatPr defaultColWidth="8.90625" defaultRowHeight="13.5" x14ac:dyDescent="0.35"/>
  <cols>
    <col min="1" max="1" width="12.36328125" style="1" bestFit="1" customWidth="1"/>
    <col min="2" max="2" width="13.54296875" style="1" bestFit="1" customWidth="1"/>
    <col min="3" max="3" width="8.90625" style="1"/>
    <col min="4" max="5" width="11.90625" style="1" bestFit="1" customWidth="1"/>
    <col min="6" max="7" width="8.90625" style="1"/>
    <col min="8" max="8" width="29.36328125" style="1" bestFit="1" customWidth="1"/>
    <col min="9" max="9" width="16.6328125" style="1" customWidth="1"/>
    <col min="10" max="10" width="8.90625" style="1"/>
    <col min="11" max="11" width="24.54296875" style="1" bestFit="1" customWidth="1"/>
    <col min="12" max="23" width="8.90625" style="1"/>
    <col min="24" max="24" width="29.08984375" style="1" bestFit="1" customWidth="1"/>
    <col min="25" max="27" width="13" style="1" bestFit="1" customWidth="1"/>
    <col min="28" max="43" width="8.90625" style="1"/>
    <col min="44" max="44" width="13.453125" style="1" bestFit="1" customWidth="1"/>
    <col min="45" max="47" width="8.90625" style="1"/>
    <col min="48" max="50" width="14.81640625" style="1" bestFit="1" customWidth="1"/>
    <col min="51" max="51" width="8.90625" style="1"/>
    <col min="52" max="52" width="14.81640625" style="1" bestFit="1" customWidth="1"/>
    <col min="53" max="145" width="8.90625" style="1"/>
    <col min="146" max="146" width="10.08984375" style="1" bestFit="1" customWidth="1"/>
    <col min="147" max="148" width="8.90625" style="1"/>
    <col min="149" max="149" width="10.08984375" style="1" bestFit="1" customWidth="1"/>
    <col min="150" max="153" width="8.90625" style="1"/>
    <col min="154" max="155" width="10.08984375" style="1" bestFit="1" customWidth="1"/>
    <col min="156" max="156" width="14.81640625" style="1" bestFit="1" customWidth="1"/>
    <col min="157" max="157" width="14.36328125" style="1" bestFit="1" customWidth="1"/>
    <col min="158" max="16384" width="8.90625" style="1"/>
  </cols>
  <sheetData>
    <row r="1" spans="1:157" x14ac:dyDescent="0.35">
      <c r="A1" s="2" t="s">
        <v>95</v>
      </c>
      <c r="B1" s="42"/>
      <c r="C1" s="42"/>
      <c r="D1" s="42"/>
      <c r="E1" s="3"/>
      <c r="H1" s="2" t="s">
        <v>85</v>
      </c>
      <c r="I1" s="3"/>
      <c r="K1" s="63"/>
      <c r="L1" s="152">
        <v>1</v>
      </c>
      <c r="M1" s="152">
        <f>L1+1</f>
        <v>2</v>
      </c>
      <c r="N1" s="152">
        <f t="shared" ref="N1:V1" si="0">M1+1</f>
        <v>3</v>
      </c>
      <c r="O1" s="152">
        <f t="shared" si="0"/>
        <v>4</v>
      </c>
      <c r="P1" s="152">
        <f t="shared" si="0"/>
        <v>5</v>
      </c>
      <c r="Q1" s="152">
        <f t="shared" si="0"/>
        <v>6</v>
      </c>
      <c r="R1" s="152">
        <f t="shared" si="0"/>
        <v>7</v>
      </c>
      <c r="S1" s="152">
        <f t="shared" si="0"/>
        <v>8</v>
      </c>
      <c r="T1" s="152">
        <f t="shared" si="0"/>
        <v>9</v>
      </c>
      <c r="U1" s="152">
        <f t="shared" si="0"/>
        <v>10</v>
      </c>
      <c r="V1" s="152">
        <f t="shared" si="0"/>
        <v>11</v>
      </c>
      <c r="X1" s="63"/>
      <c r="Y1" s="153">
        <v>1</v>
      </c>
      <c r="Z1" s="153">
        <f>Y1+1</f>
        <v>2</v>
      </c>
      <c r="AA1" s="153">
        <f>+Z1+1</f>
        <v>3</v>
      </c>
      <c r="AB1" s="153">
        <f>AA1+1</f>
        <v>4</v>
      </c>
      <c r="AC1" s="153">
        <f t="shared" ref="AC1:CN1" si="1">AB1+1</f>
        <v>5</v>
      </c>
      <c r="AD1" s="153">
        <f t="shared" si="1"/>
        <v>6</v>
      </c>
      <c r="AE1" s="153">
        <f t="shared" si="1"/>
        <v>7</v>
      </c>
      <c r="AF1" s="153">
        <f t="shared" si="1"/>
        <v>8</v>
      </c>
      <c r="AG1" s="153">
        <f t="shared" si="1"/>
        <v>9</v>
      </c>
      <c r="AH1" s="153">
        <f t="shared" si="1"/>
        <v>10</v>
      </c>
      <c r="AI1" s="153">
        <f t="shared" si="1"/>
        <v>11</v>
      </c>
      <c r="AJ1" s="153">
        <f t="shared" si="1"/>
        <v>12</v>
      </c>
      <c r="AK1" s="153">
        <f t="shared" si="1"/>
        <v>13</v>
      </c>
      <c r="AL1" s="153">
        <f t="shared" si="1"/>
        <v>14</v>
      </c>
      <c r="AM1" s="153">
        <f t="shared" si="1"/>
        <v>15</v>
      </c>
      <c r="AN1" s="153">
        <f t="shared" si="1"/>
        <v>16</v>
      </c>
      <c r="AO1" s="153">
        <f t="shared" si="1"/>
        <v>17</v>
      </c>
      <c r="AP1" s="153">
        <f t="shared" si="1"/>
        <v>18</v>
      </c>
      <c r="AQ1" s="153">
        <f t="shared" si="1"/>
        <v>19</v>
      </c>
      <c r="AR1" s="153">
        <f t="shared" si="1"/>
        <v>20</v>
      </c>
      <c r="AS1" s="153">
        <f t="shared" si="1"/>
        <v>21</v>
      </c>
      <c r="AT1" s="153">
        <f t="shared" si="1"/>
        <v>22</v>
      </c>
      <c r="AU1" s="153">
        <f t="shared" si="1"/>
        <v>23</v>
      </c>
      <c r="AV1" s="153">
        <f t="shared" si="1"/>
        <v>24</v>
      </c>
      <c r="AW1" s="153">
        <f t="shared" si="1"/>
        <v>25</v>
      </c>
      <c r="AX1" s="153">
        <f t="shared" si="1"/>
        <v>26</v>
      </c>
      <c r="AY1" s="153">
        <f t="shared" si="1"/>
        <v>27</v>
      </c>
      <c r="AZ1" s="153">
        <f t="shared" si="1"/>
        <v>28</v>
      </c>
      <c r="BA1" s="153">
        <f t="shared" si="1"/>
        <v>29</v>
      </c>
      <c r="BB1" s="153">
        <f t="shared" si="1"/>
        <v>30</v>
      </c>
      <c r="BC1" s="153">
        <f t="shared" si="1"/>
        <v>31</v>
      </c>
      <c r="BD1" s="153">
        <f t="shared" si="1"/>
        <v>32</v>
      </c>
      <c r="BE1" s="153">
        <f t="shared" si="1"/>
        <v>33</v>
      </c>
      <c r="BF1" s="153">
        <f t="shared" si="1"/>
        <v>34</v>
      </c>
      <c r="BG1" s="153">
        <f t="shared" si="1"/>
        <v>35</v>
      </c>
      <c r="BH1" s="153">
        <f t="shared" si="1"/>
        <v>36</v>
      </c>
      <c r="BI1" s="153">
        <f t="shared" si="1"/>
        <v>37</v>
      </c>
      <c r="BJ1" s="153">
        <f t="shared" si="1"/>
        <v>38</v>
      </c>
      <c r="BK1" s="153">
        <f t="shared" si="1"/>
        <v>39</v>
      </c>
      <c r="BL1" s="153">
        <f t="shared" si="1"/>
        <v>40</v>
      </c>
      <c r="BM1" s="153">
        <f t="shared" si="1"/>
        <v>41</v>
      </c>
      <c r="BN1" s="153">
        <f t="shared" si="1"/>
        <v>42</v>
      </c>
      <c r="BO1" s="153">
        <f t="shared" si="1"/>
        <v>43</v>
      </c>
      <c r="BP1" s="153">
        <f t="shared" si="1"/>
        <v>44</v>
      </c>
      <c r="BQ1" s="153">
        <f t="shared" si="1"/>
        <v>45</v>
      </c>
      <c r="BR1" s="153">
        <f t="shared" si="1"/>
        <v>46</v>
      </c>
      <c r="BS1" s="153">
        <f t="shared" si="1"/>
        <v>47</v>
      </c>
      <c r="BT1" s="153">
        <f t="shared" si="1"/>
        <v>48</v>
      </c>
      <c r="BU1" s="153">
        <f t="shared" si="1"/>
        <v>49</v>
      </c>
      <c r="BV1" s="153">
        <f t="shared" si="1"/>
        <v>50</v>
      </c>
      <c r="BW1" s="153">
        <f t="shared" si="1"/>
        <v>51</v>
      </c>
      <c r="BX1" s="153">
        <f t="shared" si="1"/>
        <v>52</v>
      </c>
      <c r="BY1" s="153">
        <f t="shared" si="1"/>
        <v>53</v>
      </c>
      <c r="BZ1" s="153">
        <f t="shared" si="1"/>
        <v>54</v>
      </c>
      <c r="CA1" s="153">
        <f t="shared" si="1"/>
        <v>55</v>
      </c>
      <c r="CB1" s="153">
        <f t="shared" si="1"/>
        <v>56</v>
      </c>
      <c r="CC1" s="153">
        <f t="shared" si="1"/>
        <v>57</v>
      </c>
      <c r="CD1" s="153">
        <f t="shared" si="1"/>
        <v>58</v>
      </c>
      <c r="CE1" s="153">
        <f t="shared" si="1"/>
        <v>59</v>
      </c>
      <c r="CF1" s="153">
        <f t="shared" si="1"/>
        <v>60</v>
      </c>
      <c r="CG1" s="153">
        <f t="shared" si="1"/>
        <v>61</v>
      </c>
      <c r="CH1" s="153">
        <f t="shared" si="1"/>
        <v>62</v>
      </c>
      <c r="CI1" s="153">
        <f t="shared" si="1"/>
        <v>63</v>
      </c>
      <c r="CJ1" s="153">
        <f t="shared" si="1"/>
        <v>64</v>
      </c>
      <c r="CK1" s="153">
        <f t="shared" si="1"/>
        <v>65</v>
      </c>
      <c r="CL1" s="153">
        <f t="shared" si="1"/>
        <v>66</v>
      </c>
      <c r="CM1" s="153">
        <f t="shared" si="1"/>
        <v>67</v>
      </c>
      <c r="CN1" s="153">
        <f t="shared" si="1"/>
        <v>68</v>
      </c>
      <c r="CO1" s="153">
        <f t="shared" ref="CO1:EZ1" si="2">CN1+1</f>
        <v>69</v>
      </c>
      <c r="CP1" s="153">
        <f t="shared" si="2"/>
        <v>70</v>
      </c>
      <c r="CQ1" s="153">
        <f t="shared" si="2"/>
        <v>71</v>
      </c>
      <c r="CR1" s="153">
        <f t="shared" si="2"/>
        <v>72</v>
      </c>
      <c r="CS1" s="153">
        <f t="shared" si="2"/>
        <v>73</v>
      </c>
      <c r="CT1" s="153">
        <f t="shared" si="2"/>
        <v>74</v>
      </c>
      <c r="CU1" s="153">
        <f t="shared" si="2"/>
        <v>75</v>
      </c>
      <c r="CV1" s="153">
        <f t="shared" si="2"/>
        <v>76</v>
      </c>
      <c r="CW1" s="153">
        <f t="shared" si="2"/>
        <v>77</v>
      </c>
      <c r="CX1" s="153">
        <f t="shared" si="2"/>
        <v>78</v>
      </c>
      <c r="CY1" s="153">
        <f t="shared" si="2"/>
        <v>79</v>
      </c>
      <c r="CZ1" s="153">
        <f t="shared" si="2"/>
        <v>80</v>
      </c>
      <c r="DA1" s="153">
        <f t="shared" si="2"/>
        <v>81</v>
      </c>
      <c r="DB1" s="153">
        <f t="shared" si="2"/>
        <v>82</v>
      </c>
      <c r="DC1" s="153">
        <f t="shared" si="2"/>
        <v>83</v>
      </c>
      <c r="DD1" s="153">
        <f t="shared" si="2"/>
        <v>84</v>
      </c>
      <c r="DE1" s="153">
        <f t="shared" si="2"/>
        <v>85</v>
      </c>
      <c r="DF1" s="153">
        <f t="shared" si="2"/>
        <v>86</v>
      </c>
      <c r="DG1" s="153">
        <f t="shared" si="2"/>
        <v>87</v>
      </c>
      <c r="DH1" s="153">
        <f t="shared" si="2"/>
        <v>88</v>
      </c>
      <c r="DI1" s="153">
        <f t="shared" si="2"/>
        <v>89</v>
      </c>
      <c r="DJ1" s="153">
        <f t="shared" si="2"/>
        <v>90</v>
      </c>
      <c r="DK1" s="153">
        <f t="shared" si="2"/>
        <v>91</v>
      </c>
      <c r="DL1" s="153">
        <f t="shared" si="2"/>
        <v>92</v>
      </c>
      <c r="DM1" s="153">
        <f t="shared" si="2"/>
        <v>93</v>
      </c>
      <c r="DN1" s="153">
        <f t="shared" si="2"/>
        <v>94</v>
      </c>
      <c r="DO1" s="153">
        <f t="shared" si="2"/>
        <v>95</v>
      </c>
      <c r="DP1" s="153">
        <f t="shared" si="2"/>
        <v>96</v>
      </c>
      <c r="DQ1" s="153">
        <f t="shared" si="2"/>
        <v>97</v>
      </c>
      <c r="DR1" s="153">
        <f t="shared" si="2"/>
        <v>98</v>
      </c>
      <c r="DS1" s="153">
        <f t="shared" si="2"/>
        <v>99</v>
      </c>
      <c r="DT1" s="153">
        <f t="shared" si="2"/>
        <v>100</v>
      </c>
      <c r="DU1" s="153">
        <f t="shared" si="2"/>
        <v>101</v>
      </c>
      <c r="DV1" s="153">
        <f t="shared" si="2"/>
        <v>102</v>
      </c>
      <c r="DW1" s="153">
        <f t="shared" si="2"/>
        <v>103</v>
      </c>
      <c r="DX1" s="153">
        <f t="shared" si="2"/>
        <v>104</v>
      </c>
      <c r="DY1" s="153">
        <f t="shared" si="2"/>
        <v>105</v>
      </c>
      <c r="DZ1" s="153">
        <f t="shared" si="2"/>
        <v>106</v>
      </c>
      <c r="EA1" s="153">
        <f t="shared" si="2"/>
        <v>107</v>
      </c>
      <c r="EB1" s="153">
        <f t="shared" si="2"/>
        <v>108</v>
      </c>
      <c r="EC1" s="153">
        <f t="shared" si="2"/>
        <v>109</v>
      </c>
      <c r="ED1" s="153">
        <f t="shared" si="2"/>
        <v>110</v>
      </c>
      <c r="EE1" s="153">
        <f t="shared" si="2"/>
        <v>111</v>
      </c>
      <c r="EF1" s="153">
        <f t="shared" si="2"/>
        <v>112</v>
      </c>
      <c r="EG1" s="153">
        <f t="shared" si="2"/>
        <v>113</v>
      </c>
      <c r="EH1" s="153">
        <f t="shared" si="2"/>
        <v>114</v>
      </c>
      <c r="EI1" s="153">
        <f t="shared" si="2"/>
        <v>115</v>
      </c>
      <c r="EJ1" s="153">
        <f t="shared" si="2"/>
        <v>116</v>
      </c>
      <c r="EK1" s="153">
        <f t="shared" si="2"/>
        <v>117</v>
      </c>
      <c r="EL1" s="153">
        <f t="shared" si="2"/>
        <v>118</v>
      </c>
      <c r="EM1" s="153">
        <f t="shared" si="2"/>
        <v>119</v>
      </c>
      <c r="EN1" s="153">
        <f t="shared" si="2"/>
        <v>120</v>
      </c>
      <c r="EO1" s="153">
        <f t="shared" si="2"/>
        <v>121</v>
      </c>
      <c r="EP1" s="153">
        <f t="shared" si="2"/>
        <v>122</v>
      </c>
      <c r="EQ1" s="153">
        <f t="shared" si="2"/>
        <v>123</v>
      </c>
      <c r="ER1" s="153">
        <f t="shared" si="2"/>
        <v>124</v>
      </c>
      <c r="ES1" s="153">
        <f t="shared" si="2"/>
        <v>125</v>
      </c>
      <c r="ET1" s="153">
        <f t="shared" si="2"/>
        <v>126</v>
      </c>
      <c r="EU1" s="153">
        <f t="shared" si="2"/>
        <v>127</v>
      </c>
      <c r="EV1" s="153">
        <f t="shared" si="2"/>
        <v>128</v>
      </c>
      <c r="EW1" s="153">
        <f t="shared" si="2"/>
        <v>129</v>
      </c>
      <c r="EX1" s="153">
        <f t="shared" si="2"/>
        <v>130</v>
      </c>
      <c r="EY1" s="153">
        <f t="shared" si="2"/>
        <v>131</v>
      </c>
      <c r="EZ1" s="153">
        <f t="shared" si="2"/>
        <v>132</v>
      </c>
      <c r="FA1" s="153">
        <f t="shared" ref="FA1" si="3">EZ1+1</f>
        <v>133</v>
      </c>
    </row>
    <row r="2" spans="1:157" x14ac:dyDescent="0.35">
      <c r="A2" s="43" t="s">
        <v>51</v>
      </c>
      <c r="B2" s="44" t="s">
        <v>52</v>
      </c>
      <c r="C2" s="44" t="s">
        <v>48</v>
      </c>
      <c r="D2" s="44" t="s">
        <v>49</v>
      </c>
      <c r="E2" s="45" t="s">
        <v>76</v>
      </c>
      <c r="H2" s="4" t="s">
        <v>80</v>
      </c>
      <c r="I2" s="61">
        <v>0</v>
      </c>
      <c r="K2" s="4" t="s">
        <v>90</v>
      </c>
      <c r="L2" s="67">
        <v>0</v>
      </c>
      <c r="M2" s="67">
        <v>0.04</v>
      </c>
      <c r="N2" s="67">
        <v>0.04</v>
      </c>
      <c r="O2" s="67">
        <v>0.04</v>
      </c>
      <c r="P2" s="67">
        <v>0.04</v>
      </c>
      <c r="Q2" s="67">
        <v>0.04</v>
      </c>
      <c r="R2" s="67">
        <v>0.04</v>
      </c>
      <c r="S2" s="67">
        <v>0.04</v>
      </c>
      <c r="T2" s="67">
        <v>0.04</v>
      </c>
      <c r="U2" s="67">
        <v>0.04</v>
      </c>
      <c r="V2" s="68">
        <v>0.04</v>
      </c>
      <c r="X2" s="5" t="s">
        <v>127</v>
      </c>
      <c r="Y2" s="72">
        <f>A23*D23</f>
        <v>240500000</v>
      </c>
      <c r="Z2" s="72">
        <f t="shared" ref="Z2:BE2" si="4">Y2*(1+HLOOKUP(ROUNDUP(Y$1/12,0),$L$8:$V$9,2,0))^(1/12)</f>
        <v>240500000</v>
      </c>
      <c r="AA2" s="72">
        <f t="shared" si="4"/>
        <v>240500000</v>
      </c>
      <c r="AB2" s="72">
        <f t="shared" si="4"/>
        <v>240500000</v>
      </c>
      <c r="AC2" s="72">
        <f t="shared" si="4"/>
        <v>240500000</v>
      </c>
      <c r="AD2" s="72">
        <f t="shared" si="4"/>
        <v>240500000</v>
      </c>
      <c r="AE2" s="72">
        <f t="shared" si="4"/>
        <v>240500000</v>
      </c>
      <c r="AF2" s="72">
        <f t="shared" si="4"/>
        <v>240500000</v>
      </c>
      <c r="AG2" s="72">
        <f t="shared" si="4"/>
        <v>240500000</v>
      </c>
      <c r="AH2" s="72">
        <f t="shared" si="4"/>
        <v>240500000</v>
      </c>
      <c r="AI2" s="75">
        <f t="shared" si="4"/>
        <v>240500000</v>
      </c>
      <c r="AJ2" s="73">
        <f t="shared" si="4"/>
        <v>240500000</v>
      </c>
      <c r="AK2" s="73">
        <f t="shared" si="4"/>
        <v>240500000</v>
      </c>
      <c r="AL2" s="73">
        <f t="shared" si="4"/>
        <v>241093137.88023904</v>
      </c>
      <c r="AM2" s="73">
        <f t="shared" si="4"/>
        <v>241687738.5985029</v>
      </c>
      <c r="AN2" s="73">
        <f t="shared" si="4"/>
        <v>242283805.76254484</v>
      </c>
      <c r="AO2" s="73">
        <f t="shared" si="4"/>
        <v>242881342.9890157</v>
      </c>
      <c r="AP2" s="73">
        <f t="shared" si="4"/>
        <v>243480353.90348604</v>
      </c>
      <c r="AQ2" s="73">
        <f t="shared" si="4"/>
        <v>244080842.140468</v>
      </c>
      <c r="AR2" s="73">
        <f t="shared" si="4"/>
        <v>244682811.34343746</v>
      </c>
      <c r="AS2" s="73">
        <f t="shared" si="4"/>
        <v>245286265.16485608</v>
      </c>
      <c r="AT2" s="73">
        <f t="shared" si="4"/>
        <v>245891207.26619342</v>
      </c>
      <c r="AU2" s="73">
        <f t="shared" si="4"/>
        <v>246497641.3179493</v>
      </c>
      <c r="AV2" s="73">
        <f t="shared" si="4"/>
        <v>247105570.9996759</v>
      </c>
      <c r="AW2" s="73">
        <f t="shared" si="4"/>
        <v>247715000.00000024</v>
      </c>
      <c r="AX2" s="73">
        <f t="shared" si="4"/>
        <v>248325932.01664644</v>
      </c>
      <c r="AY2" s="73">
        <f t="shared" si="4"/>
        <v>248938370.75645825</v>
      </c>
      <c r="AZ2" s="73">
        <f t="shared" si="4"/>
        <v>249552319.93542144</v>
      </c>
      <c r="BA2" s="73">
        <f t="shared" si="4"/>
        <v>250167783.27868643</v>
      </c>
      <c r="BB2" s="73">
        <f t="shared" si="4"/>
        <v>250784764.52059087</v>
      </c>
      <c r="BC2" s="73">
        <f t="shared" si="4"/>
        <v>251403267.40468231</v>
      </c>
      <c r="BD2" s="73">
        <f t="shared" si="4"/>
        <v>252023295.68374085</v>
      </c>
      <c r="BE2" s="73">
        <f t="shared" si="4"/>
        <v>252644853.11980203</v>
      </c>
      <c r="BF2" s="73">
        <f t="shared" ref="BF2:CK2" si="5">BE2*(1+HLOOKUP(ROUNDUP(BE$1/12,0),$L$8:$V$9,2,0))^(1/12)</f>
        <v>253267943.4841795</v>
      </c>
      <c r="BG2" s="73">
        <f t="shared" si="5"/>
        <v>253892570.55748805</v>
      </c>
      <c r="BH2" s="73">
        <f t="shared" si="5"/>
        <v>254518738.12966648</v>
      </c>
      <c r="BI2" s="73">
        <f t="shared" si="5"/>
        <v>255146450.00000057</v>
      </c>
      <c r="BJ2" s="73">
        <f t="shared" si="5"/>
        <v>255775709.97714615</v>
      </c>
      <c r="BK2" s="73">
        <f t="shared" si="5"/>
        <v>256406521.8791523</v>
      </c>
      <c r="BL2" s="73">
        <f t="shared" si="5"/>
        <v>257038889.53348437</v>
      </c>
      <c r="BM2" s="73">
        <f t="shared" si="5"/>
        <v>257672816.77704731</v>
      </c>
      <c r="BN2" s="73">
        <f t="shared" si="5"/>
        <v>258308307.45620888</v>
      </c>
      <c r="BO2" s="73">
        <f t="shared" si="5"/>
        <v>258945365.42682305</v>
      </c>
      <c r="BP2" s="73">
        <f t="shared" si="5"/>
        <v>259583994.55425337</v>
      </c>
      <c r="BQ2" s="73">
        <f t="shared" si="5"/>
        <v>260224198.71339637</v>
      </c>
      <c r="BR2" s="73">
        <f t="shared" si="5"/>
        <v>260865981.78870517</v>
      </c>
      <c r="BS2" s="73">
        <f t="shared" si="5"/>
        <v>261509347.67421299</v>
      </c>
      <c r="BT2" s="73">
        <f t="shared" si="5"/>
        <v>262154300.27355677</v>
      </c>
      <c r="BU2" s="73">
        <f t="shared" si="5"/>
        <v>262800843.50000086</v>
      </c>
      <c r="BV2" s="73">
        <f t="shared" si="5"/>
        <v>263448981.27646083</v>
      </c>
      <c r="BW2" s="73">
        <f t="shared" si="5"/>
        <v>264098717.53552717</v>
      </c>
      <c r="BX2" s="73">
        <f t="shared" si="5"/>
        <v>264750056.21948922</v>
      </c>
      <c r="BY2" s="73">
        <f t="shared" si="5"/>
        <v>265403001.28035903</v>
      </c>
      <c r="BZ2" s="73">
        <f t="shared" si="5"/>
        <v>266057556.67989546</v>
      </c>
      <c r="CA2" s="73">
        <f t="shared" si="5"/>
        <v>266713726.38962805</v>
      </c>
      <c r="CB2" s="73">
        <f t="shared" si="5"/>
        <v>267371514.39088127</v>
      </c>
      <c r="CC2" s="73">
        <f t="shared" si="5"/>
        <v>268030924.67479855</v>
      </c>
      <c r="CD2" s="73">
        <f t="shared" si="5"/>
        <v>268691961.24236661</v>
      </c>
      <c r="CE2" s="73">
        <f t="shared" si="5"/>
        <v>269354628.10443968</v>
      </c>
      <c r="CF2" s="73">
        <f t="shared" si="5"/>
        <v>270018929.28176373</v>
      </c>
      <c r="CG2" s="73">
        <f t="shared" si="5"/>
        <v>270684868.80500114</v>
      </c>
      <c r="CH2" s="73">
        <f t="shared" si="5"/>
        <v>271352450.71475488</v>
      </c>
      <c r="CI2" s="73">
        <f t="shared" si="5"/>
        <v>272021679.06159323</v>
      </c>
      <c r="CJ2" s="73">
        <f t="shared" si="5"/>
        <v>272692557.90607417</v>
      </c>
      <c r="CK2" s="73">
        <f t="shared" si="5"/>
        <v>273365091.31877011</v>
      </c>
      <c r="CL2" s="73">
        <f t="shared" ref="CL2:DQ2" si="6">CK2*(1+HLOOKUP(ROUNDUP(CK$1/12,0),$L$8:$V$9,2,0))^(1/12)</f>
        <v>274039283.38029265</v>
      </c>
      <c r="CM2" s="73">
        <f t="shared" si="6"/>
        <v>274715138.18131721</v>
      </c>
      <c r="CN2" s="73">
        <f t="shared" si="6"/>
        <v>275392659.82260799</v>
      </c>
      <c r="CO2" s="73">
        <f t="shared" si="6"/>
        <v>276071852.41504282</v>
      </c>
      <c r="CP2" s="73">
        <f t="shared" si="6"/>
        <v>276752720.07963794</v>
      </c>
      <c r="CQ2" s="73">
        <f t="shared" si="6"/>
        <v>277435266.94757318</v>
      </c>
      <c r="CR2" s="73">
        <f t="shared" si="6"/>
        <v>278119497.16021699</v>
      </c>
      <c r="CS2" s="73">
        <f t="shared" si="6"/>
        <v>278805414.86915153</v>
      </c>
      <c r="CT2" s="73">
        <f t="shared" si="6"/>
        <v>279493024.23619789</v>
      </c>
      <c r="CU2" s="73">
        <f t="shared" si="6"/>
        <v>280182329.43344134</v>
      </c>
      <c r="CV2" s="73">
        <f t="shared" si="6"/>
        <v>280873334.64325666</v>
      </c>
      <c r="CW2" s="73">
        <f t="shared" si="6"/>
        <v>281566044.05833346</v>
      </c>
      <c r="CX2" s="73">
        <f t="shared" si="6"/>
        <v>282260461.88170165</v>
      </c>
      <c r="CY2" s="73">
        <f t="shared" si="6"/>
        <v>282956592.32675695</v>
      </c>
      <c r="CZ2" s="73">
        <f t="shared" si="6"/>
        <v>283654439.6172865</v>
      </c>
      <c r="DA2" s="73">
        <f t="shared" si="6"/>
        <v>284354007.98749435</v>
      </c>
      <c r="DB2" s="73">
        <f t="shared" si="6"/>
        <v>285055301.68202728</v>
      </c>
      <c r="DC2" s="73">
        <f t="shared" si="6"/>
        <v>285758324.95600057</v>
      </c>
      <c r="DD2" s="73">
        <f t="shared" si="6"/>
        <v>286463082.07502371</v>
      </c>
      <c r="DE2" s="73">
        <f t="shared" si="6"/>
        <v>287169577.31522632</v>
      </c>
      <c r="DF2" s="73">
        <f t="shared" si="6"/>
        <v>287877814.96328408</v>
      </c>
      <c r="DG2" s="73">
        <f t="shared" si="6"/>
        <v>288587799.31644487</v>
      </c>
      <c r="DH2" s="73">
        <f t="shared" si="6"/>
        <v>289299534.68255466</v>
      </c>
      <c r="DI2" s="73">
        <f t="shared" si="6"/>
        <v>290013025.38008374</v>
      </c>
      <c r="DJ2" s="73">
        <f t="shared" si="6"/>
        <v>290728275.73815298</v>
      </c>
      <c r="DK2" s="73">
        <f t="shared" si="6"/>
        <v>291445290.09655994</v>
      </c>
      <c r="DL2" s="73">
        <f t="shared" si="6"/>
        <v>292164072.80580539</v>
      </c>
      <c r="DM2" s="73">
        <f t="shared" si="6"/>
        <v>292884628.22711951</v>
      </c>
      <c r="DN2" s="73">
        <f t="shared" si="6"/>
        <v>293606960.73248845</v>
      </c>
      <c r="DO2" s="73">
        <f t="shared" si="6"/>
        <v>294331074.70468092</v>
      </c>
      <c r="DP2" s="73">
        <f t="shared" si="6"/>
        <v>295056974.53727472</v>
      </c>
      <c r="DQ2" s="73">
        <f t="shared" si="6"/>
        <v>295784664.63468337</v>
      </c>
      <c r="DR2" s="73">
        <f t="shared" ref="DR2:EZ2" si="7">DQ2*(1+HLOOKUP(ROUNDUP(DQ$1/12,0),$L$8:$V$9,2,0))^(1/12)</f>
        <v>296514149.41218287</v>
      </c>
      <c r="DS2" s="73">
        <f t="shared" si="7"/>
        <v>297245433.29593849</v>
      </c>
      <c r="DT2" s="73">
        <f t="shared" si="7"/>
        <v>297978520.72303158</v>
      </c>
      <c r="DU2" s="73">
        <f t="shared" si="7"/>
        <v>298713416.14148659</v>
      </c>
      <c r="DV2" s="73">
        <f t="shared" si="7"/>
        <v>299450124.01029789</v>
      </c>
      <c r="DW2" s="73">
        <f t="shared" si="7"/>
        <v>300188648.79945707</v>
      </c>
      <c r="DX2" s="73">
        <f t="shared" si="7"/>
        <v>300928994.98997986</v>
      </c>
      <c r="DY2" s="73">
        <f t="shared" si="7"/>
        <v>301671167.07393336</v>
      </c>
      <c r="DZ2" s="73">
        <f t="shared" si="7"/>
        <v>302415169.55446339</v>
      </c>
      <c r="EA2" s="73">
        <f t="shared" si="7"/>
        <v>303161006.94582164</v>
      </c>
      <c r="EB2" s="73">
        <f t="shared" si="7"/>
        <v>303908683.77339327</v>
      </c>
      <c r="EC2" s="73">
        <f t="shared" si="7"/>
        <v>304658204.57372421</v>
      </c>
      <c r="ED2" s="73">
        <f t="shared" si="7"/>
        <v>305409573.89454871</v>
      </c>
      <c r="EE2" s="73">
        <f t="shared" si="7"/>
        <v>306162796.29481697</v>
      </c>
      <c r="EF2" s="73">
        <f t="shared" si="7"/>
        <v>306917876.34472287</v>
      </c>
      <c r="EG2" s="73">
        <f t="shared" si="7"/>
        <v>307674818.62573147</v>
      </c>
      <c r="EH2" s="73">
        <f t="shared" si="7"/>
        <v>308433627.73060715</v>
      </c>
      <c r="EI2" s="73">
        <f t="shared" si="7"/>
        <v>309194308.26344115</v>
      </c>
      <c r="EJ2" s="73">
        <f t="shared" si="7"/>
        <v>309956864.8396796</v>
      </c>
      <c r="EK2" s="73">
        <f t="shared" si="7"/>
        <v>310721302.08615172</v>
      </c>
      <c r="EL2" s="73">
        <f t="shared" si="7"/>
        <v>311487624.64109766</v>
      </c>
      <c r="EM2" s="73">
        <f t="shared" si="7"/>
        <v>312255837.15419668</v>
      </c>
      <c r="EN2" s="73">
        <f t="shared" si="7"/>
        <v>313025944.28659546</v>
      </c>
      <c r="EO2" s="73">
        <f t="shared" si="7"/>
        <v>313797950.71093631</v>
      </c>
      <c r="EP2" s="73">
        <f t="shared" si="7"/>
        <v>314571861.11138552</v>
      </c>
      <c r="EQ2" s="73">
        <f t="shared" si="7"/>
        <v>315347680.18366182</v>
      </c>
      <c r="ER2" s="73">
        <f t="shared" si="7"/>
        <v>316125412.6350649</v>
      </c>
      <c r="ES2" s="73">
        <f t="shared" si="7"/>
        <v>316905063.18450379</v>
      </c>
      <c r="ET2" s="73">
        <f t="shared" si="7"/>
        <v>317686636.56252575</v>
      </c>
      <c r="EU2" s="73">
        <f t="shared" si="7"/>
        <v>318470137.51134473</v>
      </c>
      <c r="EV2" s="73">
        <f t="shared" si="7"/>
        <v>319255570.78487039</v>
      </c>
      <c r="EW2" s="73">
        <f t="shared" si="7"/>
        <v>320042941.14873666</v>
      </c>
      <c r="EX2" s="73">
        <f t="shared" si="7"/>
        <v>320832253.38033098</v>
      </c>
      <c r="EY2" s="73">
        <f t="shared" si="7"/>
        <v>321623512.26882297</v>
      </c>
      <c r="EZ2" s="74">
        <f t="shared" si="7"/>
        <v>322416722.61519372</v>
      </c>
      <c r="FA2" s="74">
        <f t="shared" ref="FA2" si="8">EZ2*(1+HLOOKUP(ROUNDUP(EZ$1/12,0),$L$8:$V$9,2,0))^(1/12)</f>
        <v>323211889.23226482</v>
      </c>
    </row>
    <row r="3" spans="1:157" x14ac:dyDescent="0.35">
      <c r="A3" s="46">
        <v>130</v>
      </c>
      <c r="B3" s="47" t="s">
        <v>47</v>
      </c>
      <c r="C3" s="52">
        <v>62</v>
      </c>
      <c r="D3" s="53">
        <v>1850000</v>
      </c>
      <c r="E3" s="54">
        <f>IFERROR(D3/C3,0)</f>
        <v>29838.709677419356</v>
      </c>
      <c r="H3" s="5" t="s">
        <v>81</v>
      </c>
      <c r="I3" s="62">
        <v>12000</v>
      </c>
      <c r="K3" s="5" t="s">
        <v>91</v>
      </c>
      <c r="L3" s="67">
        <v>0</v>
      </c>
      <c r="M3" s="67">
        <v>0</v>
      </c>
      <c r="N3" s="67">
        <v>5.0000000000000001E-3</v>
      </c>
      <c r="O3" s="67">
        <v>5.0000000000000001E-3</v>
      </c>
      <c r="P3" s="67">
        <v>5.0000000000000001E-3</v>
      </c>
      <c r="Q3" s="67">
        <v>5.0000000000000001E-3</v>
      </c>
      <c r="R3" s="67">
        <v>5.0000000000000001E-3</v>
      </c>
      <c r="S3" s="67">
        <v>5.0000000000000001E-3</v>
      </c>
      <c r="T3" s="67">
        <v>5.0000000000000001E-3</v>
      </c>
      <c r="U3" s="67">
        <v>5.0000000000000001E-3</v>
      </c>
      <c r="V3" s="68">
        <v>5.0000000000000001E-3</v>
      </c>
      <c r="X3" s="5" t="s">
        <v>96</v>
      </c>
      <c r="Y3" s="76">
        <f>IF(Y1&gt;=$I$16,1,IF(AND(Y1&gt;=$I$15,Y1&lt;$I$16),(Y1-$I$15+1)/$I$17,0))</f>
        <v>0</v>
      </c>
      <c r="Z3" s="76">
        <f>IF(Z1&gt;=$I$16,1,IF(AND(Z1&gt;=$I$15,Z1&lt;$I$16),(Z1-$I$15+1)/$I$17,0))</f>
        <v>0</v>
      </c>
      <c r="AA3" s="76">
        <f>IF(AA1&gt;=$I$16,1,IF(AND(AA1&gt;=$I$15,AA1&lt;$I$16),(AA1-$I$15+1)/$I$17,0))</f>
        <v>0</v>
      </c>
      <c r="AB3" s="76">
        <f t="shared" ref="AB3:BC3" si="9">IF(AB1&gt;=$I$16,1,IF(AND(AB1&gt;=$I$15,AB1&lt;$I$16),(AB1-$I$15+1)/$I$17,0))</f>
        <v>0</v>
      </c>
      <c r="AC3" s="76">
        <f t="shared" si="9"/>
        <v>0</v>
      </c>
      <c r="AD3" s="76">
        <f>IF(AD1&gt;=$I$16,1,IF(AND(AD1&gt;=$I$15,AD1&lt;$I$16),(AD1-$I$15+1)/$I$17,0))</f>
        <v>0</v>
      </c>
      <c r="AE3" s="76">
        <f t="shared" si="9"/>
        <v>0</v>
      </c>
      <c r="AF3" s="76">
        <f t="shared" si="9"/>
        <v>0</v>
      </c>
      <c r="AG3" s="76">
        <f t="shared" si="9"/>
        <v>0</v>
      </c>
      <c r="AH3" s="76">
        <f t="shared" si="9"/>
        <v>0</v>
      </c>
      <c r="AI3" s="76">
        <f t="shared" si="9"/>
        <v>0</v>
      </c>
      <c r="AJ3" s="76">
        <f t="shared" si="9"/>
        <v>0</v>
      </c>
      <c r="AK3" s="76">
        <f t="shared" si="9"/>
        <v>0</v>
      </c>
      <c r="AL3" s="76">
        <f>IF(AL1&gt;=$I$16,1,IF(AND(AL1&gt;=$I$15,AL1&lt;$I$16),(AL1-$I$15+1)/$I$17,0))</f>
        <v>0</v>
      </c>
      <c r="AM3" s="76">
        <f t="shared" si="9"/>
        <v>0</v>
      </c>
      <c r="AN3" s="76">
        <f t="shared" si="9"/>
        <v>0</v>
      </c>
      <c r="AO3" s="76">
        <f t="shared" si="9"/>
        <v>0</v>
      </c>
      <c r="AP3" s="76">
        <f t="shared" si="9"/>
        <v>0</v>
      </c>
      <c r="AQ3" s="76">
        <f t="shared" si="9"/>
        <v>0</v>
      </c>
      <c r="AR3" s="76">
        <f t="shared" si="9"/>
        <v>0.16666666666666666</v>
      </c>
      <c r="AS3" s="76">
        <f>IF(AS1&gt;=$I$16,1,IF(AND(AS1&gt;=$I$15,AS1&lt;$I$16),(AS1-$I$15+1)/$I$17,0))</f>
        <v>0.33333333333333331</v>
      </c>
      <c r="AT3" s="76">
        <f t="shared" si="9"/>
        <v>0.5</v>
      </c>
      <c r="AU3" s="76">
        <f t="shared" si="9"/>
        <v>0.66666666666666663</v>
      </c>
      <c r="AV3" s="76">
        <f t="shared" si="9"/>
        <v>0.83333333333333337</v>
      </c>
      <c r="AW3" s="76">
        <f t="shared" si="9"/>
        <v>1</v>
      </c>
      <c r="AX3" s="76">
        <f t="shared" si="9"/>
        <v>1</v>
      </c>
      <c r="AY3" s="76">
        <f t="shared" si="9"/>
        <v>1</v>
      </c>
      <c r="AZ3" s="76">
        <f t="shared" si="9"/>
        <v>1</v>
      </c>
      <c r="BA3" s="76">
        <f t="shared" si="9"/>
        <v>1</v>
      </c>
      <c r="BB3" s="76">
        <f t="shared" si="9"/>
        <v>1</v>
      </c>
      <c r="BC3" s="76">
        <f t="shared" si="9"/>
        <v>1</v>
      </c>
      <c r="BD3" s="76">
        <f t="shared" ref="BD3:CI3" si="10">IF(BD1&gt;=$I$16,1,IF(AND(BD1&gt;=$I$15,BD1&lt;$I$16),(BD1-$I$15+1)/$I$17,0))</f>
        <v>1</v>
      </c>
      <c r="BE3" s="76">
        <f t="shared" si="10"/>
        <v>1</v>
      </c>
      <c r="BF3" s="76">
        <f t="shared" si="10"/>
        <v>1</v>
      </c>
      <c r="BG3" s="76">
        <f t="shared" si="10"/>
        <v>1</v>
      </c>
      <c r="BH3" s="76">
        <f t="shared" si="10"/>
        <v>1</v>
      </c>
      <c r="BI3" s="76">
        <f t="shared" si="10"/>
        <v>1</v>
      </c>
      <c r="BJ3" s="76">
        <f t="shared" si="10"/>
        <v>1</v>
      </c>
      <c r="BK3" s="76">
        <f t="shared" si="10"/>
        <v>1</v>
      </c>
      <c r="BL3" s="76">
        <f t="shared" si="10"/>
        <v>1</v>
      </c>
      <c r="BM3" s="76">
        <f t="shared" si="10"/>
        <v>1</v>
      </c>
      <c r="BN3" s="76">
        <f t="shared" si="10"/>
        <v>1</v>
      </c>
      <c r="BO3" s="76">
        <f t="shared" si="10"/>
        <v>1</v>
      </c>
      <c r="BP3" s="76">
        <f t="shared" si="10"/>
        <v>1</v>
      </c>
      <c r="BQ3" s="76">
        <f t="shared" si="10"/>
        <v>1</v>
      </c>
      <c r="BR3" s="76">
        <f t="shared" si="10"/>
        <v>1</v>
      </c>
      <c r="BS3" s="76">
        <f t="shared" si="10"/>
        <v>1</v>
      </c>
      <c r="BT3" s="76">
        <f t="shared" si="10"/>
        <v>1</v>
      </c>
      <c r="BU3" s="76">
        <f t="shared" si="10"/>
        <v>1</v>
      </c>
      <c r="BV3" s="76">
        <f t="shared" si="10"/>
        <v>1</v>
      </c>
      <c r="BW3" s="76">
        <f t="shared" si="10"/>
        <v>1</v>
      </c>
      <c r="BX3" s="76">
        <f t="shared" si="10"/>
        <v>1</v>
      </c>
      <c r="BY3" s="76">
        <f t="shared" si="10"/>
        <v>1</v>
      </c>
      <c r="BZ3" s="76">
        <f t="shared" si="10"/>
        <v>1</v>
      </c>
      <c r="CA3" s="76">
        <f t="shared" si="10"/>
        <v>1</v>
      </c>
      <c r="CB3" s="76">
        <f t="shared" si="10"/>
        <v>1</v>
      </c>
      <c r="CC3" s="76">
        <f t="shared" si="10"/>
        <v>1</v>
      </c>
      <c r="CD3" s="76">
        <f t="shared" si="10"/>
        <v>1</v>
      </c>
      <c r="CE3" s="76">
        <f t="shared" si="10"/>
        <v>1</v>
      </c>
      <c r="CF3" s="76">
        <f t="shared" si="10"/>
        <v>1</v>
      </c>
      <c r="CG3" s="76">
        <f t="shared" si="10"/>
        <v>1</v>
      </c>
      <c r="CH3" s="76">
        <f t="shared" si="10"/>
        <v>1</v>
      </c>
      <c r="CI3" s="76">
        <f t="shared" si="10"/>
        <v>1</v>
      </c>
      <c r="CJ3" s="76">
        <f t="shared" ref="CJ3:DO3" si="11">IF(CJ1&gt;=$I$16,1,IF(AND(CJ1&gt;=$I$15,CJ1&lt;$I$16),(CJ1-$I$15+1)/$I$17,0))</f>
        <v>1</v>
      </c>
      <c r="CK3" s="76">
        <f t="shared" si="11"/>
        <v>1</v>
      </c>
      <c r="CL3" s="76">
        <f t="shared" si="11"/>
        <v>1</v>
      </c>
      <c r="CM3" s="76">
        <f t="shared" si="11"/>
        <v>1</v>
      </c>
      <c r="CN3" s="76">
        <f t="shared" si="11"/>
        <v>1</v>
      </c>
      <c r="CO3" s="76">
        <f t="shared" si="11"/>
        <v>1</v>
      </c>
      <c r="CP3" s="76">
        <f t="shared" si="11"/>
        <v>1</v>
      </c>
      <c r="CQ3" s="76">
        <f t="shared" si="11"/>
        <v>1</v>
      </c>
      <c r="CR3" s="76">
        <f t="shared" si="11"/>
        <v>1</v>
      </c>
      <c r="CS3" s="76">
        <f t="shared" si="11"/>
        <v>1</v>
      </c>
      <c r="CT3" s="76">
        <f t="shared" si="11"/>
        <v>1</v>
      </c>
      <c r="CU3" s="76">
        <f t="shared" si="11"/>
        <v>1</v>
      </c>
      <c r="CV3" s="76">
        <f t="shared" si="11"/>
        <v>1</v>
      </c>
      <c r="CW3" s="76">
        <f t="shared" si="11"/>
        <v>1</v>
      </c>
      <c r="CX3" s="76">
        <f t="shared" si="11"/>
        <v>1</v>
      </c>
      <c r="CY3" s="76">
        <f t="shared" si="11"/>
        <v>1</v>
      </c>
      <c r="CZ3" s="76">
        <f t="shared" si="11"/>
        <v>1</v>
      </c>
      <c r="DA3" s="76">
        <f t="shared" si="11"/>
        <v>1</v>
      </c>
      <c r="DB3" s="76">
        <f t="shared" si="11"/>
        <v>1</v>
      </c>
      <c r="DC3" s="76">
        <f t="shared" si="11"/>
        <v>1</v>
      </c>
      <c r="DD3" s="76">
        <f t="shared" si="11"/>
        <v>1</v>
      </c>
      <c r="DE3" s="76">
        <f t="shared" si="11"/>
        <v>1</v>
      </c>
      <c r="DF3" s="76">
        <f t="shared" si="11"/>
        <v>1</v>
      </c>
      <c r="DG3" s="76">
        <f t="shared" si="11"/>
        <v>1</v>
      </c>
      <c r="DH3" s="76">
        <f t="shared" si="11"/>
        <v>1</v>
      </c>
      <c r="DI3" s="76">
        <f t="shared" si="11"/>
        <v>1</v>
      </c>
      <c r="DJ3" s="76">
        <f t="shared" si="11"/>
        <v>1</v>
      </c>
      <c r="DK3" s="76">
        <f t="shared" si="11"/>
        <v>1</v>
      </c>
      <c r="DL3" s="76">
        <f t="shared" si="11"/>
        <v>1</v>
      </c>
      <c r="DM3" s="76">
        <f t="shared" si="11"/>
        <v>1</v>
      </c>
      <c r="DN3" s="76">
        <f t="shared" si="11"/>
        <v>1</v>
      </c>
      <c r="DO3" s="76">
        <f t="shared" si="11"/>
        <v>1</v>
      </c>
      <c r="DP3" s="76">
        <f t="shared" ref="DP3:EZ3" si="12">IF(DP1&gt;=$I$16,1,IF(AND(DP1&gt;=$I$15,DP1&lt;$I$16),(DP1-$I$15+1)/$I$17,0))</f>
        <v>1</v>
      </c>
      <c r="DQ3" s="76">
        <f t="shared" si="12"/>
        <v>1</v>
      </c>
      <c r="DR3" s="76">
        <f t="shared" si="12"/>
        <v>1</v>
      </c>
      <c r="DS3" s="76">
        <f t="shared" si="12"/>
        <v>1</v>
      </c>
      <c r="DT3" s="76">
        <f t="shared" si="12"/>
        <v>1</v>
      </c>
      <c r="DU3" s="76">
        <f t="shared" si="12"/>
        <v>1</v>
      </c>
      <c r="DV3" s="76">
        <f t="shared" si="12"/>
        <v>1</v>
      </c>
      <c r="DW3" s="76">
        <f t="shared" si="12"/>
        <v>1</v>
      </c>
      <c r="DX3" s="76">
        <f t="shared" si="12"/>
        <v>1</v>
      </c>
      <c r="DY3" s="76">
        <f t="shared" si="12"/>
        <v>1</v>
      </c>
      <c r="DZ3" s="76">
        <f t="shared" si="12"/>
        <v>1</v>
      </c>
      <c r="EA3" s="76">
        <f t="shared" si="12"/>
        <v>1</v>
      </c>
      <c r="EB3" s="76">
        <f t="shared" si="12"/>
        <v>1</v>
      </c>
      <c r="EC3" s="76">
        <f t="shared" si="12"/>
        <v>1</v>
      </c>
      <c r="ED3" s="76">
        <f t="shared" si="12"/>
        <v>1</v>
      </c>
      <c r="EE3" s="76">
        <f t="shared" si="12"/>
        <v>1</v>
      </c>
      <c r="EF3" s="76">
        <f t="shared" si="12"/>
        <v>1</v>
      </c>
      <c r="EG3" s="76">
        <f t="shared" si="12"/>
        <v>1</v>
      </c>
      <c r="EH3" s="76">
        <f t="shared" si="12"/>
        <v>1</v>
      </c>
      <c r="EI3" s="76">
        <f t="shared" si="12"/>
        <v>1</v>
      </c>
      <c r="EJ3" s="76">
        <f t="shared" si="12"/>
        <v>1</v>
      </c>
      <c r="EK3" s="76">
        <f t="shared" si="12"/>
        <v>1</v>
      </c>
      <c r="EL3" s="76">
        <f t="shared" si="12"/>
        <v>1</v>
      </c>
      <c r="EM3" s="76">
        <f t="shared" si="12"/>
        <v>1</v>
      </c>
      <c r="EN3" s="76">
        <f t="shared" si="12"/>
        <v>1</v>
      </c>
      <c r="EO3" s="76">
        <f t="shared" si="12"/>
        <v>1</v>
      </c>
      <c r="EP3" s="76">
        <f t="shared" si="12"/>
        <v>1</v>
      </c>
      <c r="EQ3" s="76">
        <f t="shared" si="12"/>
        <v>1</v>
      </c>
      <c r="ER3" s="76">
        <f t="shared" si="12"/>
        <v>1</v>
      </c>
      <c r="ES3" s="76">
        <f t="shared" si="12"/>
        <v>1</v>
      </c>
      <c r="ET3" s="76">
        <f t="shared" si="12"/>
        <v>1</v>
      </c>
      <c r="EU3" s="76">
        <f t="shared" si="12"/>
        <v>1</v>
      </c>
      <c r="EV3" s="76">
        <f t="shared" si="12"/>
        <v>1</v>
      </c>
      <c r="EW3" s="76">
        <f t="shared" si="12"/>
        <v>1</v>
      </c>
      <c r="EX3" s="76">
        <f t="shared" si="12"/>
        <v>1</v>
      </c>
      <c r="EY3" s="76">
        <f t="shared" si="12"/>
        <v>1</v>
      </c>
      <c r="EZ3" s="77">
        <f t="shared" si="12"/>
        <v>1</v>
      </c>
      <c r="FA3" s="77">
        <f t="shared" ref="FA3" si="13">IF(FA1&gt;=$I$16,1,IF(AND(FA1&gt;=$I$15,FA1&lt;$I$16),(FA1-$I$15+1)/$I$17,0))</f>
        <v>1</v>
      </c>
    </row>
    <row r="4" spans="1:157" x14ac:dyDescent="0.35">
      <c r="A4" s="48">
        <v>0</v>
      </c>
      <c r="B4" s="49" t="s">
        <v>47</v>
      </c>
      <c r="C4" s="55">
        <v>0</v>
      </c>
      <c r="D4" s="56">
        <v>0</v>
      </c>
      <c r="E4" s="57">
        <f t="shared" ref="E4" si="14">IFERROR(D4/C4,0)</f>
        <v>0</v>
      </c>
      <c r="H4" s="5" t="s">
        <v>82</v>
      </c>
      <c r="I4" s="62">
        <v>0</v>
      </c>
      <c r="K4" s="5" t="s">
        <v>94</v>
      </c>
      <c r="L4" s="67">
        <v>0</v>
      </c>
      <c r="M4" s="67">
        <v>0</v>
      </c>
      <c r="N4" s="67">
        <v>0</v>
      </c>
      <c r="O4" s="67">
        <v>0</v>
      </c>
      <c r="P4" s="67">
        <v>0</v>
      </c>
      <c r="Q4" s="67">
        <v>0</v>
      </c>
      <c r="R4" s="67">
        <v>0</v>
      </c>
      <c r="S4" s="67">
        <v>0</v>
      </c>
      <c r="T4" s="67">
        <v>0</v>
      </c>
      <c r="U4" s="67">
        <v>0</v>
      </c>
      <c r="V4" s="68">
        <v>0</v>
      </c>
      <c r="X4" s="14" t="s">
        <v>97</v>
      </c>
      <c r="Y4" s="78">
        <f>Y2*Y3</f>
        <v>0</v>
      </c>
      <c r="Z4" s="78">
        <f t="shared" ref="Z4:CK4" si="15">Z2*Z3</f>
        <v>0</v>
      </c>
      <c r="AA4" s="78">
        <f t="shared" si="15"/>
        <v>0</v>
      </c>
      <c r="AB4" s="78">
        <f t="shared" si="15"/>
        <v>0</v>
      </c>
      <c r="AC4" s="78">
        <f t="shared" si="15"/>
        <v>0</v>
      </c>
      <c r="AD4" s="78">
        <f t="shared" si="15"/>
        <v>0</v>
      </c>
      <c r="AE4" s="78">
        <f t="shared" si="15"/>
        <v>0</v>
      </c>
      <c r="AF4" s="78">
        <f t="shared" si="15"/>
        <v>0</v>
      </c>
      <c r="AG4" s="78">
        <f t="shared" si="15"/>
        <v>0</v>
      </c>
      <c r="AH4" s="78">
        <f t="shared" si="15"/>
        <v>0</v>
      </c>
      <c r="AI4" s="78">
        <f t="shared" si="15"/>
        <v>0</v>
      </c>
      <c r="AJ4" s="78">
        <f t="shared" si="15"/>
        <v>0</v>
      </c>
      <c r="AK4" s="78">
        <f t="shared" si="15"/>
        <v>0</v>
      </c>
      <c r="AL4" s="78">
        <f t="shared" si="15"/>
        <v>0</v>
      </c>
      <c r="AM4" s="78">
        <f t="shared" si="15"/>
        <v>0</v>
      </c>
      <c r="AN4" s="78">
        <f t="shared" si="15"/>
        <v>0</v>
      </c>
      <c r="AO4" s="78">
        <f t="shared" si="15"/>
        <v>0</v>
      </c>
      <c r="AP4" s="78">
        <f t="shared" si="15"/>
        <v>0</v>
      </c>
      <c r="AQ4" s="78">
        <f t="shared" si="15"/>
        <v>0</v>
      </c>
      <c r="AR4" s="78">
        <f t="shared" si="15"/>
        <v>40780468.557239577</v>
      </c>
      <c r="AS4" s="78">
        <f t="shared" si="15"/>
        <v>81762088.388285354</v>
      </c>
      <c r="AT4" s="78">
        <f t="shared" si="15"/>
        <v>122945603.63309671</v>
      </c>
      <c r="AU4" s="78">
        <f t="shared" si="15"/>
        <v>164331760.87863284</v>
      </c>
      <c r="AV4" s="78">
        <f t="shared" si="15"/>
        <v>205921309.16639659</v>
      </c>
      <c r="AW4" s="78">
        <f t="shared" si="15"/>
        <v>247715000.00000024</v>
      </c>
      <c r="AX4" s="78">
        <f t="shared" si="15"/>
        <v>248325932.01664644</v>
      </c>
      <c r="AY4" s="78">
        <f t="shared" si="15"/>
        <v>248938370.75645825</v>
      </c>
      <c r="AZ4" s="78">
        <f t="shared" si="15"/>
        <v>249552319.93542144</v>
      </c>
      <c r="BA4" s="78">
        <f t="shared" si="15"/>
        <v>250167783.27868643</v>
      </c>
      <c r="BB4" s="78">
        <f t="shared" si="15"/>
        <v>250784764.52059087</v>
      </c>
      <c r="BC4" s="78">
        <f t="shared" si="15"/>
        <v>251403267.40468231</v>
      </c>
      <c r="BD4" s="78">
        <f t="shared" si="15"/>
        <v>252023295.68374085</v>
      </c>
      <c r="BE4" s="78">
        <f t="shared" si="15"/>
        <v>252644853.11980203</v>
      </c>
      <c r="BF4" s="78">
        <f t="shared" si="15"/>
        <v>253267943.4841795</v>
      </c>
      <c r="BG4" s="78">
        <f t="shared" si="15"/>
        <v>253892570.55748805</v>
      </c>
      <c r="BH4" s="78">
        <f t="shared" si="15"/>
        <v>254518738.12966648</v>
      </c>
      <c r="BI4" s="78">
        <f t="shared" si="15"/>
        <v>255146450.00000057</v>
      </c>
      <c r="BJ4" s="78">
        <f t="shared" si="15"/>
        <v>255775709.97714615</v>
      </c>
      <c r="BK4" s="78">
        <f t="shared" si="15"/>
        <v>256406521.8791523</v>
      </c>
      <c r="BL4" s="78">
        <f t="shared" si="15"/>
        <v>257038889.53348437</v>
      </c>
      <c r="BM4" s="78">
        <f t="shared" si="15"/>
        <v>257672816.77704731</v>
      </c>
      <c r="BN4" s="78">
        <f t="shared" si="15"/>
        <v>258308307.45620888</v>
      </c>
      <c r="BO4" s="78">
        <f t="shared" si="15"/>
        <v>258945365.42682305</v>
      </c>
      <c r="BP4" s="78">
        <f t="shared" si="15"/>
        <v>259583994.55425337</v>
      </c>
      <c r="BQ4" s="78">
        <f t="shared" si="15"/>
        <v>260224198.71339637</v>
      </c>
      <c r="BR4" s="78">
        <f t="shared" si="15"/>
        <v>260865981.78870517</v>
      </c>
      <c r="BS4" s="78">
        <f t="shared" si="15"/>
        <v>261509347.67421299</v>
      </c>
      <c r="BT4" s="78">
        <f t="shared" si="15"/>
        <v>262154300.27355677</v>
      </c>
      <c r="BU4" s="78">
        <f t="shared" si="15"/>
        <v>262800843.50000086</v>
      </c>
      <c r="BV4" s="78">
        <f t="shared" si="15"/>
        <v>263448981.27646083</v>
      </c>
      <c r="BW4" s="78">
        <f t="shared" si="15"/>
        <v>264098717.53552717</v>
      </c>
      <c r="BX4" s="78">
        <f t="shared" si="15"/>
        <v>264750056.21948922</v>
      </c>
      <c r="BY4" s="78">
        <f t="shared" si="15"/>
        <v>265403001.28035903</v>
      </c>
      <c r="BZ4" s="78">
        <f t="shared" si="15"/>
        <v>266057556.67989546</v>
      </c>
      <c r="CA4" s="78">
        <f t="shared" si="15"/>
        <v>266713726.38962805</v>
      </c>
      <c r="CB4" s="78">
        <f t="shared" si="15"/>
        <v>267371514.39088127</v>
      </c>
      <c r="CC4" s="78">
        <f t="shared" si="15"/>
        <v>268030924.67479855</v>
      </c>
      <c r="CD4" s="78">
        <f t="shared" si="15"/>
        <v>268691961.24236661</v>
      </c>
      <c r="CE4" s="78">
        <f t="shared" si="15"/>
        <v>269354628.10443968</v>
      </c>
      <c r="CF4" s="78">
        <f t="shared" si="15"/>
        <v>270018929.28176373</v>
      </c>
      <c r="CG4" s="78">
        <f t="shared" si="15"/>
        <v>270684868.80500114</v>
      </c>
      <c r="CH4" s="78">
        <f t="shared" si="15"/>
        <v>271352450.71475488</v>
      </c>
      <c r="CI4" s="78">
        <f t="shared" si="15"/>
        <v>272021679.06159323</v>
      </c>
      <c r="CJ4" s="78">
        <f t="shared" si="15"/>
        <v>272692557.90607417</v>
      </c>
      <c r="CK4" s="78">
        <f t="shared" si="15"/>
        <v>273365091.31877011</v>
      </c>
      <c r="CL4" s="78">
        <f t="shared" ref="CL4:EW4" si="16">CL2*CL3</f>
        <v>274039283.38029265</v>
      </c>
      <c r="CM4" s="78">
        <f t="shared" si="16"/>
        <v>274715138.18131721</v>
      </c>
      <c r="CN4" s="78">
        <f t="shared" si="16"/>
        <v>275392659.82260799</v>
      </c>
      <c r="CO4" s="78">
        <f t="shared" si="16"/>
        <v>276071852.41504282</v>
      </c>
      <c r="CP4" s="78">
        <f t="shared" si="16"/>
        <v>276752720.07963794</v>
      </c>
      <c r="CQ4" s="78">
        <f t="shared" si="16"/>
        <v>277435266.94757318</v>
      </c>
      <c r="CR4" s="78">
        <f t="shared" si="16"/>
        <v>278119497.16021699</v>
      </c>
      <c r="CS4" s="78">
        <f t="shared" si="16"/>
        <v>278805414.86915153</v>
      </c>
      <c r="CT4" s="78">
        <f t="shared" si="16"/>
        <v>279493024.23619789</v>
      </c>
      <c r="CU4" s="78">
        <f t="shared" si="16"/>
        <v>280182329.43344134</v>
      </c>
      <c r="CV4" s="78">
        <f t="shared" si="16"/>
        <v>280873334.64325666</v>
      </c>
      <c r="CW4" s="78">
        <f t="shared" si="16"/>
        <v>281566044.05833346</v>
      </c>
      <c r="CX4" s="78">
        <f t="shared" si="16"/>
        <v>282260461.88170165</v>
      </c>
      <c r="CY4" s="78">
        <f t="shared" si="16"/>
        <v>282956592.32675695</v>
      </c>
      <c r="CZ4" s="78">
        <f t="shared" si="16"/>
        <v>283654439.6172865</v>
      </c>
      <c r="DA4" s="78">
        <f t="shared" si="16"/>
        <v>284354007.98749435</v>
      </c>
      <c r="DB4" s="78">
        <f t="shared" si="16"/>
        <v>285055301.68202728</v>
      </c>
      <c r="DC4" s="78">
        <f t="shared" si="16"/>
        <v>285758324.95600057</v>
      </c>
      <c r="DD4" s="78">
        <f t="shared" si="16"/>
        <v>286463082.07502371</v>
      </c>
      <c r="DE4" s="78">
        <f t="shared" si="16"/>
        <v>287169577.31522632</v>
      </c>
      <c r="DF4" s="78">
        <f t="shared" si="16"/>
        <v>287877814.96328408</v>
      </c>
      <c r="DG4" s="78">
        <f t="shared" si="16"/>
        <v>288587799.31644487</v>
      </c>
      <c r="DH4" s="78">
        <f t="shared" si="16"/>
        <v>289299534.68255466</v>
      </c>
      <c r="DI4" s="78">
        <f t="shared" si="16"/>
        <v>290013025.38008374</v>
      </c>
      <c r="DJ4" s="78">
        <f t="shared" si="16"/>
        <v>290728275.73815298</v>
      </c>
      <c r="DK4" s="78">
        <f t="shared" si="16"/>
        <v>291445290.09655994</v>
      </c>
      <c r="DL4" s="78">
        <f t="shared" si="16"/>
        <v>292164072.80580539</v>
      </c>
      <c r="DM4" s="78">
        <f t="shared" si="16"/>
        <v>292884628.22711951</v>
      </c>
      <c r="DN4" s="78">
        <f t="shared" si="16"/>
        <v>293606960.73248845</v>
      </c>
      <c r="DO4" s="78">
        <f t="shared" si="16"/>
        <v>294331074.70468092</v>
      </c>
      <c r="DP4" s="78">
        <f t="shared" si="16"/>
        <v>295056974.53727472</v>
      </c>
      <c r="DQ4" s="78">
        <f t="shared" si="16"/>
        <v>295784664.63468337</v>
      </c>
      <c r="DR4" s="78">
        <f t="shared" si="16"/>
        <v>296514149.41218287</v>
      </c>
      <c r="DS4" s="78">
        <f t="shared" si="16"/>
        <v>297245433.29593849</v>
      </c>
      <c r="DT4" s="78">
        <f t="shared" si="16"/>
        <v>297978520.72303158</v>
      </c>
      <c r="DU4" s="78">
        <f t="shared" si="16"/>
        <v>298713416.14148659</v>
      </c>
      <c r="DV4" s="78">
        <f t="shared" si="16"/>
        <v>299450124.01029789</v>
      </c>
      <c r="DW4" s="78">
        <f t="shared" si="16"/>
        <v>300188648.79945707</v>
      </c>
      <c r="DX4" s="78">
        <f t="shared" si="16"/>
        <v>300928994.98997986</v>
      </c>
      <c r="DY4" s="78">
        <f t="shared" si="16"/>
        <v>301671167.07393336</v>
      </c>
      <c r="DZ4" s="78">
        <f t="shared" si="16"/>
        <v>302415169.55446339</v>
      </c>
      <c r="EA4" s="78">
        <f t="shared" si="16"/>
        <v>303161006.94582164</v>
      </c>
      <c r="EB4" s="78">
        <f t="shared" si="16"/>
        <v>303908683.77339327</v>
      </c>
      <c r="EC4" s="78">
        <f t="shared" si="16"/>
        <v>304658204.57372421</v>
      </c>
      <c r="ED4" s="78">
        <f t="shared" si="16"/>
        <v>305409573.89454871</v>
      </c>
      <c r="EE4" s="78">
        <f t="shared" si="16"/>
        <v>306162796.29481697</v>
      </c>
      <c r="EF4" s="78">
        <f t="shared" si="16"/>
        <v>306917876.34472287</v>
      </c>
      <c r="EG4" s="78">
        <f t="shared" si="16"/>
        <v>307674818.62573147</v>
      </c>
      <c r="EH4" s="78">
        <f t="shared" si="16"/>
        <v>308433627.73060715</v>
      </c>
      <c r="EI4" s="78">
        <f t="shared" si="16"/>
        <v>309194308.26344115</v>
      </c>
      <c r="EJ4" s="78">
        <f t="shared" si="16"/>
        <v>309956864.8396796</v>
      </c>
      <c r="EK4" s="78">
        <f t="shared" si="16"/>
        <v>310721302.08615172</v>
      </c>
      <c r="EL4" s="78">
        <f t="shared" si="16"/>
        <v>311487624.64109766</v>
      </c>
      <c r="EM4" s="78">
        <f t="shared" si="16"/>
        <v>312255837.15419668</v>
      </c>
      <c r="EN4" s="78">
        <f t="shared" si="16"/>
        <v>313025944.28659546</v>
      </c>
      <c r="EO4" s="78">
        <f t="shared" si="16"/>
        <v>313797950.71093631</v>
      </c>
      <c r="EP4" s="78">
        <f t="shared" si="16"/>
        <v>314571861.11138552</v>
      </c>
      <c r="EQ4" s="78">
        <f t="shared" si="16"/>
        <v>315347680.18366182</v>
      </c>
      <c r="ER4" s="78">
        <f t="shared" si="16"/>
        <v>316125412.6350649</v>
      </c>
      <c r="ES4" s="78">
        <f t="shared" si="16"/>
        <v>316905063.18450379</v>
      </c>
      <c r="ET4" s="78">
        <f t="shared" si="16"/>
        <v>317686636.56252575</v>
      </c>
      <c r="EU4" s="78">
        <f t="shared" si="16"/>
        <v>318470137.51134473</v>
      </c>
      <c r="EV4" s="78">
        <f t="shared" si="16"/>
        <v>319255570.78487039</v>
      </c>
      <c r="EW4" s="78">
        <f t="shared" si="16"/>
        <v>320042941.14873666</v>
      </c>
      <c r="EX4" s="78">
        <f t="shared" ref="EX4:EZ4" si="17">EX2*EX3</f>
        <v>320832253.38033098</v>
      </c>
      <c r="EY4" s="78">
        <f t="shared" si="17"/>
        <v>321623512.26882297</v>
      </c>
      <c r="EZ4" s="78">
        <f t="shared" si="17"/>
        <v>322416722.61519372</v>
      </c>
      <c r="FA4" s="78">
        <f t="shared" ref="FA4" si="18">FA2*FA3</f>
        <v>323211889.23226482</v>
      </c>
    </row>
    <row r="5" spans="1:157" x14ac:dyDescent="0.35">
      <c r="A5" s="48">
        <v>0</v>
      </c>
      <c r="B5" s="49" t="s">
        <v>47</v>
      </c>
      <c r="C5" s="55">
        <v>0</v>
      </c>
      <c r="D5" s="56">
        <v>0</v>
      </c>
      <c r="E5" s="57">
        <f>IFERROR(D5/C5,0)</f>
        <v>0</v>
      </c>
      <c r="H5" s="5" t="s">
        <v>86</v>
      </c>
      <c r="I5" s="62">
        <v>1000</v>
      </c>
      <c r="K5" s="5" t="s">
        <v>92</v>
      </c>
      <c r="L5" s="67">
        <v>0</v>
      </c>
      <c r="M5" s="67">
        <v>0</v>
      </c>
      <c r="N5" s="67">
        <v>0</v>
      </c>
      <c r="O5" s="67">
        <v>0</v>
      </c>
      <c r="P5" s="67">
        <v>0</v>
      </c>
      <c r="Q5" s="67">
        <v>0</v>
      </c>
      <c r="R5" s="67">
        <v>0</v>
      </c>
      <c r="S5" s="67">
        <v>0</v>
      </c>
      <c r="T5" s="67">
        <v>0</v>
      </c>
      <c r="U5" s="67">
        <v>0</v>
      </c>
      <c r="V5" s="68">
        <v>0</v>
      </c>
    </row>
    <row r="6" spans="1:157" x14ac:dyDescent="0.35">
      <c r="A6" s="48">
        <v>0</v>
      </c>
      <c r="B6" s="49" t="s">
        <v>47</v>
      </c>
      <c r="C6" s="55">
        <v>0</v>
      </c>
      <c r="D6" s="56">
        <v>0</v>
      </c>
      <c r="E6" s="57">
        <f t="shared" ref="E6:E23" si="19">IFERROR(D6/C6,0)</f>
        <v>0</v>
      </c>
      <c r="H6" s="5" t="s">
        <v>83</v>
      </c>
      <c r="I6" s="62">
        <v>0</v>
      </c>
      <c r="K6" s="14" t="s">
        <v>93</v>
      </c>
      <c r="L6" s="65">
        <f>SUM(L2:L5)</f>
        <v>0</v>
      </c>
      <c r="M6" s="65">
        <f t="shared" ref="M6:V6" si="20">SUM(M2:M5)</f>
        <v>0.04</v>
      </c>
      <c r="N6" s="65">
        <f t="shared" si="20"/>
        <v>4.4999999999999998E-2</v>
      </c>
      <c r="O6" s="65">
        <f t="shared" si="20"/>
        <v>4.4999999999999998E-2</v>
      </c>
      <c r="P6" s="65">
        <f t="shared" si="20"/>
        <v>4.4999999999999998E-2</v>
      </c>
      <c r="Q6" s="65">
        <f t="shared" si="20"/>
        <v>4.4999999999999998E-2</v>
      </c>
      <c r="R6" s="65">
        <f t="shared" si="20"/>
        <v>4.4999999999999998E-2</v>
      </c>
      <c r="S6" s="65">
        <f t="shared" si="20"/>
        <v>4.4999999999999998E-2</v>
      </c>
      <c r="T6" s="65">
        <f t="shared" si="20"/>
        <v>4.4999999999999998E-2</v>
      </c>
      <c r="U6" s="65">
        <f t="shared" si="20"/>
        <v>4.4999999999999998E-2</v>
      </c>
      <c r="V6" s="66">
        <f t="shared" si="20"/>
        <v>4.4999999999999998E-2</v>
      </c>
    </row>
    <row r="7" spans="1:157" x14ac:dyDescent="0.35">
      <c r="A7" s="48">
        <v>0</v>
      </c>
      <c r="B7" s="49" t="s">
        <v>47</v>
      </c>
      <c r="C7" s="55">
        <v>0</v>
      </c>
      <c r="D7" s="56">
        <v>0</v>
      </c>
      <c r="E7" s="57">
        <f t="shared" si="19"/>
        <v>0</v>
      </c>
      <c r="H7" s="5" t="s">
        <v>84</v>
      </c>
      <c r="I7" s="62">
        <v>0</v>
      </c>
      <c r="Z7" s="64"/>
      <c r="AK7" s="64"/>
    </row>
    <row r="8" spans="1:157" x14ac:dyDescent="0.35">
      <c r="A8" s="48">
        <v>0</v>
      </c>
      <c r="B8" s="49" t="s">
        <v>47</v>
      </c>
      <c r="C8" s="55">
        <v>0</v>
      </c>
      <c r="D8" s="56">
        <v>0</v>
      </c>
      <c r="E8" s="57">
        <f t="shared" si="19"/>
        <v>0</v>
      </c>
      <c r="H8" s="5" t="s">
        <v>87</v>
      </c>
      <c r="I8" s="62">
        <v>0</v>
      </c>
      <c r="K8" s="63"/>
      <c r="L8" s="152">
        <v>1</v>
      </c>
      <c r="M8" s="152">
        <f>+L8+1</f>
        <v>2</v>
      </c>
      <c r="N8" s="152">
        <f>+M8+1</f>
        <v>3</v>
      </c>
      <c r="O8" s="152">
        <f>+N8+1</f>
        <v>4</v>
      </c>
      <c r="P8" s="152">
        <f t="shared" ref="P8:V8" si="21">+O8+1</f>
        <v>5</v>
      </c>
      <c r="Q8" s="152">
        <f t="shared" si="21"/>
        <v>6</v>
      </c>
      <c r="R8" s="152">
        <f t="shared" si="21"/>
        <v>7</v>
      </c>
      <c r="S8" s="152">
        <f t="shared" si="21"/>
        <v>8</v>
      </c>
      <c r="T8" s="152">
        <f t="shared" si="21"/>
        <v>9</v>
      </c>
      <c r="U8" s="152">
        <f t="shared" si="21"/>
        <v>10</v>
      </c>
      <c r="V8" s="152">
        <f t="shared" si="21"/>
        <v>11</v>
      </c>
    </row>
    <row r="9" spans="1:157" x14ac:dyDescent="0.35">
      <c r="A9" s="48">
        <v>0</v>
      </c>
      <c r="B9" s="49" t="s">
        <v>47</v>
      </c>
      <c r="C9" s="55">
        <v>0</v>
      </c>
      <c r="D9" s="56">
        <v>0</v>
      </c>
      <c r="E9" s="57">
        <f t="shared" si="19"/>
        <v>0</v>
      </c>
      <c r="H9" s="5" t="s">
        <v>87</v>
      </c>
      <c r="I9" s="62">
        <v>0</v>
      </c>
      <c r="K9" s="4" t="s">
        <v>88</v>
      </c>
      <c r="L9" s="69">
        <v>0</v>
      </c>
      <c r="M9" s="69">
        <v>0.03</v>
      </c>
      <c r="N9" s="69">
        <v>0.03</v>
      </c>
      <c r="O9" s="69">
        <v>0.03</v>
      </c>
      <c r="P9" s="69">
        <v>0.03</v>
      </c>
      <c r="Q9" s="69">
        <v>0.03</v>
      </c>
      <c r="R9" s="69">
        <v>0.03</v>
      </c>
      <c r="S9" s="69">
        <v>0.03</v>
      </c>
      <c r="T9" s="69">
        <v>0.03</v>
      </c>
      <c r="U9" s="69">
        <v>0.03</v>
      </c>
      <c r="V9" s="68">
        <v>0.03</v>
      </c>
    </row>
    <row r="10" spans="1:157" x14ac:dyDescent="0.35">
      <c r="A10" s="48">
        <v>0</v>
      </c>
      <c r="B10" s="49" t="s">
        <v>47</v>
      </c>
      <c r="C10" s="55">
        <v>0</v>
      </c>
      <c r="D10" s="56">
        <v>0</v>
      </c>
      <c r="E10" s="57">
        <f t="shared" si="19"/>
        <v>0</v>
      </c>
      <c r="H10" s="5" t="s">
        <v>87</v>
      </c>
      <c r="I10" s="62">
        <v>0</v>
      </c>
      <c r="K10" s="6" t="s">
        <v>89</v>
      </c>
      <c r="L10" s="70">
        <v>0</v>
      </c>
      <c r="M10" s="70">
        <v>0</v>
      </c>
      <c r="N10" s="70">
        <v>0.03</v>
      </c>
      <c r="O10" s="70">
        <v>0.03</v>
      </c>
      <c r="P10" s="70">
        <v>0.03</v>
      </c>
      <c r="Q10" s="70">
        <v>0.03</v>
      </c>
      <c r="R10" s="70">
        <v>0.03</v>
      </c>
      <c r="S10" s="70">
        <v>0.03</v>
      </c>
      <c r="T10" s="70">
        <v>0.03</v>
      </c>
      <c r="U10" s="70">
        <v>0.03</v>
      </c>
      <c r="V10" s="71">
        <v>0.03</v>
      </c>
    </row>
    <row r="11" spans="1:157" x14ac:dyDescent="0.35">
      <c r="A11" s="48">
        <v>0</v>
      </c>
      <c r="B11" s="49" t="s">
        <v>47</v>
      </c>
      <c r="C11" s="55">
        <v>0</v>
      </c>
      <c r="D11" s="56">
        <v>0</v>
      </c>
      <c r="E11" s="57">
        <f t="shared" si="19"/>
        <v>0</v>
      </c>
      <c r="H11" s="5" t="s">
        <v>87</v>
      </c>
      <c r="I11" s="62">
        <v>0</v>
      </c>
    </row>
    <row r="12" spans="1:157" x14ac:dyDescent="0.35">
      <c r="A12" s="48">
        <v>0</v>
      </c>
      <c r="B12" s="49" t="s">
        <v>47</v>
      </c>
      <c r="C12" s="55">
        <v>0</v>
      </c>
      <c r="D12" s="56">
        <v>0</v>
      </c>
      <c r="E12" s="57">
        <f t="shared" si="19"/>
        <v>0</v>
      </c>
      <c r="H12" s="14" t="s">
        <v>5</v>
      </c>
      <c r="I12" s="34">
        <f>SUM(I2:I11)</f>
        <v>13000</v>
      </c>
    </row>
    <row r="13" spans="1:157" x14ac:dyDescent="0.35">
      <c r="A13" s="48">
        <v>0</v>
      </c>
      <c r="B13" s="49" t="s">
        <v>47</v>
      </c>
      <c r="C13" s="55">
        <v>0</v>
      </c>
      <c r="D13" s="56">
        <v>0</v>
      </c>
      <c r="E13" s="57">
        <f t="shared" si="19"/>
        <v>0</v>
      </c>
    </row>
    <row r="14" spans="1:157" x14ac:dyDescent="0.35">
      <c r="A14" s="48">
        <v>0</v>
      </c>
      <c r="B14" s="49" t="s">
        <v>47</v>
      </c>
      <c r="C14" s="55">
        <v>0</v>
      </c>
      <c r="D14" s="56">
        <v>0</v>
      </c>
      <c r="E14" s="57">
        <f t="shared" si="19"/>
        <v>0</v>
      </c>
      <c r="H14" s="2" t="s">
        <v>77</v>
      </c>
      <c r="I14" s="3"/>
    </row>
    <row r="15" spans="1:157" x14ac:dyDescent="0.35">
      <c r="A15" s="48">
        <v>0</v>
      </c>
      <c r="B15" s="49" t="s">
        <v>47</v>
      </c>
      <c r="C15" s="55">
        <v>0</v>
      </c>
      <c r="D15" s="56">
        <v>0</v>
      </c>
      <c r="E15" s="57">
        <f t="shared" si="19"/>
        <v>0</v>
      </c>
      <c r="H15" s="4" t="s">
        <v>78</v>
      </c>
      <c r="I15" s="158">
        <v>20</v>
      </c>
    </row>
    <row r="16" spans="1:157" x14ac:dyDescent="0.35">
      <c r="A16" s="48">
        <v>0</v>
      </c>
      <c r="B16" s="49" t="s">
        <v>47</v>
      </c>
      <c r="C16" s="55">
        <v>0</v>
      </c>
      <c r="D16" s="56">
        <v>0</v>
      </c>
      <c r="E16" s="57">
        <f t="shared" si="19"/>
        <v>0</v>
      </c>
      <c r="H16" s="5" t="s">
        <v>79</v>
      </c>
      <c r="I16" s="159">
        <v>25</v>
      </c>
    </row>
    <row r="17" spans="1:9" x14ac:dyDescent="0.35">
      <c r="A17" s="48">
        <v>0</v>
      </c>
      <c r="B17" s="49" t="s">
        <v>47</v>
      </c>
      <c r="C17" s="55">
        <v>0</v>
      </c>
      <c r="D17" s="56">
        <v>0</v>
      </c>
      <c r="E17" s="57">
        <f t="shared" si="19"/>
        <v>0</v>
      </c>
      <c r="H17" s="6" t="s">
        <v>77</v>
      </c>
      <c r="I17" s="160">
        <f>I16-I15+1</f>
        <v>6</v>
      </c>
    </row>
    <row r="18" spans="1:9" x14ac:dyDescent="0.35">
      <c r="A18" s="48">
        <v>0</v>
      </c>
      <c r="B18" s="49" t="s">
        <v>47</v>
      </c>
      <c r="C18" s="55">
        <v>0</v>
      </c>
      <c r="D18" s="56">
        <v>0</v>
      </c>
      <c r="E18" s="57">
        <f t="shared" si="19"/>
        <v>0</v>
      </c>
    </row>
    <row r="19" spans="1:9" x14ac:dyDescent="0.35">
      <c r="A19" s="48">
        <v>0</v>
      </c>
      <c r="B19" s="49" t="s">
        <v>47</v>
      </c>
      <c r="C19" s="55">
        <v>0</v>
      </c>
      <c r="D19" s="56">
        <v>0</v>
      </c>
      <c r="E19" s="57">
        <f t="shared" si="19"/>
        <v>0</v>
      </c>
    </row>
    <row r="20" spans="1:9" x14ac:dyDescent="0.35">
      <c r="A20" s="48">
        <v>0</v>
      </c>
      <c r="B20" s="49" t="s">
        <v>47</v>
      </c>
      <c r="C20" s="55">
        <v>0</v>
      </c>
      <c r="D20" s="56">
        <v>0</v>
      </c>
      <c r="E20" s="57">
        <f t="shared" si="19"/>
        <v>0</v>
      </c>
    </row>
    <row r="21" spans="1:9" x14ac:dyDescent="0.35">
      <c r="A21" s="48">
        <v>0</v>
      </c>
      <c r="B21" s="49" t="s">
        <v>47</v>
      </c>
      <c r="C21" s="55">
        <v>0</v>
      </c>
      <c r="D21" s="56">
        <v>0</v>
      </c>
      <c r="E21" s="57">
        <f t="shared" si="19"/>
        <v>0</v>
      </c>
    </row>
    <row r="22" spans="1:9" x14ac:dyDescent="0.35">
      <c r="A22" s="48">
        <v>0</v>
      </c>
      <c r="B22" s="49" t="s">
        <v>47</v>
      </c>
      <c r="C22" s="55">
        <v>0</v>
      </c>
      <c r="D22" s="56">
        <v>0</v>
      </c>
      <c r="E22" s="57">
        <f t="shared" si="19"/>
        <v>0</v>
      </c>
    </row>
    <row r="23" spans="1:9" x14ac:dyDescent="0.35">
      <c r="A23" s="50">
        <f>SUM(A3:A22)</f>
        <v>130</v>
      </c>
      <c r="B23" s="51"/>
      <c r="C23" s="58">
        <f>SUMPRODUCT(C3:C22,$A$3:$A$22)/$A$23</f>
        <v>62</v>
      </c>
      <c r="D23" s="59">
        <f>SUMPRODUCT(D3:D22,$A$3:$A$22)/$A$23</f>
        <v>1850000</v>
      </c>
      <c r="E23" s="60">
        <f t="shared" si="19"/>
        <v>29838.709677419356</v>
      </c>
    </row>
  </sheetData>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21"/>
  <sheetViews>
    <sheetView showGridLines="0" topLeftCell="A7" workbookViewId="0">
      <selection activeCell="J6" sqref="J6"/>
    </sheetView>
  </sheetViews>
  <sheetFormatPr defaultColWidth="8.90625" defaultRowHeight="13.5" x14ac:dyDescent="0.35"/>
  <cols>
    <col min="1" max="1" width="28.08984375" style="1" bestFit="1" customWidth="1"/>
    <col min="2" max="2" width="15.6328125" style="1" bestFit="1" customWidth="1"/>
    <col min="3" max="3" width="10.6328125" style="1" bestFit="1" customWidth="1"/>
    <col min="4" max="4" width="8.90625" style="1"/>
    <col min="5" max="5" width="33.81640625" style="1" bestFit="1" customWidth="1"/>
    <col min="6" max="6" width="15" style="1" bestFit="1" customWidth="1"/>
    <col min="7" max="7" width="12.90625" style="1" bestFit="1" customWidth="1"/>
    <col min="8" max="8" width="8.90625" style="1"/>
    <col min="9" max="9" width="25.6328125" style="1" bestFit="1" customWidth="1"/>
    <col min="10" max="13" width="15.6328125" style="1" bestFit="1" customWidth="1"/>
    <col min="14" max="16" width="10.54296875" style="1" bestFit="1" customWidth="1"/>
    <col min="17" max="20" width="15.6328125" style="1" bestFit="1" customWidth="1"/>
    <col min="21" max="16384" width="8.90625" style="1"/>
  </cols>
  <sheetData>
    <row r="1" spans="1:20" x14ac:dyDescent="0.35">
      <c r="E1" s="2" t="s">
        <v>110</v>
      </c>
      <c r="F1" s="42"/>
      <c r="G1" s="3"/>
      <c r="J1" s="2" t="s">
        <v>171</v>
      </c>
      <c r="K1" s="42"/>
      <c r="L1" s="42"/>
      <c r="M1" s="42"/>
      <c r="N1" s="42"/>
      <c r="O1" s="42"/>
      <c r="P1" s="42"/>
      <c r="Q1" s="42"/>
      <c r="R1" s="42"/>
      <c r="S1" s="42"/>
      <c r="T1" s="3"/>
    </row>
    <row r="2" spans="1:20" x14ac:dyDescent="0.35">
      <c r="E2" s="79" t="s">
        <v>6</v>
      </c>
      <c r="F2" s="80" t="s">
        <v>5</v>
      </c>
      <c r="G2" s="81" t="s">
        <v>111</v>
      </c>
      <c r="J2" s="154">
        <v>1</v>
      </c>
      <c r="K2" s="154">
        <f>J2+1</f>
        <v>2</v>
      </c>
      <c r="L2" s="154">
        <f>K2+1</f>
        <v>3</v>
      </c>
      <c r="M2" s="154">
        <f t="shared" ref="M2:T2" si="0">L2+1</f>
        <v>4</v>
      </c>
      <c r="N2" s="154">
        <f t="shared" si="0"/>
        <v>5</v>
      </c>
      <c r="O2" s="154">
        <f t="shared" si="0"/>
        <v>6</v>
      </c>
      <c r="P2" s="154">
        <f t="shared" si="0"/>
        <v>7</v>
      </c>
      <c r="Q2" s="154">
        <f t="shared" si="0"/>
        <v>8</v>
      </c>
      <c r="R2" s="154">
        <f t="shared" si="0"/>
        <v>9</v>
      </c>
      <c r="S2" s="154">
        <f t="shared" si="0"/>
        <v>10</v>
      </c>
      <c r="T2" s="154">
        <f t="shared" si="0"/>
        <v>11</v>
      </c>
    </row>
    <row r="3" spans="1:20" x14ac:dyDescent="0.35">
      <c r="E3" s="4" t="s">
        <v>53</v>
      </c>
      <c r="F3" s="24">
        <f>G3*Ingresos!$A$23</f>
        <v>34705580</v>
      </c>
      <c r="G3" s="18">
        <v>266966</v>
      </c>
      <c r="J3" s="87">
        <v>0.04</v>
      </c>
      <c r="K3" s="87">
        <v>0.04</v>
      </c>
      <c r="L3" s="87">
        <v>0.03</v>
      </c>
      <c r="M3" s="87">
        <v>0.03</v>
      </c>
      <c r="N3" s="87">
        <v>0.03</v>
      </c>
      <c r="O3" s="87">
        <v>0.03</v>
      </c>
      <c r="P3" s="87">
        <v>0.03</v>
      </c>
      <c r="Q3" s="87">
        <v>0.03</v>
      </c>
      <c r="R3" s="87">
        <v>0.03</v>
      </c>
      <c r="S3" s="87">
        <v>0.03</v>
      </c>
      <c r="T3" s="87">
        <v>0.03</v>
      </c>
    </row>
    <row r="4" spans="1:20" x14ac:dyDescent="0.35">
      <c r="E4" s="5" t="s">
        <v>54</v>
      </c>
      <c r="F4" s="27">
        <f>G4*Ingresos!$A$23</f>
        <v>134700540</v>
      </c>
      <c r="G4" s="82">
        <v>1036158</v>
      </c>
    </row>
    <row r="5" spans="1:20" x14ac:dyDescent="0.35">
      <c r="E5" s="5" t="s">
        <v>7</v>
      </c>
      <c r="F5" s="27">
        <f>G5*Ingresos!$A$23</f>
        <v>33032870</v>
      </c>
      <c r="G5" s="82">
        <v>254099</v>
      </c>
      <c r="J5" s="2" t="s">
        <v>285</v>
      </c>
      <c r="K5" s="42"/>
      <c r="L5" s="42"/>
      <c r="M5" s="42"/>
      <c r="N5" s="42"/>
      <c r="O5" s="42"/>
      <c r="P5" s="42"/>
      <c r="Q5" s="42"/>
      <c r="R5" s="42"/>
      <c r="S5" s="42"/>
      <c r="T5" s="3"/>
    </row>
    <row r="6" spans="1:20" x14ac:dyDescent="0.35">
      <c r="E6" s="5" t="s">
        <v>55</v>
      </c>
      <c r="F6" s="27">
        <f>G6*Ingresos!$A$23</f>
        <v>56047680</v>
      </c>
      <c r="G6" s="82">
        <v>431136</v>
      </c>
      <c r="J6" s="154">
        <v>1</v>
      </c>
      <c r="K6" s="154">
        <f>J6+1</f>
        <v>2</v>
      </c>
      <c r="L6" s="154">
        <f>K6+1</f>
        <v>3</v>
      </c>
      <c r="M6" s="154">
        <f t="shared" ref="M6:T6" si="1">L6+1</f>
        <v>4</v>
      </c>
      <c r="N6" s="154">
        <f t="shared" si="1"/>
        <v>5</v>
      </c>
      <c r="O6" s="154">
        <f t="shared" si="1"/>
        <v>6</v>
      </c>
      <c r="P6" s="154">
        <f t="shared" si="1"/>
        <v>7</v>
      </c>
      <c r="Q6" s="154">
        <f t="shared" si="1"/>
        <v>8</v>
      </c>
      <c r="R6" s="154">
        <f t="shared" si="1"/>
        <v>9</v>
      </c>
      <c r="S6" s="154">
        <f t="shared" si="1"/>
        <v>10</v>
      </c>
      <c r="T6" s="154">
        <f t="shared" si="1"/>
        <v>11</v>
      </c>
    </row>
    <row r="7" spans="1:20" x14ac:dyDescent="0.35">
      <c r="E7" s="5" t="s">
        <v>119</v>
      </c>
      <c r="F7" s="27">
        <f>G7*Ingresos!$A$23</f>
        <v>6500000</v>
      </c>
      <c r="G7" s="82">
        <v>50000</v>
      </c>
      <c r="I7" s="28" t="s">
        <v>172</v>
      </c>
      <c r="J7" s="88">
        <f>IF(B18="Yes",Resumen!B20*Gastos!B19,Gastos!B20*(1+Gastos!J3))</f>
        <v>23347371084.751999</v>
      </c>
      <c r="K7" s="88">
        <f>J7*(1+K3)</f>
        <v>24281265928.142078</v>
      </c>
      <c r="L7" s="88">
        <f t="shared" ref="L7:T7" si="2">K7*(1+L3)</f>
        <v>25009703905.98634</v>
      </c>
      <c r="M7" s="88">
        <f t="shared" si="2"/>
        <v>25759995023.165932</v>
      </c>
      <c r="N7" s="88">
        <f t="shared" si="2"/>
        <v>26532794873.860909</v>
      </c>
      <c r="O7" s="88">
        <f t="shared" si="2"/>
        <v>27328778720.076736</v>
      </c>
      <c r="P7" s="88">
        <f t="shared" si="2"/>
        <v>28148642081.679039</v>
      </c>
      <c r="Q7" s="88">
        <f t="shared" si="2"/>
        <v>28993101344.12941</v>
      </c>
      <c r="R7" s="88">
        <f t="shared" si="2"/>
        <v>29862894384.453293</v>
      </c>
      <c r="S7" s="88">
        <f t="shared" si="2"/>
        <v>30758781215.986893</v>
      </c>
      <c r="T7" s="88">
        <f t="shared" si="2"/>
        <v>31681544652.466499</v>
      </c>
    </row>
    <row r="8" spans="1:20" x14ac:dyDescent="0.35">
      <c r="E8" s="5" t="s">
        <v>183</v>
      </c>
      <c r="F8" s="27">
        <f>G8*Ingresos!$A$23</f>
        <v>2600000</v>
      </c>
      <c r="G8" s="82">
        <v>20000</v>
      </c>
      <c r="I8" s="28" t="s">
        <v>163</v>
      </c>
      <c r="J8" s="88">
        <f>J7*$B$17</f>
        <v>233473710.84751999</v>
      </c>
      <c r="K8" s="88">
        <f t="shared" ref="K8:T8" si="3">K7*$B$17</f>
        <v>242812659.2814208</v>
      </c>
      <c r="L8" s="88">
        <f t="shared" si="3"/>
        <v>250097039.05986339</v>
      </c>
      <c r="M8" s="88">
        <f t="shared" si="3"/>
        <v>257599950.23165932</v>
      </c>
      <c r="N8" s="88">
        <f t="shared" si="3"/>
        <v>265327948.73860911</v>
      </c>
      <c r="O8" s="88">
        <f t="shared" si="3"/>
        <v>273287787.2007674</v>
      </c>
      <c r="P8" s="88">
        <f t="shared" si="3"/>
        <v>281486420.8167904</v>
      </c>
      <c r="Q8" s="88">
        <f t="shared" si="3"/>
        <v>289931013.44129413</v>
      </c>
      <c r="R8" s="88">
        <f t="shared" si="3"/>
        <v>298628943.84453291</v>
      </c>
      <c r="S8" s="88">
        <f t="shared" si="3"/>
        <v>307587812.15986896</v>
      </c>
      <c r="T8" s="88">
        <f t="shared" si="3"/>
        <v>316815446.524665</v>
      </c>
    </row>
    <row r="9" spans="1:20" x14ac:dyDescent="0.35">
      <c r="E9" s="5" t="s">
        <v>168</v>
      </c>
      <c r="F9" s="27">
        <f>G9*Ingresos!$A$23</f>
        <v>6500000</v>
      </c>
      <c r="G9" s="82">
        <v>50000</v>
      </c>
      <c r="I9" s="28" t="s">
        <v>173</v>
      </c>
      <c r="J9" s="88">
        <f>B21*(1+J3)</f>
        <v>26000</v>
      </c>
      <c r="K9" s="88">
        <f>J9*(1+K3)</f>
        <v>27040</v>
      </c>
      <c r="L9" s="88">
        <f t="shared" ref="L9:T9" si="4">K9*(1+L3)</f>
        <v>27851.200000000001</v>
      </c>
      <c r="M9" s="88">
        <f t="shared" si="4"/>
        <v>28686.736000000001</v>
      </c>
      <c r="N9" s="88">
        <f t="shared" si="4"/>
        <v>29547.338080000001</v>
      </c>
      <c r="O9" s="88">
        <f t="shared" si="4"/>
        <v>30433.758222400003</v>
      </c>
      <c r="P9" s="88">
        <f t="shared" si="4"/>
        <v>31346.770969072004</v>
      </c>
      <c r="Q9" s="88">
        <f t="shared" si="4"/>
        <v>32287.174098144165</v>
      </c>
      <c r="R9" s="88">
        <f t="shared" si="4"/>
        <v>33255.789321088494</v>
      </c>
      <c r="S9" s="88">
        <f t="shared" si="4"/>
        <v>34253.463000721153</v>
      </c>
      <c r="T9" s="88">
        <f t="shared" si="4"/>
        <v>35281.06689074279</v>
      </c>
    </row>
    <row r="10" spans="1:20" x14ac:dyDescent="0.35">
      <c r="E10" s="5" t="s">
        <v>144</v>
      </c>
      <c r="F10" s="27">
        <f>G10*Ingresos!$A$23</f>
        <v>0</v>
      </c>
      <c r="G10" s="82">
        <v>0</v>
      </c>
      <c r="I10" s="89" t="s">
        <v>180</v>
      </c>
      <c r="J10" s="34">
        <f>SUM(J8:J9)</f>
        <v>233499710.84751999</v>
      </c>
      <c r="K10" s="34">
        <f t="shared" ref="K10:T10" si="5">SUM(K8:K9)</f>
        <v>242839699.2814208</v>
      </c>
      <c r="L10" s="34">
        <f t="shared" si="5"/>
        <v>250124890.25986338</v>
      </c>
      <c r="M10" s="34">
        <f t="shared" si="5"/>
        <v>257628636.96765932</v>
      </c>
      <c r="N10" s="34">
        <f t="shared" si="5"/>
        <v>265357496.07668909</v>
      </c>
      <c r="O10" s="34">
        <f t="shared" si="5"/>
        <v>273318220.9589898</v>
      </c>
      <c r="P10" s="34">
        <f t="shared" si="5"/>
        <v>281517767.58775949</v>
      </c>
      <c r="Q10" s="34">
        <f t="shared" si="5"/>
        <v>289963300.61539227</v>
      </c>
      <c r="R10" s="34">
        <f t="shared" si="5"/>
        <v>298662199.63385397</v>
      </c>
      <c r="S10" s="34">
        <f t="shared" si="5"/>
        <v>307622065.62286967</v>
      </c>
      <c r="T10" s="34">
        <f t="shared" si="5"/>
        <v>316850727.59155571</v>
      </c>
    </row>
    <row r="11" spans="1:20" x14ac:dyDescent="0.35">
      <c r="E11" s="5" t="s">
        <v>56</v>
      </c>
      <c r="F11" s="27">
        <f>-'FC Anual'!D36</f>
        <v>0</v>
      </c>
      <c r="G11" s="27">
        <f>+F19/Ingresos!A23</f>
        <v>3.076923076923077E-4</v>
      </c>
    </row>
    <row r="12" spans="1:20" x14ac:dyDescent="0.35">
      <c r="E12" s="5" t="s">
        <v>57</v>
      </c>
      <c r="F12" s="27">
        <f>J10</f>
        <v>233499710.84751999</v>
      </c>
      <c r="G12" s="27">
        <f>F12/Ingresos!$A$23</f>
        <v>1796151.6219039999</v>
      </c>
    </row>
    <row r="13" spans="1:20" x14ac:dyDescent="0.35">
      <c r="E13" s="5" t="s">
        <v>58</v>
      </c>
      <c r="F13" s="27">
        <f>G13*Ingresos!$A$23</f>
        <v>32459050</v>
      </c>
      <c r="G13" s="82">
        <v>249685</v>
      </c>
    </row>
    <row r="14" spans="1:20" x14ac:dyDescent="0.35">
      <c r="E14" s="14" t="s">
        <v>5</v>
      </c>
      <c r="F14" s="83">
        <f>SUM(F3:F13)</f>
        <v>540045430.84751999</v>
      </c>
      <c r="G14" s="83">
        <f>F14/Ingresos!$A$23</f>
        <v>4154195.6219040002</v>
      </c>
    </row>
    <row r="16" spans="1:20" x14ac:dyDescent="0.35">
      <c r="A16" s="2" t="s">
        <v>112</v>
      </c>
      <c r="B16" s="3"/>
      <c r="E16" s="2" t="s">
        <v>133</v>
      </c>
      <c r="F16" s="3"/>
    </row>
    <row r="17" spans="1:6" x14ac:dyDescent="0.35">
      <c r="A17" s="4" t="s">
        <v>163</v>
      </c>
      <c r="B17" s="85">
        <v>0.01</v>
      </c>
      <c r="E17" s="4" t="s">
        <v>134</v>
      </c>
      <c r="F17" s="85">
        <v>0.04</v>
      </c>
    </row>
    <row r="18" spans="1:6" x14ac:dyDescent="0.35">
      <c r="A18" s="5" t="s">
        <v>164</v>
      </c>
      <c r="B18" s="62" t="s">
        <v>8</v>
      </c>
      <c r="E18" s="5" t="s">
        <v>169</v>
      </c>
      <c r="F18" s="62">
        <v>300</v>
      </c>
    </row>
    <row r="19" spans="1:6" x14ac:dyDescent="0.35">
      <c r="A19" s="5" t="s">
        <v>165</v>
      </c>
      <c r="B19" s="23">
        <v>1</v>
      </c>
      <c r="E19" s="6" t="s">
        <v>113</v>
      </c>
      <c r="F19" s="86">
        <v>0.04</v>
      </c>
    </row>
    <row r="20" spans="1:6" x14ac:dyDescent="0.35">
      <c r="A20" s="5" t="s">
        <v>166</v>
      </c>
      <c r="B20" s="32">
        <f>+Resumen!B20</f>
        <v>22449395273.799999</v>
      </c>
    </row>
    <row r="21" spans="1:6" x14ac:dyDescent="0.35">
      <c r="A21" s="6" t="s">
        <v>167</v>
      </c>
      <c r="B21" s="84">
        <v>25000</v>
      </c>
    </row>
  </sheetData>
  <dataValidations count="1">
    <dataValidation type="list" allowBlank="1" showInputMessage="1" showErrorMessage="1" sqref="B18" xr:uid="{00000000-0002-0000-0200-000000000000}">
      <formula1>"Yes,No"</formula1>
    </dataValidation>
  </dataValidations>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I30"/>
  <sheetViews>
    <sheetView showGridLines="0" workbookViewId="0">
      <selection activeCell="B18" sqref="B18"/>
    </sheetView>
  </sheetViews>
  <sheetFormatPr defaultColWidth="8.90625" defaultRowHeight="13.5" x14ac:dyDescent="0.35"/>
  <cols>
    <col min="1" max="1" width="8.90625" style="1"/>
    <col min="2" max="2" width="32.54296875" style="1" bestFit="1" customWidth="1"/>
    <col min="3" max="3" width="18.08984375" style="1" bestFit="1" customWidth="1"/>
    <col min="4" max="4" width="15" style="1" bestFit="1" customWidth="1"/>
    <col min="5" max="5" width="11.54296875" style="1" bestFit="1" customWidth="1"/>
    <col min="6" max="6" width="16.453125" style="1" bestFit="1" customWidth="1"/>
    <col min="7" max="7" width="12.1796875" style="1" bestFit="1" customWidth="1"/>
    <col min="8" max="8" width="17.453125" style="1" bestFit="1" customWidth="1"/>
    <col min="9" max="10" width="14.36328125" style="1" bestFit="1" customWidth="1"/>
    <col min="11" max="12" width="16.1796875" style="1" bestFit="1" customWidth="1"/>
    <col min="13" max="13" width="14.36328125" style="1" bestFit="1" customWidth="1"/>
    <col min="14" max="16" width="16.1796875" style="1" bestFit="1" customWidth="1"/>
    <col min="17" max="18" width="8.90625" style="1"/>
    <col min="19" max="19" width="16.453125" style="1" bestFit="1" customWidth="1"/>
    <col min="20" max="26" width="8.90625" style="1"/>
    <col min="27" max="27" width="14.81640625" style="1" bestFit="1" customWidth="1"/>
    <col min="28" max="137" width="8.90625" style="1"/>
    <col min="138" max="139" width="9.90625" style="1" bestFit="1" customWidth="1"/>
    <col min="140" max="16384" width="8.90625" style="1"/>
  </cols>
  <sheetData>
    <row r="1" spans="1:165" x14ac:dyDescent="0.35">
      <c r="H1" s="161">
        <v>1</v>
      </c>
      <c r="I1" s="162">
        <f>H1+1</f>
        <v>2</v>
      </c>
      <c r="J1" s="162">
        <f t="shared" ref="J1:BU1" si="0">I1+1</f>
        <v>3</v>
      </c>
      <c r="K1" s="162">
        <f t="shared" si="0"/>
        <v>4</v>
      </c>
      <c r="L1" s="162">
        <f t="shared" si="0"/>
        <v>5</v>
      </c>
      <c r="M1" s="162">
        <f t="shared" si="0"/>
        <v>6</v>
      </c>
      <c r="N1" s="162">
        <f t="shared" si="0"/>
        <v>7</v>
      </c>
      <c r="O1" s="162">
        <f t="shared" si="0"/>
        <v>8</v>
      </c>
      <c r="P1" s="162">
        <f t="shared" si="0"/>
        <v>9</v>
      </c>
      <c r="Q1" s="162">
        <f t="shared" si="0"/>
        <v>10</v>
      </c>
      <c r="R1" s="162">
        <f t="shared" si="0"/>
        <v>11</v>
      </c>
      <c r="S1" s="162">
        <f t="shared" si="0"/>
        <v>12</v>
      </c>
      <c r="T1" s="162">
        <f t="shared" si="0"/>
        <v>13</v>
      </c>
      <c r="U1" s="162">
        <f t="shared" si="0"/>
        <v>14</v>
      </c>
      <c r="V1" s="162">
        <f t="shared" si="0"/>
        <v>15</v>
      </c>
      <c r="W1" s="162">
        <f t="shared" si="0"/>
        <v>16</v>
      </c>
      <c r="X1" s="162">
        <f t="shared" si="0"/>
        <v>17</v>
      </c>
      <c r="Y1" s="162">
        <f t="shared" si="0"/>
        <v>18</v>
      </c>
      <c r="Z1" s="162">
        <f t="shared" si="0"/>
        <v>19</v>
      </c>
      <c r="AA1" s="162">
        <f t="shared" si="0"/>
        <v>20</v>
      </c>
      <c r="AB1" s="162">
        <f t="shared" si="0"/>
        <v>21</v>
      </c>
      <c r="AC1" s="162">
        <f t="shared" si="0"/>
        <v>22</v>
      </c>
      <c r="AD1" s="162">
        <f t="shared" si="0"/>
        <v>23</v>
      </c>
      <c r="AE1" s="162">
        <f t="shared" si="0"/>
        <v>24</v>
      </c>
      <c r="AF1" s="162">
        <f t="shared" si="0"/>
        <v>25</v>
      </c>
      <c r="AG1" s="162">
        <f t="shared" si="0"/>
        <v>26</v>
      </c>
      <c r="AH1" s="162">
        <f t="shared" si="0"/>
        <v>27</v>
      </c>
      <c r="AI1" s="162">
        <f t="shared" si="0"/>
        <v>28</v>
      </c>
      <c r="AJ1" s="162">
        <f t="shared" si="0"/>
        <v>29</v>
      </c>
      <c r="AK1" s="162">
        <f t="shared" si="0"/>
        <v>30</v>
      </c>
      <c r="AL1" s="162">
        <f t="shared" si="0"/>
        <v>31</v>
      </c>
      <c r="AM1" s="162">
        <f t="shared" si="0"/>
        <v>32</v>
      </c>
      <c r="AN1" s="162">
        <f t="shared" si="0"/>
        <v>33</v>
      </c>
      <c r="AO1" s="162">
        <f t="shared" si="0"/>
        <v>34</v>
      </c>
      <c r="AP1" s="162">
        <f t="shared" si="0"/>
        <v>35</v>
      </c>
      <c r="AQ1" s="162">
        <f t="shared" si="0"/>
        <v>36</v>
      </c>
      <c r="AR1" s="162">
        <f t="shared" si="0"/>
        <v>37</v>
      </c>
      <c r="AS1" s="162">
        <f t="shared" si="0"/>
        <v>38</v>
      </c>
      <c r="AT1" s="162">
        <f t="shared" si="0"/>
        <v>39</v>
      </c>
      <c r="AU1" s="162">
        <f t="shared" si="0"/>
        <v>40</v>
      </c>
      <c r="AV1" s="162">
        <f t="shared" si="0"/>
        <v>41</v>
      </c>
      <c r="AW1" s="162">
        <f t="shared" si="0"/>
        <v>42</v>
      </c>
      <c r="AX1" s="162">
        <f t="shared" si="0"/>
        <v>43</v>
      </c>
      <c r="AY1" s="162">
        <f t="shared" si="0"/>
        <v>44</v>
      </c>
      <c r="AZ1" s="162">
        <f t="shared" si="0"/>
        <v>45</v>
      </c>
      <c r="BA1" s="162">
        <f t="shared" si="0"/>
        <v>46</v>
      </c>
      <c r="BB1" s="162">
        <f t="shared" si="0"/>
        <v>47</v>
      </c>
      <c r="BC1" s="162">
        <f t="shared" si="0"/>
        <v>48</v>
      </c>
      <c r="BD1" s="162">
        <f t="shared" si="0"/>
        <v>49</v>
      </c>
      <c r="BE1" s="162">
        <f t="shared" si="0"/>
        <v>50</v>
      </c>
      <c r="BF1" s="162">
        <f t="shared" si="0"/>
        <v>51</v>
      </c>
      <c r="BG1" s="162">
        <f t="shared" si="0"/>
        <v>52</v>
      </c>
      <c r="BH1" s="162">
        <f t="shared" si="0"/>
        <v>53</v>
      </c>
      <c r="BI1" s="162">
        <f t="shared" si="0"/>
        <v>54</v>
      </c>
      <c r="BJ1" s="162">
        <f t="shared" si="0"/>
        <v>55</v>
      </c>
      <c r="BK1" s="162">
        <f t="shared" si="0"/>
        <v>56</v>
      </c>
      <c r="BL1" s="162">
        <f t="shared" si="0"/>
        <v>57</v>
      </c>
      <c r="BM1" s="162">
        <f t="shared" si="0"/>
        <v>58</v>
      </c>
      <c r="BN1" s="162">
        <f t="shared" si="0"/>
        <v>59</v>
      </c>
      <c r="BO1" s="162">
        <f t="shared" si="0"/>
        <v>60</v>
      </c>
      <c r="BP1" s="162">
        <f t="shared" si="0"/>
        <v>61</v>
      </c>
      <c r="BQ1" s="162">
        <f t="shared" si="0"/>
        <v>62</v>
      </c>
      <c r="BR1" s="162">
        <f t="shared" si="0"/>
        <v>63</v>
      </c>
      <c r="BS1" s="162">
        <f t="shared" si="0"/>
        <v>64</v>
      </c>
      <c r="BT1" s="162">
        <f t="shared" si="0"/>
        <v>65</v>
      </c>
      <c r="BU1" s="162">
        <f t="shared" si="0"/>
        <v>66</v>
      </c>
      <c r="BV1" s="162">
        <f t="shared" ref="BV1:EG1" si="1">BU1+1</f>
        <v>67</v>
      </c>
      <c r="BW1" s="162">
        <f t="shared" si="1"/>
        <v>68</v>
      </c>
      <c r="BX1" s="162">
        <f t="shared" si="1"/>
        <v>69</v>
      </c>
      <c r="BY1" s="162">
        <f t="shared" si="1"/>
        <v>70</v>
      </c>
      <c r="BZ1" s="162">
        <f t="shared" si="1"/>
        <v>71</v>
      </c>
      <c r="CA1" s="162">
        <f t="shared" si="1"/>
        <v>72</v>
      </c>
      <c r="CB1" s="162">
        <f t="shared" si="1"/>
        <v>73</v>
      </c>
      <c r="CC1" s="162">
        <f t="shared" si="1"/>
        <v>74</v>
      </c>
      <c r="CD1" s="162">
        <f t="shared" si="1"/>
        <v>75</v>
      </c>
      <c r="CE1" s="162">
        <f t="shared" si="1"/>
        <v>76</v>
      </c>
      <c r="CF1" s="162">
        <f t="shared" si="1"/>
        <v>77</v>
      </c>
      <c r="CG1" s="162">
        <f t="shared" si="1"/>
        <v>78</v>
      </c>
      <c r="CH1" s="162">
        <f t="shared" si="1"/>
        <v>79</v>
      </c>
      <c r="CI1" s="162">
        <f t="shared" si="1"/>
        <v>80</v>
      </c>
      <c r="CJ1" s="162">
        <f t="shared" si="1"/>
        <v>81</v>
      </c>
      <c r="CK1" s="162">
        <f t="shared" si="1"/>
        <v>82</v>
      </c>
      <c r="CL1" s="162">
        <f t="shared" si="1"/>
        <v>83</v>
      </c>
      <c r="CM1" s="162">
        <f t="shared" si="1"/>
        <v>84</v>
      </c>
      <c r="CN1" s="162">
        <f t="shared" si="1"/>
        <v>85</v>
      </c>
      <c r="CO1" s="162">
        <f t="shared" si="1"/>
        <v>86</v>
      </c>
      <c r="CP1" s="162">
        <f t="shared" si="1"/>
        <v>87</v>
      </c>
      <c r="CQ1" s="162">
        <f t="shared" si="1"/>
        <v>88</v>
      </c>
      <c r="CR1" s="162">
        <f t="shared" si="1"/>
        <v>89</v>
      </c>
      <c r="CS1" s="162">
        <f t="shared" si="1"/>
        <v>90</v>
      </c>
      <c r="CT1" s="162">
        <f t="shared" si="1"/>
        <v>91</v>
      </c>
      <c r="CU1" s="162">
        <f t="shared" si="1"/>
        <v>92</v>
      </c>
      <c r="CV1" s="162">
        <f t="shared" si="1"/>
        <v>93</v>
      </c>
      <c r="CW1" s="162">
        <f t="shared" si="1"/>
        <v>94</v>
      </c>
      <c r="CX1" s="162">
        <f t="shared" si="1"/>
        <v>95</v>
      </c>
      <c r="CY1" s="162">
        <f t="shared" si="1"/>
        <v>96</v>
      </c>
      <c r="CZ1" s="162">
        <f t="shared" si="1"/>
        <v>97</v>
      </c>
      <c r="DA1" s="162">
        <f t="shared" si="1"/>
        <v>98</v>
      </c>
      <c r="DB1" s="162">
        <f t="shared" si="1"/>
        <v>99</v>
      </c>
      <c r="DC1" s="162">
        <f t="shared" si="1"/>
        <v>100</v>
      </c>
      <c r="DD1" s="162">
        <f t="shared" si="1"/>
        <v>101</v>
      </c>
      <c r="DE1" s="162">
        <f t="shared" si="1"/>
        <v>102</v>
      </c>
      <c r="DF1" s="162">
        <f t="shared" si="1"/>
        <v>103</v>
      </c>
      <c r="DG1" s="162">
        <f t="shared" si="1"/>
        <v>104</v>
      </c>
      <c r="DH1" s="162">
        <f t="shared" si="1"/>
        <v>105</v>
      </c>
      <c r="DI1" s="162">
        <f t="shared" si="1"/>
        <v>106</v>
      </c>
      <c r="DJ1" s="162">
        <f t="shared" si="1"/>
        <v>107</v>
      </c>
      <c r="DK1" s="162">
        <f t="shared" si="1"/>
        <v>108</v>
      </c>
      <c r="DL1" s="162">
        <f t="shared" si="1"/>
        <v>109</v>
      </c>
      <c r="DM1" s="162">
        <f t="shared" si="1"/>
        <v>110</v>
      </c>
      <c r="DN1" s="162">
        <f t="shared" si="1"/>
        <v>111</v>
      </c>
      <c r="DO1" s="162">
        <f t="shared" si="1"/>
        <v>112</v>
      </c>
      <c r="DP1" s="162">
        <f t="shared" si="1"/>
        <v>113</v>
      </c>
      <c r="DQ1" s="162">
        <f t="shared" si="1"/>
        <v>114</v>
      </c>
      <c r="DR1" s="162">
        <f t="shared" si="1"/>
        <v>115</v>
      </c>
      <c r="DS1" s="162">
        <f t="shared" si="1"/>
        <v>116</v>
      </c>
      <c r="DT1" s="162">
        <f t="shared" si="1"/>
        <v>117</v>
      </c>
      <c r="DU1" s="162">
        <f t="shared" si="1"/>
        <v>118</v>
      </c>
      <c r="DV1" s="162">
        <f t="shared" si="1"/>
        <v>119</v>
      </c>
      <c r="DW1" s="162">
        <f t="shared" si="1"/>
        <v>120</v>
      </c>
      <c r="DX1" s="162">
        <f t="shared" si="1"/>
        <v>121</v>
      </c>
      <c r="DY1" s="162">
        <f t="shared" si="1"/>
        <v>122</v>
      </c>
      <c r="DZ1" s="162">
        <f t="shared" si="1"/>
        <v>123</v>
      </c>
      <c r="EA1" s="162">
        <f t="shared" si="1"/>
        <v>124</v>
      </c>
      <c r="EB1" s="162">
        <f t="shared" si="1"/>
        <v>125</v>
      </c>
      <c r="EC1" s="162">
        <f t="shared" si="1"/>
        <v>126</v>
      </c>
      <c r="ED1" s="162">
        <f t="shared" si="1"/>
        <v>127</v>
      </c>
      <c r="EE1" s="162">
        <f t="shared" si="1"/>
        <v>128</v>
      </c>
      <c r="EF1" s="162">
        <f t="shared" si="1"/>
        <v>129</v>
      </c>
      <c r="EG1" s="162">
        <f t="shared" si="1"/>
        <v>130</v>
      </c>
      <c r="EH1" s="162">
        <f t="shared" ref="EH1:EI1" si="2">EG1+1</f>
        <v>131</v>
      </c>
      <c r="EI1" s="162">
        <f t="shared" si="2"/>
        <v>132</v>
      </c>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row>
    <row r="2" spans="1:165" x14ac:dyDescent="0.35">
      <c r="H2" s="163">
        <f>ROUNDUP(H1/12,0)</f>
        <v>1</v>
      </c>
      <c r="I2" s="164">
        <f t="shared" ref="I2:BT2" si="3">ROUNDUP(I1/12,0)</f>
        <v>1</v>
      </c>
      <c r="J2" s="164">
        <f t="shared" si="3"/>
        <v>1</v>
      </c>
      <c r="K2" s="164">
        <f t="shared" si="3"/>
        <v>1</v>
      </c>
      <c r="L2" s="164">
        <f t="shared" si="3"/>
        <v>1</v>
      </c>
      <c r="M2" s="164">
        <f t="shared" si="3"/>
        <v>1</v>
      </c>
      <c r="N2" s="164">
        <f t="shared" si="3"/>
        <v>1</v>
      </c>
      <c r="O2" s="164">
        <f t="shared" si="3"/>
        <v>1</v>
      </c>
      <c r="P2" s="164">
        <f t="shared" si="3"/>
        <v>1</v>
      </c>
      <c r="Q2" s="164">
        <f t="shared" si="3"/>
        <v>1</v>
      </c>
      <c r="R2" s="164">
        <f t="shared" si="3"/>
        <v>1</v>
      </c>
      <c r="S2" s="164">
        <f t="shared" si="3"/>
        <v>1</v>
      </c>
      <c r="T2" s="164">
        <f t="shared" si="3"/>
        <v>2</v>
      </c>
      <c r="U2" s="164">
        <f t="shared" si="3"/>
        <v>2</v>
      </c>
      <c r="V2" s="164">
        <f t="shared" si="3"/>
        <v>2</v>
      </c>
      <c r="W2" s="164">
        <f t="shared" si="3"/>
        <v>2</v>
      </c>
      <c r="X2" s="164">
        <f t="shared" si="3"/>
        <v>2</v>
      </c>
      <c r="Y2" s="164">
        <f t="shared" si="3"/>
        <v>2</v>
      </c>
      <c r="Z2" s="164">
        <f t="shared" si="3"/>
        <v>2</v>
      </c>
      <c r="AA2" s="164">
        <f t="shared" si="3"/>
        <v>2</v>
      </c>
      <c r="AB2" s="164">
        <f t="shared" si="3"/>
        <v>2</v>
      </c>
      <c r="AC2" s="164">
        <f t="shared" si="3"/>
        <v>2</v>
      </c>
      <c r="AD2" s="164">
        <f t="shared" si="3"/>
        <v>2</v>
      </c>
      <c r="AE2" s="164">
        <f t="shared" si="3"/>
        <v>2</v>
      </c>
      <c r="AF2" s="164">
        <f t="shared" si="3"/>
        <v>3</v>
      </c>
      <c r="AG2" s="164">
        <f t="shared" si="3"/>
        <v>3</v>
      </c>
      <c r="AH2" s="164">
        <f t="shared" si="3"/>
        <v>3</v>
      </c>
      <c r="AI2" s="164">
        <f t="shared" si="3"/>
        <v>3</v>
      </c>
      <c r="AJ2" s="164">
        <f t="shared" si="3"/>
        <v>3</v>
      </c>
      <c r="AK2" s="164">
        <f t="shared" si="3"/>
        <v>3</v>
      </c>
      <c r="AL2" s="164">
        <f t="shared" si="3"/>
        <v>3</v>
      </c>
      <c r="AM2" s="164">
        <f t="shared" si="3"/>
        <v>3</v>
      </c>
      <c r="AN2" s="164">
        <f t="shared" si="3"/>
        <v>3</v>
      </c>
      <c r="AO2" s="164">
        <f t="shared" si="3"/>
        <v>3</v>
      </c>
      <c r="AP2" s="164">
        <f t="shared" si="3"/>
        <v>3</v>
      </c>
      <c r="AQ2" s="164">
        <f t="shared" si="3"/>
        <v>3</v>
      </c>
      <c r="AR2" s="164">
        <f t="shared" si="3"/>
        <v>4</v>
      </c>
      <c r="AS2" s="164">
        <f t="shared" si="3"/>
        <v>4</v>
      </c>
      <c r="AT2" s="164">
        <f t="shared" si="3"/>
        <v>4</v>
      </c>
      <c r="AU2" s="164">
        <f t="shared" si="3"/>
        <v>4</v>
      </c>
      <c r="AV2" s="164">
        <f t="shared" si="3"/>
        <v>4</v>
      </c>
      <c r="AW2" s="164">
        <f t="shared" si="3"/>
        <v>4</v>
      </c>
      <c r="AX2" s="164">
        <f t="shared" si="3"/>
        <v>4</v>
      </c>
      <c r="AY2" s="164">
        <f t="shared" si="3"/>
        <v>4</v>
      </c>
      <c r="AZ2" s="164">
        <f t="shared" si="3"/>
        <v>4</v>
      </c>
      <c r="BA2" s="164">
        <f t="shared" si="3"/>
        <v>4</v>
      </c>
      <c r="BB2" s="164">
        <f t="shared" si="3"/>
        <v>4</v>
      </c>
      <c r="BC2" s="164">
        <f t="shared" si="3"/>
        <v>4</v>
      </c>
      <c r="BD2" s="164">
        <f t="shared" si="3"/>
        <v>5</v>
      </c>
      <c r="BE2" s="164">
        <f t="shared" si="3"/>
        <v>5</v>
      </c>
      <c r="BF2" s="164">
        <f t="shared" si="3"/>
        <v>5</v>
      </c>
      <c r="BG2" s="164">
        <f t="shared" si="3"/>
        <v>5</v>
      </c>
      <c r="BH2" s="164">
        <f t="shared" si="3"/>
        <v>5</v>
      </c>
      <c r="BI2" s="164">
        <f t="shared" si="3"/>
        <v>5</v>
      </c>
      <c r="BJ2" s="164">
        <f t="shared" si="3"/>
        <v>5</v>
      </c>
      <c r="BK2" s="164">
        <f t="shared" si="3"/>
        <v>5</v>
      </c>
      <c r="BL2" s="164">
        <f t="shared" si="3"/>
        <v>5</v>
      </c>
      <c r="BM2" s="164">
        <f t="shared" si="3"/>
        <v>5</v>
      </c>
      <c r="BN2" s="164">
        <f t="shared" si="3"/>
        <v>5</v>
      </c>
      <c r="BO2" s="164">
        <f t="shared" si="3"/>
        <v>5</v>
      </c>
      <c r="BP2" s="164">
        <f t="shared" si="3"/>
        <v>6</v>
      </c>
      <c r="BQ2" s="164">
        <f t="shared" si="3"/>
        <v>6</v>
      </c>
      <c r="BR2" s="164">
        <f t="shared" si="3"/>
        <v>6</v>
      </c>
      <c r="BS2" s="164">
        <f t="shared" si="3"/>
        <v>6</v>
      </c>
      <c r="BT2" s="164">
        <f t="shared" si="3"/>
        <v>6</v>
      </c>
      <c r="BU2" s="164">
        <f t="shared" ref="BU2:EF2" si="4">ROUNDUP(BU1/12,0)</f>
        <v>6</v>
      </c>
      <c r="BV2" s="164">
        <f t="shared" si="4"/>
        <v>6</v>
      </c>
      <c r="BW2" s="164">
        <f t="shared" si="4"/>
        <v>6</v>
      </c>
      <c r="BX2" s="164">
        <f t="shared" si="4"/>
        <v>6</v>
      </c>
      <c r="BY2" s="164">
        <f t="shared" si="4"/>
        <v>6</v>
      </c>
      <c r="BZ2" s="164">
        <f t="shared" si="4"/>
        <v>6</v>
      </c>
      <c r="CA2" s="164">
        <f t="shared" si="4"/>
        <v>6</v>
      </c>
      <c r="CB2" s="164">
        <f t="shared" si="4"/>
        <v>7</v>
      </c>
      <c r="CC2" s="164">
        <f t="shared" si="4"/>
        <v>7</v>
      </c>
      <c r="CD2" s="164">
        <f t="shared" si="4"/>
        <v>7</v>
      </c>
      <c r="CE2" s="164">
        <f t="shared" si="4"/>
        <v>7</v>
      </c>
      <c r="CF2" s="164">
        <f t="shared" si="4"/>
        <v>7</v>
      </c>
      <c r="CG2" s="164">
        <f t="shared" si="4"/>
        <v>7</v>
      </c>
      <c r="CH2" s="164">
        <f t="shared" si="4"/>
        <v>7</v>
      </c>
      <c r="CI2" s="164">
        <f t="shared" si="4"/>
        <v>7</v>
      </c>
      <c r="CJ2" s="164">
        <f t="shared" si="4"/>
        <v>7</v>
      </c>
      <c r="CK2" s="164">
        <f t="shared" si="4"/>
        <v>7</v>
      </c>
      <c r="CL2" s="164">
        <f t="shared" si="4"/>
        <v>7</v>
      </c>
      <c r="CM2" s="164">
        <f t="shared" si="4"/>
        <v>7</v>
      </c>
      <c r="CN2" s="164">
        <f t="shared" si="4"/>
        <v>8</v>
      </c>
      <c r="CO2" s="164">
        <f t="shared" si="4"/>
        <v>8</v>
      </c>
      <c r="CP2" s="164">
        <f t="shared" si="4"/>
        <v>8</v>
      </c>
      <c r="CQ2" s="164">
        <f t="shared" si="4"/>
        <v>8</v>
      </c>
      <c r="CR2" s="164">
        <f t="shared" si="4"/>
        <v>8</v>
      </c>
      <c r="CS2" s="164">
        <f t="shared" si="4"/>
        <v>8</v>
      </c>
      <c r="CT2" s="164">
        <f t="shared" si="4"/>
        <v>8</v>
      </c>
      <c r="CU2" s="164">
        <f t="shared" si="4"/>
        <v>8</v>
      </c>
      <c r="CV2" s="164">
        <f t="shared" si="4"/>
        <v>8</v>
      </c>
      <c r="CW2" s="164">
        <f t="shared" si="4"/>
        <v>8</v>
      </c>
      <c r="CX2" s="164">
        <f t="shared" si="4"/>
        <v>8</v>
      </c>
      <c r="CY2" s="164">
        <f t="shared" si="4"/>
        <v>8</v>
      </c>
      <c r="CZ2" s="164">
        <f t="shared" si="4"/>
        <v>9</v>
      </c>
      <c r="DA2" s="164">
        <f t="shared" si="4"/>
        <v>9</v>
      </c>
      <c r="DB2" s="164">
        <f t="shared" si="4"/>
        <v>9</v>
      </c>
      <c r="DC2" s="164">
        <f t="shared" si="4"/>
        <v>9</v>
      </c>
      <c r="DD2" s="164">
        <f t="shared" si="4"/>
        <v>9</v>
      </c>
      <c r="DE2" s="164">
        <f t="shared" si="4"/>
        <v>9</v>
      </c>
      <c r="DF2" s="164">
        <f t="shared" si="4"/>
        <v>9</v>
      </c>
      <c r="DG2" s="164">
        <f t="shared" si="4"/>
        <v>9</v>
      </c>
      <c r="DH2" s="164">
        <f t="shared" si="4"/>
        <v>9</v>
      </c>
      <c r="DI2" s="164">
        <f t="shared" si="4"/>
        <v>9</v>
      </c>
      <c r="DJ2" s="164">
        <f t="shared" si="4"/>
        <v>9</v>
      </c>
      <c r="DK2" s="164">
        <f t="shared" si="4"/>
        <v>9</v>
      </c>
      <c r="DL2" s="164">
        <f t="shared" si="4"/>
        <v>10</v>
      </c>
      <c r="DM2" s="164">
        <f t="shared" si="4"/>
        <v>10</v>
      </c>
      <c r="DN2" s="164">
        <f t="shared" si="4"/>
        <v>10</v>
      </c>
      <c r="DO2" s="164">
        <f t="shared" si="4"/>
        <v>10</v>
      </c>
      <c r="DP2" s="164">
        <f t="shared" si="4"/>
        <v>10</v>
      </c>
      <c r="DQ2" s="164">
        <f t="shared" si="4"/>
        <v>10</v>
      </c>
      <c r="DR2" s="164">
        <f t="shared" si="4"/>
        <v>10</v>
      </c>
      <c r="DS2" s="164">
        <f t="shared" si="4"/>
        <v>10</v>
      </c>
      <c r="DT2" s="164">
        <f t="shared" si="4"/>
        <v>10</v>
      </c>
      <c r="DU2" s="164">
        <f t="shared" si="4"/>
        <v>10</v>
      </c>
      <c r="DV2" s="164">
        <f t="shared" si="4"/>
        <v>10</v>
      </c>
      <c r="DW2" s="164">
        <f t="shared" si="4"/>
        <v>10</v>
      </c>
      <c r="DX2" s="164">
        <f t="shared" si="4"/>
        <v>11</v>
      </c>
      <c r="DY2" s="164">
        <f t="shared" si="4"/>
        <v>11</v>
      </c>
      <c r="DZ2" s="164">
        <f t="shared" si="4"/>
        <v>11</v>
      </c>
      <c r="EA2" s="164">
        <f t="shared" si="4"/>
        <v>11</v>
      </c>
      <c r="EB2" s="164">
        <f t="shared" si="4"/>
        <v>11</v>
      </c>
      <c r="EC2" s="164">
        <f t="shared" si="4"/>
        <v>11</v>
      </c>
      <c r="ED2" s="164">
        <f t="shared" si="4"/>
        <v>11</v>
      </c>
      <c r="EE2" s="164">
        <f t="shared" si="4"/>
        <v>11</v>
      </c>
      <c r="EF2" s="164">
        <f t="shared" si="4"/>
        <v>11</v>
      </c>
      <c r="EG2" s="164">
        <f t="shared" ref="EG2:EI2" si="5">ROUNDUP(EG1/12,0)</f>
        <v>11</v>
      </c>
      <c r="EH2" s="164">
        <f t="shared" si="5"/>
        <v>11</v>
      </c>
      <c r="EI2" s="164">
        <f t="shared" si="5"/>
        <v>11</v>
      </c>
    </row>
    <row r="3" spans="1:165" x14ac:dyDescent="0.35">
      <c r="B3" s="2" t="s">
        <v>182</v>
      </c>
      <c r="C3" s="42"/>
      <c r="D3" s="42"/>
      <c r="E3" s="42"/>
      <c r="F3" s="42"/>
      <c r="G3" s="3"/>
      <c r="EI3" s="1">
        <v>0</v>
      </c>
    </row>
    <row r="4" spans="1:165" x14ac:dyDescent="0.35">
      <c r="A4" s="2" t="s">
        <v>10</v>
      </c>
      <c r="B4" s="91" t="s">
        <v>6</v>
      </c>
      <c r="C4" s="80" t="s">
        <v>5</v>
      </c>
      <c r="D4" s="80" t="s">
        <v>60</v>
      </c>
      <c r="E4" s="80" t="s">
        <v>62</v>
      </c>
      <c r="F4" s="80" t="s">
        <v>61</v>
      </c>
      <c r="G4" s="81" t="s">
        <v>118</v>
      </c>
    </row>
    <row r="5" spans="1:165" x14ac:dyDescent="0.35">
      <c r="A5" s="98" t="str">
        <f>IF(ABS(SUM(H5:EI5)-C5)&lt;0.0001,"OK","ERROR")</f>
        <v>OK</v>
      </c>
      <c r="B5" s="16" t="s">
        <v>22</v>
      </c>
      <c r="C5" s="92">
        <v>278568</v>
      </c>
      <c r="D5" s="93">
        <f>C5/Ingresos!$A$23</f>
        <v>2142.8307692307694</v>
      </c>
      <c r="E5" s="145">
        <v>1</v>
      </c>
      <c r="F5" s="145">
        <v>2</v>
      </c>
      <c r="G5" s="146">
        <f>F5-E5+1</f>
        <v>2</v>
      </c>
      <c r="H5" s="94">
        <f>IF(AND(H$1&gt;=$E5,H$1&lt;=$F5),$C5/$G5,0)</f>
        <v>139284</v>
      </c>
      <c r="I5" s="94">
        <f t="shared" ref="I5:BT8" si="6">IF(AND(I$1&gt;=$E5,I$1&lt;=$F5),$C5/$G5,0)</f>
        <v>139284</v>
      </c>
      <c r="J5" s="94">
        <f t="shared" si="6"/>
        <v>0</v>
      </c>
      <c r="K5" s="94">
        <f t="shared" si="6"/>
        <v>0</v>
      </c>
      <c r="L5" s="94">
        <f t="shared" si="6"/>
        <v>0</v>
      </c>
      <c r="M5" s="94">
        <f t="shared" si="6"/>
        <v>0</v>
      </c>
      <c r="N5" s="94">
        <f t="shared" si="6"/>
        <v>0</v>
      </c>
      <c r="O5" s="94">
        <f t="shared" si="6"/>
        <v>0</v>
      </c>
      <c r="P5" s="94">
        <f t="shared" si="6"/>
        <v>0</v>
      </c>
      <c r="Q5" s="94">
        <f t="shared" si="6"/>
        <v>0</v>
      </c>
      <c r="R5" s="94">
        <f t="shared" si="6"/>
        <v>0</v>
      </c>
      <c r="S5" s="94">
        <f t="shared" si="6"/>
        <v>0</v>
      </c>
      <c r="T5" s="94">
        <f t="shared" si="6"/>
        <v>0</v>
      </c>
      <c r="U5" s="94">
        <f t="shared" si="6"/>
        <v>0</v>
      </c>
      <c r="V5" s="94">
        <f t="shared" si="6"/>
        <v>0</v>
      </c>
      <c r="W5" s="94">
        <f t="shared" si="6"/>
        <v>0</v>
      </c>
      <c r="X5" s="94">
        <f t="shared" si="6"/>
        <v>0</v>
      </c>
      <c r="Y5" s="94">
        <f t="shared" si="6"/>
        <v>0</v>
      </c>
      <c r="Z5" s="94">
        <f t="shared" si="6"/>
        <v>0</v>
      </c>
      <c r="AA5" s="94">
        <f t="shared" si="6"/>
        <v>0</v>
      </c>
      <c r="AB5" s="94">
        <f t="shared" si="6"/>
        <v>0</v>
      </c>
      <c r="AC5" s="94">
        <f t="shared" si="6"/>
        <v>0</v>
      </c>
      <c r="AD5" s="94">
        <f t="shared" si="6"/>
        <v>0</v>
      </c>
      <c r="AE5" s="94">
        <f t="shared" si="6"/>
        <v>0</v>
      </c>
      <c r="AF5" s="94">
        <f t="shared" si="6"/>
        <v>0</v>
      </c>
      <c r="AG5" s="94">
        <f t="shared" si="6"/>
        <v>0</v>
      </c>
      <c r="AH5" s="94">
        <f t="shared" si="6"/>
        <v>0</v>
      </c>
      <c r="AI5" s="94">
        <f t="shared" si="6"/>
        <v>0</v>
      </c>
      <c r="AJ5" s="94">
        <f t="shared" si="6"/>
        <v>0</v>
      </c>
      <c r="AK5" s="94">
        <f t="shared" si="6"/>
        <v>0</v>
      </c>
      <c r="AL5" s="94">
        <f t="shared" si="6"/>
        <v>0</v>
      </c>
      <c r="AM5" s="94">
        <f t="shared" si="6"/>
        <v>0</v>
      </c>
      <c r="AN5" s="94">
        <f t="shared" si="6"/>
        <v>0</v>
      </c>
      <c r="AO5" s="94">
        <f t="shared" si="6"/>
        <v>0</v>
      </c>
      <c r="AP5" s="94">
        <f t="shared" si="6"/>
        <v>0</v>
      </c>
      <c r="AQ5" s="94">
        <f t="shared" si="6"/>
        <v>0</v>
      </c>
      <c r="AR5" s="94">
        <f t="shared" si="6"/>
        <v>0</v>
      </c>
      <c r="AS5" s="94">
        <f t="shared" si="6"/>
        <v>0</v>
      </c>
      <c r="AT5" s="94">
        <f t="shared" si="6"/>
        <v>0</v>
      </c>
      <c r="AU5" s="94">
        <f t="shared" si="6"/>
        <v>0</v>
      </c>
      <c r="AV5" s="94">
        <f t="shared" si="6"/>
        <v>0</v>
      </c>
      <c r="AW5" s="94">
        <f t="shared" si="6"/>
        <v>0</v>
      </c>
      <c r="AX5" s="94">
        <f t="shared" si="6"/>
        <v>0</v>
      </c>
      <c r="AY5" s="94">
        <f t="shared" si="6"/>
        <v>0</v>
      </c>
      <c r="AZ5" s="94">
        <f t="shared" si="6"/>
        <v>0</v>
      </c>
      <c r="BA5" s="94">
        <f t="shared" si="6"/>
        <v>0</v>
      </c>
      <c r="BB5" s="94">
        <f t="shared" si="6"/>
        <v>0</v>
      </c>
      <c r="BC5" s="94">
        <f t="shared" si="6"/>
        <v>0</v>
      </c>
      <c r="BD5" s="94">
        <f t="shared" si="6"/>
        <v>0</v>
      </c>
      <c r="BE5" s="94">
        <f t="shared" si="6"/>
        <v>0</v>
      </c>
      <c r="BF5" s="94">
        <f t="shared" si="6"/>
        <v>0</v>
      </c>
      <c r="BG5" s="94">
        <f t="shared" si="6"/>
        <v>0</v>
      </c>
      <c r="BH5" s="94">
        <f t="shared" si="6"/>
        <v>0</v>
      </c>
      <c r="BI5" s="94">
        <f t="shared" si="6"/>
        <v>0</v>
      </c>
      <c r="BJ5" s="94">
        <f t="shared" si="6"/>
        <v>0</v>
      </c>
      <c r="BK5" s="94">
        <f t="shared" si="6"/>
        <v>0</v>
      </c>
      <c r="BL5" s="94">
        <f t="shared" si="6"/>
        <v>0</v>
      </c>
      <c r="BM5" s="94">
        <f t="shared" si="6"/>
        <v>0</v>
      </c>
      <c r="BN5" s="94">
        <f t="shared" si="6"/>
        <v>0</v>
      </c>
      <c r="BO5" s="94">
        <f t="shared" si="6"/>
        <v>0</v>
      </c>
      <c r="BP5" s="94">
        <f t="shared" si="6"/>
        <v>0</v>
      </c>
      <c r="BQ5" s="94">
        <f t="shared" si="6"/>
        <v>0</v>
      </c>
      <c r="BR5" s="94">
        <f t="shared" si="6"/>
        <v>0</v>
      </c>
      <c r="BS5" s="94">
        <f t="shared" si="6"/>
        <v>0</v>
      </c>
      <c r="BT5" s="94">
        <f t="shared" si="6"/>
        <v>0</v>
      </c>
      <c r="BU5" s="94">
        <f t="shared" ref="BU5:EF8" si="7">IF(AND(BU$1&gt;=$E5,BU$1&lt;=$F5),$C5/$G5,0)</f>
        <v>0</v>
      </c>
      <c r="BV5" s="94">
        <f t="shared" si="7"/>
        <v>0</v>
      </c>
      <c r="BW5" s="94">
        <f t="shared" si="7"/>
        <v>0</v>
      </c>
      <c r="BX5" s="94">
        <f t="shared" si="7"/>
        <v>0</v>
      </c>
      <c r="BY5" s="94">
        <f t="shared" si="7"/>
        <v>0</v>
      </c>
      <c r="BZ5" s="94">
        <f t="shared" si="7"/>
        <v>0</v>
      </c>
      <c r="CA5" s="94">
        <f t="shared" si="7"/>
        <v>0</v>
      </c>
      <c r="CB5" s="94">
        <f t="shared" si="7"/>
        <v>0</v>
      </c>
      <c r="CC5" s="94">
        <f t="shared" si="7"/>
        <v>0</v>
      </c>
      <c r="CD5" s="94">
        <f t="shared" si="7"/>
        <v>0</v>
      </c>
      <c r="CE5" s="94">
        <f t="shared" si="7"/>
        <v>0</v>
      </c>
      <c r="CF5" s="94">
        <f t="shared" si="7"/>
        <v>0</v>
      </c>
      <c r="CG5" s="94">
        <f t="shared" si="7"/>
        <v>0</v>
      </c>
      <c r="CH5" s="94">
        <f t="shared" si="7"/>
        <v>0</v>
      </c>
      <c r="CI5" s="94">
        <f t="shared" si="7"/>
        <v>0</v>
      </c>
      <c r="CJ5" s="94">
        <f t="shared" si="7"/>
        <v>0</v>
      </c>
      <c r="CK5" s="94">
        <f t="shared" si="7"/>
        <v>0</v>
      </c>
      <c r="CL5" s="94">
        <f t="shared" si="7"/>
        <v>0</v>
      </c>
      <c r="CM5" s="94">
        <f t="shared" si="7"/>
        <v>0</v>
      </c>
      <c r="CN5" s="94">
        <f t="shared" si="7"/>
        <v>0</v>
      </c>
      <c r="CO5" s="94">
        <f t="shared" si="7"/>
        <v>0</v>
      </c>
      <c r="CP5" s="94">
        <f t="shared" si="7"/>
        <v>0</v>
      </c>
      <c r="CQ5" s="94">
        <f t="shared" si="7"/>
        <v>0</v>
      </c>
      <c r="CR5" s="94">
        <f t="shared" si="7"/>
        <v>0</v>
      </c>
      <c r="CS5" s="94">
        <f t="shared" si="7"/>
        <v>0</v>
      </c>
      <c r="CT5" s="94">
        <f t="shared" si="7"/>
        <v>0</v>
      </c>
      <c r="CU5" s="94">
        <f t="shared" si="7"/>
        <v>0</v>
      </c>
      <c r="CV5" s="94">
        <f t="shared" si="7"/>
        <v>0</v>
      </c>
      <c r="CW5" s="94">
        <f t="shared" si="7"/>
        <v>0</v>
      </c>
      <c r="CX5" s="94">
        <f t="shared" si="7"/>
        <v>0</v>
      </c>
      <c r="CY5" s="94">
        <f t="shared" si="7"/>
        <v>0</v>
      </c>
      <c r="CZ5" s="94">
        <f t="shared" si="7"/>
        <v>0</v>
      </c>
      <c r="DA5" s="94">
        <f t="shared" si="7"/>
        <v>0</v>
      </c>
      <c r="DB5" s="94">
        <f t="shared" si="7"/>
        <v>0</v>
      </c>
      <c r="DC5" s="94">
        <f t="shared" si="7"/>
        <v>0</v>
      </c>
      <c r="DD5" s="94">
        <f t="shared" si="7"/>
        <v>0</v>
      </c>
      <c r="DE5" s="94">
        <f t="shared" si="7"/>
        <v>0</v>
      </c>
      <c r="DF5" s="94">
        <f t="shared" si="7"/>
        <v>0</v>
      </c>
      <c r="DG5" s="94">
        <f t="shared" si="7"/>
        <v>0</v>
      </c>
      <c r="DH5" s="94">
        <f t="shared" si="7"/>
        <v>0</v>
      </c>
      <c r="DI5" s="94">
        <f t="shared" si="7"/>
        <v>0</v>
      </c>
      <c r="DJ5" s="94">
        <f t="shared" si="7"/>
        <v>0</v>
      </c>
      <c r="DK5" s="94">
        <f t="shared" si="7"/>
        <v>0</v>
      </c>
      <c r="DL5" s="94">
        <f t="shared" si="7"/>
        <v>0</v>
      </c>
      <c r="DM5" s="94">
        <f t="shared" si="7"/>
        <v>0</v>
      </c>
      <c r="DN5" s="94">
        <f t="shared" si="7"/>
        <v>0</v>
      </c>
      <c r="DO5" s="94">
        <f t="shared" si="7"/>
        <v>0</v>
      </c>
      <c r="DP5" s="94">
        <f t="shared" si="7"/>
        <v>0</v>
      </c>
      <c r="DQ5" s="94">
        <f t="shared" si="7"/>
        <v>0</v>
      </c>
      <c r="DR5" s="94">
        <f t="shared" si="7"/>
        <v>0</v>
      </c>
      <c r="DS5" s="94">
        <f t="shared" si="7"/>
        <v>0</v>
      </c>
      <c r="DT5" s="94">
        <f t="shared" si="7"/>
        <v>0</v>
      </c>
      <c r="DU5" s="94">
        <f t="shared" si="7"/>
        <v>0</v>
      </c>
      <c r="DV5" s="94">
        <f t="shared" si="7"/>
        <v>0</v>
      </c>
      <c r="DW5" s="94">
        <f t="shared" si="7"/>
        <v>0</v>
      </c>
      <c r="DX5" s="94">
        <f t="shared" si="7"/>
        <v>0</v>
      </c>
      <c r="DY5" s="94">
        <f t="shared" si="7"/>
        <v>0</v>
      </c>
      <c r="DZ5" s="94">
        <f t="shared" si="7"/>
        <v>0</v>
      </c>
      <c r="EA5" s="94">
        <f t="shared" si="7"/>
        <v>0</v>
      </c>
      <c r="EB5" s="94">
        <f t="shared" si="7"/>
        <v>0</v>
      </c>
      <c r="EC5" s="94">
        <f t="shared" si="7"/>
        <v>0</v>
      </c>
      <c r="ED5" s="94">
        <f t="shared" si="7"/>
        <v>0</v>
      </c>
      <c r="EE5" s="94">
        <f t="shared" si="7"/>
        <v>0</v>
      </c>
      <c r="EF5" s="94">
        <f t="shared" si="7"/>
        <v>0</v>
      </c>
      <c r="EG5" s="94">
        <f t="shared" ref="EG5:EI20" si="8">IF(AND(EG$1&gt;=$E5,EG$1&lt;=$F5),$C5/$G5,0)</f>
        <v>0</v>
      </c>
      <c r="EH5" s="94">
        <f t="shared" si="8"/>
        <v>0</v>
      </c>
      <c r="EI5" s="94">
        <f t="shared" si="8"/>
        <v>0</v>
      </c>
    </row>
    <row r="6" spans="1:165" x14ac:dyDescent="0.35">
      <c r="A6" s="98" t="str">
        <f t="shared" ref="A6:A21" si="9">IF(ABS(SUM(H6:EI6)-C6)&lt;0.0001,"OK","ERROR")</f>
        <v>OK</v>
      </c>
      <c r="B6" s="16" t="s">
        <v>23</v>
      </c>
      <c r="C6" s="92">
        <v>578234667</v>
      </c>
      <c r="D6" s="93">
        <f>C6/Ingresos!$A$23</f>
        <v>4447958.9769230774</v>
      </c>
      <c r="E6" s="145">
        <v>2</v>
      </c>
      <c r="F6" s="145">
        <v>5</v>
      </c>
      <c r="G6" s="146">
        <f t="shared" ref="G6:G21" si="10">F6-E6+1</f>
        <v>4</v>
      </c>
      <c r="H6" s="94">
        <f t="shared" ref="H6:W20" si="11">IF(AND(H$1&gt;=$E6,H$1&lt;=$F6),$C6/$G6,0)</f>
        <v>0</v>
      </c>
      <c r="I6" s="94">
        <f t="shared" si="6"/>
        <v>144558666.75</v>
      </c>
      <c r="J6" s="94">
        <f t="shared" si="6"/>
        <v>144558666.75</v>
      </c>
      <c r="K6" s="94">
        <f t="shared" si="6"/>
        <v>144558666.75</v>
      </c>
      <c r="L6" s="94">
        <f t="shared" si="6"/>
        <v>144558666.75</v>
      </c>
      <c r="M6" s="94">
        <f t="shared" si="6"/>
        <v>0</v>
      </c>
      <c r="N6" s="94">
        <f t="shared" si="6"/>
        <v>0</v>
      </c>
      <c r="O6" s="94">
        <f t="shared" si="6"/>
        <v>0</v>
      </c>
      <c r="P6" s="94">
        <f t="shared" si="6"/>
        <v>0</v>
      </c>
      <c r="Q6" s="94">
        <f t="shared" si="6"/>
        <v>0</v>
      </c>
      <c r="R6" s="94">
        <f t="shared" si="6"/>
        <v>0</v>
      </c>
      <c r="S6" s="94">
        <f t="shared" si="6"/>
        <v>0</v>
      </c>
      <c r="T6" s="94">
        <f t="shared" si="6"/>
        <v>0</v>
      </c>
      <c r="U6" s="94">
        <f t="shared" si="6"/>
        <v>0</v>
      </c>
      <c r="V6" s="94">
        <f t="shared" si="6"/>
        <v>0</v>
      </c>
      <c r="W6" s="94">
        <f t="shared" si="6"/>
        <v>0</v>
      </c>
      <c r="X6" s="94">
        <f t="shared" si="6"/>
        <v>0</v>
      </c>
      <c r="Y6" s="94">
        <f t="shared" si="6"/>
        <v>0</v>
      </c>
      <c r="Z6" s="94">
        <f t="shared" si="6"/>
        <v>0</v>
      </c>
      <c r="AA6" s="94">
        <f t="shared" si="6"/>
        <v>0</v>
      </c>
      <c r="AB6" s="94">
        <f t="shared" si="6"/>
        <v>0</v>
      </c>
      <c r="AC6" s="94">
        <f t="shared" si="6"/>
        <v>0</v>
      </c>
      <c r="AD6" s="94">
        <f t="shared" si="6"/>
        <v>0</v>
      </c>
      <c r="AE6" s="94">
        <f t="shared" si="6"/>
        <v>0</v>
      </c>
      <c r="AF6" s="94">
        <f t="shared" si="6"/>
        <v>0</v>
      </c>
      <c r="AG6" s="94">
        <f t="shared" si="6"/>
        <v>0</v>
      </c>
      <c r="AH6" s="94">
        <f t="shared" si="6"/>
        <v>0</v>
      </c>
      <c r="AI6" s="94">
        <f t="shared" si="6"/>
        <v>0</v>
      </c>
      <c r="AJ6" s="94">
        <f t="shared" si="6"/>
        <v>0</v>
      </c>
      <c r="AK6" s="94">
        <f t="shared" si="6"/>
        <v>0</v>
      </c>
      <c r="AL6" s="94">
        <f t="shared" si="6"/>
        <v>0</v>
      </c>
      <c r="AM6" s="94">
        <f t="shared" si="6"/>
        <v>0</v>
      </c>
      <c r="AN6" s="94">
        <f t="shared" si="6"/>
        <v>0</v>
      </c>
      <c r="AO6" s="94">
        <f t="shared" si="6"/>
        <v>0</v>
      </c>
      <c r="AP6" s="94">
        <f t="shared" si="6"/>
        <v>0</v>
      </c>
      <c r="AQ6" s="94">
        <f t="shared" si="6"/>
        <v>0</v>
      </c>
      <c r="AR6" s="94">
        <f t="shared" si="6"/>
        <v>0</v>
      </c>
      <c r="AS6" s="94">
        <f t="shared" si="6"/>
        <v>0</v>
      </c>
      <c r="AT6" s="94">
        <f t="shared" si="6"/>
        <v>0</v>
      </c>
      <c r="AU6" s="94">
        <f t="shared" si="6"/>
        <v>0</v>
      </c>
      <c r="AV6" s="94">
        <f t="shared" si="6"/>
        <v>0</v>
      </c>
      <c r="AW6" s="94">
        <f t="shared" si="6"/>
        <v>0</v>
      </c>
      <c r="AX6" s="94">
        <f t="shared" si="6"/>
        <v>0</v>
      </c>
      <c r="AY6" s="94">
        <f t="shared" si="6"/>
        <v>0</v>
      </c>
      <c r="AZ6" s="94">
        <f t="shared" si="6"/>
        <v>0</v>
      </c>
      <c r="BA6" s="94">
        <f t="shared" si="6"/>
        <v>0</v>
      </c>
      <c r="BB6" s="94">
        <f t="shared" si="6"/>
        <v>0</v>
      </c>
      <c r="BC6" s="94">
        <f t="shared" si="6"/>
        <v>0</v>
      </c>
      <c r="BD6" s="94">
        <f t="shared" si="6"/>
        <v>0</v>
      </c>
      <c r="BE6" s="94">
        <f t="shared" si="6"/>
        <v>0</v>
      </c>
      <c r="BF6" s="94">
        <f t="shared" si="6"/>
        <v>0</v>
      </c>
      <c r="BG6" s="94">
        <f t="shared" si="6"/>
        <v>0</v>
      </c>
      <c r="BH6" s="94">
        <f t="shared" si="6"/>
        <v>0</v>
      </c>
      <c r="BI6" s="94">
        <f t="shared" si="6"/>
        <v>0</v>
      </c>
      <c r="BJ6" s="94">
        <f t="shared" si="6"/>
        <v>0</v>
      </c>
      <c r="BK6" s="94">
        <f t="shared" si="6"/>
        <v>0</v>
      </c>
      <c r="BL6" s="94">
        <f t="shared" si="6"/>
        <v>0</v>
      </c>
      <c r="BM6" s="94">
        <f t="shared" si="6"/>
        <v>0</v>
      </c>
      <c r="BN6" s="94">
        <f t="shared" si="6"/>
        <v>0</v>
      </c>
      <c r="BO6" s="94">
        <f t="shared" si="6"/>
        <v>0</v>
      </c>
      <c r="BP6" s="94">
        <f t="shared" si="6"/>
        <v>0</v>
      </c>
      <c r="BQ6" s="94">
        <f t="shared" si="6"/>
        <v>0</v>
      </c>
      <c r="BR6" s="94">
        <f t="shared" si="6"/>
        <v>0</v>
      </c>
      <c r="BS6" s="94">
        <f t="shared" si="6"/>
        <v>0</v>
      </c>
      <c r="BT6" s="94">
        <f t="shared" si="6"/>
        <v>0</v>
      </c>
      <c r="BU6" s="94">
        <f t="shared" si="7"/>
        <v>0</v>
      </c>
      <c r="BV6" s="94">
        <f t="shared" si="7"/>
        <v>0</v>
      </c>
      <c r="BW6" s="94">
        <f t="shared" si="7"/>
        <v>0</v>
      </c>
      <c r="BX6" s="94">
        <f t="shared" si="7"/>
        <v>0</v>
      </c>
      <c r="BY6" s="94">
        <f t="shared" si="7"/>
        <v>0</v>
      </c>
      <c r="BZ6" s="94">
        <f t="shared" si="7"/>
        <v>0</v>
      </c>
      <c r="CA6" s="94">
        <f t="shared" si="7"/>
        <v>0</v>
      </c>
      <c r="CB6" s="94">
        <f t="shared" si="7"/>
        <v>0</v>
      </c>
      <c r="CC6" s="94">
        <f t="shared" si="7"/>
        <v>0</v>
      </c>
      <c r="CD6" s="94">
        <f t="shared" si="7"/>
        <v>0</v>
      </c>
      <c r="CE6" s="94">
        <f t="shared" si="7"/>
        <v>0</v>
      </c>
      <c r="CF6" s="94">
        <f t="shared" si="7"/>
        <v>0</v>
      </c>
      <c r="CG6" s="94">
        <f t="shared" si="7"/>
        <v>0</v>
      </c>
      <c r="CH6" s="94">
        <f t="shared" si="7"/>
        <v>0</v>
      </c>
      <c r="CI6" s="94">
        <f t="shared" si="7"/>
        <v>0</v>
      </c>
      <c r="CJ6" s="94">
        <f t="shared" si="7"/>
        <v>0</v>
      </c>
      <c r="CK6" s="94">
        <f t="shared" si="7"/>
        <v>0</v>
      </c>
      <c r="CL6" s="94">
        <f t="shared" si="7"/>
        <v>0</v>
      </c>
      <c r="CM6" s="94">
        <f t="shared" si="7"/>
        <v>0</v>
      </c>
      <c r="CN6" s="94">
        <f t="shared" si="7"/>
        <v>0</v>
      </c>
      <c r="CO6" s="94">
        <f t="shared" si="7"/>
        <v>0</v>
      </c>
      <c r="CP6" s="94">
        <f t="shared" si="7"/>
        <v>0</v>
      </c>
      <c r="CQ6" s="94">
        <f t="shared" si="7"/>
        <v>0</v>
      </c>
      <c r="CR6" s="94">
        <f t="shared" si="7"/>
        <v>0</v>
      </c>
      <c r="CS6" s="94">
        <f t="shared" si="7"/>
        <v>0</v>
      </c>
      <c r="CT6" s="94">
        <f t="shared" si="7"/>
        <v>0</v>
      </c>
      <c r="CU6" s="94">
        <f t="shared" si="7"/>
        <v>0</v>
      </c>
      <c r="CV6" s="94">
        <f t="shared" si="7"/>
        <v>0</v>
      </c>
      <c r="CW6" s="94">
        <f t="shared" si="7"/>
        <v>0</v>
      </c>
      <c r="CX6" s="94">
        <f t="shared" si="7"/>
        <v>0</v>
      </c>
      <c r="CY6" s="94">
        <f t="shared" si="7"/>
        <v>0</v>
      </c>
      <c r="CZ6" s="94">
        <f t="shared" si="7"/>
        <v>0</v>
      </c>
      <c r="DA6" s="94">
        <f t="shared" si="7"/>
        <v>0</v>
      </c>
      <c r="DB6" s="94">
        <f t="shared" si="7"/>
        <v>0</v>
      </c>
      <c r="DC6" s="94">
        <f t="shared" si="7"/>
        <v>0</v>
      </c>
      <c r="DD6" s="94">
        <f t="shared" si="7"/>
        <v>0</v>
      </c>
      <c r="DE6" s="94">
        <f t="shared" si="7"/>
        <v>0</v>
      </c>
      <c r="DF6" s="94">
        <f t="shared" si="7"/>
        <v>0</v>
      </c>
      <c r="DG6" s="94">
        <f t="shared" si="7"/>
        <v>0</v>
      </c>
      <c r="DH6" s="94">
        <f t="shared" si="7"/>
        <v>0</v>
      </c>
      <c r="DI6" s="94">
        <f t="shared" si="7"/>
        <v>0</v>
      </c>
      <c r="DJ6" s="94">
        <f t="shared" si="7"/>
        <v>0</v>
      </c>
      <c r="DK6" s="94">
        <f t="shared" si="7"/>
        <v>0</v>
      </c>
      <c r="DL6" s="94">
        <f t="shared" si="7"/>
        <v>0</v>
      </c>
      <c r="DM6" s="94">
        <f t="shared" si="7"/>
        <v>0</v>
      </c>
      <c r="DN6" s="94">
        <f t="shared" si="7"/>
        <v>0</v>
      </c>
      <c r="DO6" s="94">
        <f t="shared" si="7"/>
        <v>0</v>
      </c>
      <c r="DP6" s="94">
        <f t="shared" si="7"/>
        <v>0</v>
      </c>
      <c r="DQ6" s="94">
        <f t="shared" si="7"/>
        <v>0</v>
      </c>
      <c r="DR6" s="94">
        <f t="shared" si="7"/>
        <v>0</v>
      </c>
      <c r="DS6" s="94">
        <f t="shared" si="7"/>
        <v>0</v>
      </c>
      <c r="DT6" s="94">
        <f t="shared" si="7"/>
        <v>0</v>
      </c>
      <c r="DU6" s="94">
        <f t="shared" si="7"/>
        <v>0</v>
      </c>
      <c r="DV6" s="94">
        <f t="shared" si="7"/>
        <v>0</v>
      </c>
      <c r="DW6" s="94">
        <f t="shared" si="7"/>
        <v>0</v>
      </c>
      <c r="DX6" s="94">
        <f t="shared" si="7"/>
        <v>0</v>
      </c>
      <c r="DY6" s="94">
        <f t="shared" si="7"/>
        <v>0</v>
      </c>
      <c r="DZ6" s="94">
        <f t="shared" si="7"/>
        <v>0</v>
      </c>
      <c r="EA6" s="94">
        <f t="shared" si="7"/>
        <v>0</v>
      </c>
      <c r="EB6" s="94">
        <f t="shared" si="7"/>
        <v>0</v>
      </c>
      <c r="EC6" s="94">
        <f t="shared" si="7"/>
        <v>0</v>
      </c>
      <c r="ED6" s="94">
        <f t="shared" si="7"/>
        <v>0</v>
      </c>
      <c r="EE6" s="94">
        <f t="shared" si="7"/>
        <v>0</v>
      </c>
      <c r="EF6" s="94">
        <f t="shared" si="7"/>
        <v>0</v>
      </c>
      <c r="EG6" s="94">
        <f t="shared" si="8"/>
        <v>0</v>
      </c>
      <c r="EH6" s="94">
        <f t="shared" si="8"/>
        <v>0</v>
      </c>
      <c r="EI6" s="94">
        <f t="shared" si="8"/>
        <v>0</v>
      </c>
    </row>
    <row r="7" spans="1:165" x14ac:dyDescent="0.35">
      <c r="A7" s="98" t="str">
        <f t="shared" si="9"/>
        <v>OK</v>
      </c>
      <c r="B7" s="16" t="s">
        <v>24</v>
      </c>
      <c r="C7" s="92">
        <v>7412223302</v>
      </c>
      <c r="D7" s="93">
        <f>C7/Ingresos!$A$23</f>
        <v>57017102.323076926</v>
      </c>
      <c r="E7" s="145">
        <v>4</v>
      </c>
      <c r="F7" s="145">
        <v>13</v>
      </c>
      <c r="G7" s="146">
        <f t="shared" si="10"/>
        <v>10</v>
      </c>
      <c r="H7" s="94">
        <f t="shared" si="11"/>
        <v>0</v>
      </c>
      <c r="I7" s="94">
        <f t="shared" si="6"/>
        <v>0</v>
      </c>
      <c r="J7" s="94">
        <f t="shared" si="6"/>
        <v>0</v>
      </c>
      <c r="K7" s="94">
        <f t="shared" si="6"/>
        <v>741222330.20000005</v>
      </c>
      <c r="L7" s="94">
        <f t="shared" si="6"/>
        <v>741222330.20000005</v>
      </c>
      <c r="M7" s="94">
        <f t="shared" si="6"/>
        <v>741222330.20000005</v>
      </c>
      <c r="N7" s="94">
        <f t="shared" si="6"/>
        <v>741222330.20000005</v>
      </c>
      <c r="O7" s="94">
        <f t="shared" si="6"/>
        <v>741222330.20000005</v>
      </c>
      <c r="P7" s="94">
        <f t="shared" si="6"/>
        <v>741222330.20000005</v>
      </c>
      <c r="Q7" s="94">
        <f t="shared" si="6"/>
        <v>741222330.20000005</v>
      </c>
      <c r="R7" s="94">
        <f t="shared" si="6"/>
        <v>741222330.20000005</v>
      </c>
      <c r="S7" s="94">
        <f t="shared" si="6"/>
        <v>741222330.20000005</v>
      </c>
      <c r="T7" s="94">
        <f t="shared" si="6"/>
        <v>741222330.20000005</v>
      </c>
      <c r="U7" s="94">
        <f t="shared" si="6"/>
        <v>0</v>
      </c>
      <c r="V7" s="94">
        <f t="shared" si="6"/>
        <v>0</v>
      </c>
      <c r="W7" s="94">
        <f t="shared" si="6"/>
        <v>0</v>
      </c>
      <c r="X7" s="94">
        <f t="shared" si="6"/>
        <v>0</v>
      </c>
      <c r="Y7" s="94">
        <f t="shared" si="6"/>
        <v>0</v>
      </c>
      <c r="Z7" s="94">
        <f t="shared" si="6"/>
        <v>0</v>
      </c>
      <c r="AA7" s="94">
        <f t="shared" si="6"/>
        <v>0</v>
      </c>
      <c r="AB7" s="94">
        <f t="shared" si="6"/>
        <v>0</v>
      </c>
      <c r="AC7" s="94">
        <f t="shared" si="6"/>
        <v>0</v>
      </c>
      <c r="AD7" s="94">
        <f t="shared" si="6"/>
        <v>0</v>
      </c>
      <c r="AE7" s="94">
        <f t="shared" si="6"/>
        <v>0</v>
      </c>
      <c r="AF7" s="94">
        <f t="shared" si="6"/>
        <v>0</v>
      </c>
      <c r="AG7" s="94">
        <f t="shared" si="6"/>
        <v>0</v>
      </c>
      <c r="AH7" s="94">
        <f t="shared" si="6"/>
        <v>0</v>
      </c>
      <c r="AI7" s="94">
        <f t="shared" si="6"/>
        <v>0</v>
      </c>
      <c r="AJ7" s="94">
        <f t="shared" si="6"/>
        <v>0</v>
      </c>
      <c r="AK7" s="94">
        <f t="shared" si="6"/>
        <v>0</v>
      </c>
      <c r="AL7" s="94">
        <f t="shared" si="6"/>
        <v>0</v>
      </c>
      <c r="AM7" s="94">
        <f t="shared" si="6"/>
        <v>0</v>
      </c>
      <c r="AN7" s="94">
        <f t="shared" si="6"/>
        <v>0</v>
      </c>
      <c r="AO7" s="94">
        <f t="shared" si="6"/>
        <v>0</v>
      </c>
      <c r="AP7" s="94">
        <f t="shared" si="6"/>
        <v>0</v>
      </c>
      <c r="AQ7" s="94">
        <f t="shared" si="6"/>
        <v>0</v>
      </c>
      <c r="AR7" s="94">
        <f t="shared" si="6"/>
        <v>0</v>
      </c>
      <c r="AS7" s="94">
        <f t="shared" si="6"/>
        <v>0</v>
      </c>
      <c r="AT7" s="94">
        <f t="shared" si="6"/>
        <v>0</v>
      </c>
      <c r="AU7" s="94">
        <f t="shared" si="6"/>
        <v>0</v>
      </c>
      <c r="AV7" s="94">
        <f t="shared" si="6"/>
        <v>0</v>
      </c>
      <c r="AW7" s="94">
        <f t="shared" si="6"/>
        <v>0</v>
      </c>
      <c r="AX7" s="94">
        <f t="shared" si="6"/>
        <v>0</v>
      </c>
      <c r="AY7" s="94">
        <f t="shared" si="6"/>
        <v>0</v>
      </c>
      <c r="AZ7" s="94">
        <f t="shared" si="6"/>
        <v>0</v>
      </c>
      <c r="BA7" s="94">
        <f t="shared" si="6"/>
        <v>0</v>
      </c>
      <c r="BB7" s="94">
        <f t="shared" si="6"/>
        <v>0</v>
      </c>
      <c r="BC7" s="94">
        <f t="shared" si="6"/>
        <v>0</v>
      </c>
      <c r="BD7" s="94">
        <f t="shared" si="6"/>
        <v>0</v>
      </c>
      <c r="BE7" s="94">
        <f t="shared" si="6"/>
        <v>0</v>
      </c>
      <c r="BF7" s="94">
        <f t="shared" si="6"/>
        <v>0</v>
      </c>
      <c r="BG7" s="94">
        <f t="shared" si="6"/>
        <v>0</v>
      </c>
      <c r="BH7" s="94">
        <f t="shared" si="6"/>
        <v>0</v>
      </c>
      <c r="BI7" s="94">
        <f t="shared" si="6"/>
        <v>0</v>
      </c>
      <c r="BJ7" s="94">
        <f t="shared" si="6"/>
        <v>0</v>
      </c>
      <c r="BK7" s="94">
        <f t="shared" si="6"/>
        <v>0</v>
      </c>
      <c r="BL7" s="94">
        <f t="shared" si="6"/>
        <v>0</v>
      </c>
      <c r="BM7" s="94">
        <f t="shared" si="6"/>
        <v>0</v>
      </c>
      <c r="BN7" s="94">
        <f t="shared" si="6"/>
        <v>0</v>
      </c>
      <c r="BO7" s="94">
        <f t="shared" si="6"/>
        <v>0</v>
      </c>
      <c r="BP7" s="94">
        <f t="shared" si="6"/>
        <v>0</v>
      </c>
      <c r="BQ7" s="94">
        <f t="shared" si="6"/>
        <v>0</v>
      </c>
      <c r="BR7" s="94">
        <f t="shared" si="6"/>
        <v>0</v>
      </c>
      <c r="BS7" s="94">
        <f t="shared" si="6"/>
        <v>0</v>
      </c>
      <c r="BT7" s="94">
        <f t="shared" si="6"/>
        <v>0</v>
      </c>
      <c r="BU7" s="94">
        <f t="shared" si="7"/>
        <v>0</v>
      </c>
      <c r="BV7" s="94">
        <f t="shared" si="7"/>
        <v>0</v>
      </c>
      <c r="BW7" s="94">
        <f t="shared" si="7"/>
        <v>0</v>
      </c>
      <c r="BX7" s="94">
        <f t="shared" si="7"/>
        <v>0</v>
      </c>
      <c r="BY7" s="94">
        <f t="shared" si="7"/>
        <v>0</v>
      </c>
      <c r="BZ7" s="94">
        <f t="shared" si="7"/>
        <v>0</v>
      </c>
      <c r="CA7" s="94">
        <f t="shared" si="7"/>
        <v>0</v>
      </c>
      <c r="CB7" s="94">
        <f t="shared" si="7"/>
        <v>0</v>
      </c>
      <c r="CC7" s="94">
        <f t="shared" si="7"/>
        <v>0</v>
      </c>
      <c r="CD7" s="94">
        <f t="shared" si="7"/>
        <v>0</v>
      </c>
      <c r="CE7" s="94">
        <f t="shared" si="7"/>
        <v>0</v>
      </c>
      <c r="CF7" s="94">
        <f t="shared" si="7"/>
        <v>0</v>
      </c>
      <c r="CG7" s="94">
        <f t="shared" si="7"/>
        <v>0</v>
      </c>
      <c r="CH7" s="94">
        <f t="shared" si="7"/>
        <v>0</v>
      </c>
      <c r="CI7" s="94">
        <f t="shared" si="7"/>
        <v>0</v>
      </c>
      <c r="CJ7" s="94">
        <f t="shared" si="7"/>
        <v>0</v>
      </c>
      <c r="CK7" s="94">
        <f t="shared" si="7"/>
        <v>0</v>
      </c>
      <c r="CL7" s="94">
        <f t="shared" si="7"/>
        <v>0</v>
      </c>
      <c r="CM7" s="94">
        <f t="shared" si="7"/>
        <v>0</v>
      </c>
      <c r="CN7" s="94">
        <f t="shared" si="7"/>
        <v>0</v>
      </c>
      <c r="CO7" s="94">
        <f t="shared" si="7"/>
        <v>0</v>
      </c>
      <c r="CP7" s="94">
        <f t="shared" si="7"/>
        <v>0</v>
      </c>
      <c r="CQ7" s="94">
        <f t="shared" si="7"/>
        <v>0</v>
      </c>
      <c r="CR7" s="94">
        <f t="shared" si="7"/>
        <v>0</v>
      </c>
      <c r="CS7" s="94">
        <f t="shared" si="7"/>
        <v>0</v>
      </c>
      <c r="CT7" s="94">
        <f t="shared" si="7"/>
        <v>0</v>
      </c>
      <c r="CU7" s="94">
        <f t="shared" si="7"/>
        <v>0</v>
      </c>
      <c r="CV7" s="94">
        <f t="shared" si="7"/>
        <v>0</v>
      </c>
      <c r="CW7" s="94">
        <f t="shared" si="7"/>
        <v>0</v>
      </c>
      <c r="CX7" s="94">
        <f t="shared" si="7"/>
        <v>0</v>
      </c>
      <c r="CY7" s="94">
        <f t="shared" si="7"/>
        <v>0</v>
      </c>
      <c r="CZ7" s="94">
        <f t="shared" si="7"/>
        <v>0</v>
      </c>
      <c r="DA7" s="94">
        <f t="shared" si="7"/>
        <v>0</v>
      </c>
      <c r="DB7" s="94">
        <f t="shared" si="7"/>
        <v>0</v>
      </c>
      <c r="DC7" s="94">
        <f t="shared" si="7"/>
        <v>0</v>
      </c>
      <c r="DD7" s="94">
        <f t="shared" si="7"/>
        <v>0</v>
      </c>
      <c r="DE7" s="94">
        <f t="shared" si="7"/>
        <v>0</v>
      </c>
      <c r="DF7" s="94">
        <f t="shared" si="7"/>
        <v>0</v>
      </c>
      <c r="DG7" s="94">
        <f t="shared" si="7"/>
        <v>0</v>
      </c>
      <c r="DH7" s="94">
        <f t="shared" si="7"/>
        <v>0</v>
      </c>
      <c r="DI7" s="94">
        <f t="shared" si="7"/>
        <v>0</v>
      </c>
      <c r="DJ7" s="94">
        <f t="shared" si="7"/>
        <v>0</v>
      </c>
      <c r="DK7" s="94">
        <f t="shared" si="7"/>
        <v>0</v>
      </c>
      <c r="DL7" s="94">
        <f t="shared" si="7"/>
        <v>0</v>
      </c>
      <c r="DM7" s="94">
        <f t="shared" si="7"/>
        <v>0</v>
      </c>
      <c r="DN7" s="94">
        <f t="shared" si="7"/>
        <v>0</v>
      </c>
      <c r="DO7" s="94">
        <f t="shared" si="7"/>
        <v>0</v>
      </c>
      <c r="DP7" s="94">
        <f t="shared" si="7"/>
        <v>0</v>
      </c>
      <c r="DQ7" s="94">
        <f t="shared" si="7"/>
        <v>0</v>
      </c>
      <c r="DR7" s="94">
        <f t="shared" si="7"/>
        <v>0</v>
      </c>
      <c r="DS7" s="94">
        <f t="shared" si="7"/>
        <v>0</v>
      </c>
      <c r="DT7" s="94">
        <f t="shared" si="7"/>
        <v>0</v>
      </c>
      <c r="DU7" s="94">
        <f t="shared" si="7"/>
        <v>0</v>
      </c>
      <c r="DV7" s="94">
        <f t="shared" si="7"/>
        <v>0</v>
      </c>
      <c r="DW7" s="94">
        <f t="shared" si="7"/>
        <v>0</v>
      </c>
      <c r="DX7" s="94">
        <f t="shared" si="7"/>
        <v>0</v>
      </c>
      <c r="DY7" s="94">
        <f t="shared" si="7"/>
        <v>0</v>
      </c>
      <c r="DZ7" s="94">
        <f t="shared" si="7"/>
        <v>0</v>
      </c>
      <c r="EA7" s="94">
        <f t="shared" si="7"/>
        <v>0</v>
      </c>
      <c r="EB7" s="94">
        <f t="shared" si="7"/>
        <v>0</v>
      </c>
      <c r="EC7" s="94">
        <f t="shared" si="7"/>
        <v>0</v>
      </c>
      <c r="ED7" s="94">
        <f t="shared" si="7"/>
        <v>0</v>
      </c>
      <c r="EE7" s="94">
        <f t="shared" si="7"/>
        <v>0</v>
      </c>
      <c r="EF7" s="94">
        <f t="shared" si="7"/>
        <v>0</v>
      </c>
      <c r="EG7" s="94">
        <f t="shared" si="8"/>
        <v>0</v>
      </c>
      <c r="EH7" s="94">
        <f t="shared" si="8"/>
        <v>0</v>
      </c>
      <c r="EI7" s="94">
        <f t="shared" si="8"/>
        <v>0</v>
      </c>
    </row>
    <row r="8" spans="1:165" x14ac:dyDescent="0.35">
      <c r="A8" s="98" t="str">
        <f t="shared" si="9"/>
        <v>OK</v>
      </c>
      <c r="B8" s="16" t="s">
        <v>34</v>
      </c>
      <c r="C8" s="92">
        <v>1328151689</v>
      </c>
      <c r="D8" s="93">
        <f>C8/Ingresos!$A$23</f>
        <v>10216551.453846155</v>
      </c>
      <c r="E8" s="145">
        <v>7</v>
      </c>
      <c r="F8" s="145">
        <v>14</v>
      </c>
      <c r="G8" s="146">
        <f t="shared" si="10"/>
        <v>8</v>
      </c>
      <c r="H8" s="94">
        <f t="shared" si="11"/>
        <v>0</v>
      </c>
      <c r="I8" s="94">
        <f t="shared" si="6"/>
        <v>0</v>
      </c>
      <c r="J8" s="94">
        <f t="shared" si="6"/>
        <v>0</v>
      </c>
      <c r="K8" s="94">
        <f t="shared" si="6"/>
        <v>0</v>
      </c>
      <c r="L8" s="94">
        <f t="shared" si="6"/>
        <v>0</v>
      </c>
      <c r="M8" s="94">
        <f t="shared" si="6"/>
        <v>0</v>
      </c>
      <c r="N8" s="94">
        <f t="shared" si="6"/>
        <v>166018961.125</v>
      </c>
      <c r="O8" s="94">
        <f t="shared" si="6"/>
        <v>166018961.125</v>
      </c>
      <c r="P8" s="94">
        <f t="shared" si="6"/>
        <v>166018961.125</v>
      </c>
      <c r="Q8" s="94">
        <f t="shared" si="6"/>
        <v>166018961.125</v>
      </c>
      <c r="R8" s="94">
        <f t="shared" si="6"/>
        <v>166018961.125</v>
      </c>
      <c r="S8" s="94">
        <f t="shared" si="6"/>
        <v>166018961.125</v>
      </c>
      <c r="T8" s="94">
        <f t="shared" si="6"/>
        <v>166018961.125</v>
      </c>
      <c r="U8" s="94">
        <f t="shared" si="6"/>
        <v>166018961.125</v>
      </c>
      <c r="V8" s="94">
        <f t="shared" si="6"/>
        <v>0</v>
      </c>
      <c r="W8" s="94">
        <f t="shared" si="6"/>
        <v>0</v>
      </c>
      <c r="X8" s="94">
        <f t="shared" si="6"/>
        <v>0</v>
      </c>
      <c r="Y8" s="94">
        <f t="shared" si="6"/>
        <v>0</v>
      </c>
      <c r="Z8" s="94">
        <f t="shared" si="6"/>
        <v>0</v>
      </c>
      <c r="AA8" s="94">
        <f t="shared" si="6"/>
        <v>0</v>
      </c>
      <c r="AB8" s="94">
        <f t="shared" si="6"/>
        <v>0</v>
      </c>
      <c r="AC8" s="94">
        <f t="shared" si="6"/>
        <v>0</v>
      </c>
      <c r="AD8" s="94">
        <f t="shared" si="6"/>
        <v>0</v>
      </c>
      <c r="AE8" s="94">
        <f t="shared" si="6"/>
        <v>0</v>
      </c>
      <c r="AF8" s="94">
        <f t="shared" si="6"/>
        <v>0</v>
      </c>
      <c r="AG8" s="94">
        <f t="shared" si="6"/>
        <v>0</v>
      </c>
      <c r="AH8" s="94">
        <f t="shared" si="6"/>
        <v>0</v>
      </c>
      <c r="AI8" s="94">
        <f t="shared" si="6"/>
        <v>0</v>
      </c>
      <c r="AJ8" s="94">
        <f t="shared" si="6"/>
        <v>0</v>
      </c>
      <c r="AK8" s="94">
        <f t="shared" si="6"/>
        <v>0</v>
      </c>
      <c r="AL8" s="94">
        <f t="shared" si="6"/>
        <v>0</v>
      </c>
      <c r="AM8" s="94">
        <f t="shared" si="6"/>
        <v>0</v>
      </c>
      <c r="AN8" s="94">
        <f t="shared" si="6"/>
        <v>0</v>
      </c>
      <c r="AO8" s="94">
        <f t="shared" si="6"/>
        <v>0</v>
      </c>
      <c r="AP8" s="94">
        <f t="shared" si="6"/>
        <v>0</v>
      </c>
      <c r="AQ8" s="94">
        <f t="shared" si="6"/>
        <v>0</v>
      </c>
      <c r="AR8" s="94">
        <f t="shared" si="6"/>
        <v>0</v>
      </c>
      <c r="AS8" s="94">
        <f t="shared" si="6"/>
        <v>0</v>
      </c>
      <c r="AT8" s="94">
        <f t="shared" si="6"/>
        <v>0</v>
      </c>
      <c r="AU8" s="94">
        <f t="shared" si="6"/>
        <v>0</v>
      </c>
      <c r="AV8" s="94">
        <f t="shared" si="6"/>
        <v>0</v>
      </c>
      <c r="AW8" s="94">
        <f t="shared" si="6"/>
        <v>0</v>
      </c>
      <c r="AX8" s="94">
        <f t="shared" si="6"/>
        <v>0</v>
      </c>
      <c r="AY8" s="94">
        <f t="shared" si="6"/>
        <v>0</v>
      </c>
      <c r="AZ8" s="94">
        <f t="shared" si="6"/>
        <v>0</v>
      </c>
      <c r="BA8" s="94">
        <f t="shared" si="6"/>
        <v>0</v>
      </c>
      <c r="BB8" s="94">
        <f t="shared" si="6"/>
        <v>0</v>
      </c>
      <c r="BC8" s="94">
        <f t="shared" si="6"/>
        <v>0</v>
      </c>
      <c r="BD8" s="94">
        <f t="shared" si="6"/>
        <v>0</v>
      </c>
      <c r="BE8" s="94">
        <f t="shared" si="6"/>
        <v>0</v>
      </c>
      <c r="BF8" s="94">
        <f t="shared" si="6"/>
        <v>0</v>
      </c>
      <c r="BG8" s="94">
        <f t="shared" si="6"/>
        <v>0</v>
      </c>
      <c r="BH8" s="94">
        <f t="shared" si="6"/>
        <v>0</v>
      </c>
      <c r="BI8" s="94">
        <f t="shared" si="6"/>
        <v>0</v>
      </c>
      <c r="BJ8" s="94">
        <f t="shared" si="6"/>
        <v>0</v>
      </c>
      <c r="BK8" s="94">
        <f t="shared" si="6"/>
        <v>0</v>
      </c>
      <c r="BL8" s="94">
        <f t="shared" si="6"/>
        <v>0</v>
      </c>
      <c r="BM8" s="94">
        <f t="shared" si="6"/>
        <v>0</v>
      </c>
      <c r="BN8" s="94">
        <f t="shared" si="6"/>
        <v>0</v>
      </c>
      <c r="BO8" s="94">
        <f t="shared" si="6"/>
        <v>0</v>
      </c>
      <c r="BP8" s="94">
        <f t="shared" si="6"/>
        <v>0</v>
      </c>
      <c r="BQ8" s="94">
        <f t="shared" si="6"/>
        <v>0</v>
      </c>
      <c r="BR8" s="94">
        <f t="shared" si="6"/>
        <v>0</v>
      </c>
      <c r="BS8" s="94">
        <f t="shared" si="6"/>
        <v>0</v>
      </c>
      <c r="BT8" s="94">
        <f t="shared" ref="I8:BT12" si="12">IF(AND(BT$1&gt;=$E8,BT$1&lt;=$F8),$C8/$G8,0)</f>
        <v>0</v>
      </c>
      <c r="BU8" s="94">
        <f t="shared" si="7"/>
        <v>0</v>
      </c>
      <c r="BV8" s="94">
        <f t="shared" si="7"/>
        <v>0</v>
      </c>
      <c r="BW8" s="94">
        <f t="shared" si="7"/>
        <v>0</v>
      </c>
      <c r="BX8" s="94">
        <f t="shared" si="7"/>
        <v>0</v>
      </c>
      <c r="BY8" s="94">
        <f t="shared" si="7"/>
        <v>0</v>
      </c>
      <c r="BZ8" s="94">
        <f t="shared" si="7"/>
        <v>0</v>
      </c>
      <c r="CA8" s="94">
        <f t="shared" si="7"/>
        <v>0</v>
      </c>
      <c r="CB8" s="94">
        <f t="shared" si="7"/>
        <v>0</v>
      </c>
      <c r="CC8" s="94">
        <f t="shared" si="7"/>
        <v>0</v>
      </c>
      <c r="CD8" s="94">
        <f t="shared" si="7"/>
        <v>0</v>
      </c>
      <c r="CE8" s="94">
        <f t="shared" si="7"/>
        <v>0</v>
      </c>
      <c r="CF8" s="94">
        <f t="shared" si="7"/>
        <v>0</v>
      </c>
      <c r="CG8" s="94">
        <f t="shared" si="7"/>
        <v>0</v>
      </c>
      <c r="CH8" s="94">
        <f t="shared" si="7"/>
        <v>0</v>
      </c>
      <c r="CI8" s="94">
        <f t="shared" si="7"/>
        <v>0</v>
      </c>
      <c r="CJ8" s="94">
        <f t="shared" si="7"/>
        <v>0</v>
      </c>
      <c r="CK8" s="94">
        <f t="shared" si="7"/>
        <v>0</v>
      </c>
      <c r="CL8" s="94">
        <f t="shared" si="7"/>
        <v>0</v>
      </c>
      <c r="CM8" s="94">
        <f t="shared" si="7"/>
        <v>0</v>
      </c>
      <c r="CN8" s="94">
        <f t="shared" si="7"/>
        <v>0</v>
      </c>
      <c r="CO8" s="94">
        <f t="shared" si="7"/>
        <v>0</v>
      </c>
      <c r="CP8" s="94">
        <f t="shared" si="7"/>
        <v>0</v>
      </c>
      <c r="CQ8" s="94">
        <f t="shared" si="7"/>
        <v>0</v>
      </c>
      <c r="CR8" s="94">
        <f t="shared" si="7"/>
        <v>0</v>
      </c>
      <c r="CS8" s="94">
        <f t="shared" si="7"/>
        <v>0</v>
      </c>
      <c r="CT8" s="94">
        <f t="shared" si="7"/>
        <v>0</v>
      </c>
      <c r="CU8" s="94">
        <f t="shared" si="7"/>
        <v>0</v>
      </c>
      <c r="CV8" s="94">
        <f t="shared" si="7"/>
        <v>0</v>
      </c>
      <c r="CW8" s="94">
        <f t="shared" si="7"/>
        <v>0</v>
      </c>
      <c r="CX8" s="94">
        <f t="shared" si="7"/>
        <v>0</v>
      </c>
      <c r="CY8" s="94">
        <f t="shared" si="7"/>
        <v>0</v>
      </c>
      <c r="CZ8" s="94">
        <f t="shared" si="7"/>
        <v>0</v>
      </c>
      <c r="DA8" s="94">
        <f t="shared" si="7"/>
        <v>0</v>
      </c>
      <c r="DB8" s="94">
        <f t="shared" si="7"/>
        <v>0</v>
      </c>
      <c r="DC8" s="94">
        <f t="shared" si="7"/>
        <v>0</v>
      </c>
      <c r="DD8" s="94">
        <f t="shared" si="7"/>
        <v>0</v>
      </c>
      <c r="DE8" s="94">
        <f t="shared" si="7"/>
        <v>0</v>
      </c>
      <c r="DF8" s="94">
        <f t="shared" si="7"/>
        <v>0</v>
      </c>
      <c r="DG8" s="94">
        <f t="shared" si="7"/>
        <v>0</v>
      </c>
      <c r="DH8" s="94">
        <f t="shared" si="7"/>
        <v>0</v>
      </c>
      <c r="DI8" s="94">
        <f t="shared" si="7"/>
        <v>0</v>
      </c>
      <c r="DJ8" s="94">
        <f t="shared" si="7"/>
        <v>0</v>
      </c>
      <c r="DK8" s="94">
        <f t="shared" si="7"/>
        <v>0</v>
      </c>
      <c r="DL8" s="94">
        <f t="shared" si="7"/>
        <v>0</v>
      </c>
      <c r="DM8" s="94">
        <f t="shared" si="7"/>
        <v>0</v>
      </c>
      <c r="DN8" s="94">
        <f t="shared" si="7"/>
        <v>0</v>
      </c>
      <c r="DO8" s="94">
        <f t="shared" si="7"/>
        <v>0</v>
      </c>
      <c r="DP8" s="94">
        <f t="shared" si="7"/>
        <v>0</v>
      </c>
      <c r="DQ8" s="94">
        <f t="shared" si="7"/>
        <v>0</v>
      </c>
      <c r="DR8" s="94">
        <f t="shared" si="7"/>
        <v>0</v>
      </c>
      <c r="DS8" s="94">
        <f t="shared" si="7"/>
        <v>0</v>
      </c>
      <c r="DT8" s="94">
        <f t="shared" si="7"/>
        <v>0</v>
      </c>
      <c r="DU8" s="94">
        <f t="shared" si="7"/>
        <v>0</v>
      </c>
      <c r="DV8" s="94">
        <f t="shared" si="7"/>
        <v>0</v>
      </c>
      <c r="DW8" s="94">
        <f t="shared" si="7"/>
        <v>0</v>
      </c>
      <c r="DX8" s="94">
        <f t="shared" si="7"/>
        <v>0</v>
      </c>
      <c r="DY8" s="94">
        <f t="shared" si="7"/>
        <v>0</v>
      </c>
      <c r="DZ8" s="94">
        <f t="shared" si="7"/>
        <v>0</v>
      </c>
      <c r="EA8" s="94">
        <f t="shared" si="7"/>
        <v>0</v>
      </c>
      <c r="EB8" s="94">
        <f t="shared" si="7"/>
        <v>0</v>
      </c>
      <c r="EC8" s="94">
        <f t="shared" si="7"/>
        <v>0</v>
      </c>
      <c r="ED8" s="94">
        <f t="shared" si="7"/>
        <v>0</v>
      </c>
      <c r="EE8" s="94">
        <f t="shared" si="7"/>
        <v>0</v>
      </c>
      <c r="EF8" s="94">
        <f t="shared" ref="BU8:EF12" si="13">IF(AND(EF$1&gt;=$E8,EF$1&lt;=$F8),$C8/$G8,0)</f>
        <v>0</v>
      </c>
      <c r="EG8" s="94">
        <f t="shared" si="8"/>
        <v>0</v>
      </c>
      <c r="EH8" s="94">
        <f t="shared" si="8"/>
        <v>0</v>
      </c>
      <c r="EI8" s="94">
        <f t="shared" si="8"/>
        <v>0</v>
      </c>
    </row>
    <row r="9" spans="1:165" x14ac:dyDescent="0.35">
      <c r="A9" s="98" t="str">
        <f>IF(ABS(SUM(H9:EI9)-C9)&lt;0.0001,"OK","ERROR")</f>
        <v>OK</v>
      </c>
      <c r="B9" s="16" t="s">
        <v>25</v>
      </c>
      <c r="C9" s="92">
        <v>375820156</v>
      </c>
      <c r="D9" s="93">
        <f>C9/Ingresos!$A$23</f>
        <v>2890924.2769230767</v>
      </c>
      <c r="E9" s="145">
        <v>9</v>
      </c>
      <c r="F9" s="145">
        <v>14</v>
      </c>
      <c r="G9" s="146">
        <f t="shared" si="10"/>
        <v>6</v>
      </c>
      <c r="H9" s="94">
        <f t="shared" si="11"/>
        <v>0</v>
      </c>
      <c r="I9" s="94">
        <f t="shared" si="12"/>
        <v>0</v>
      </c>
      <c r="J9" s="94">
        <f t="shared" si="12"/>
        <v>0</v>
      </c>
      <c r="K9" s="94">
        <f t="shared" si="12"/>
        <v>0</v>
      </c>
      <c r="L9" s="94">
        <f t="shared" si="12"/>
        <v>0</v>
      </c>
      <c r="M9" s="94">
        <f t="shared" si="12"/>
        <v>0</v>
      </c>
      <c r="N9" s="94">
        <f t="shared" si="12"/>
        <v>0</v>
      </c>
      <c r="O9" s="94">
        <f t="shared" si="12"/>
        <v>0</v>
      </c>
      <c r="P9" s="94">
        <f t="shared" si="12"/>
        <v>62636692.666666664</v>
      </c>
      <c r="Q9" s="94">
        <f t="shared" si="12"/>
        <v>62636692.666666664</v>
      </c>
      <c r="R9" s="94">
        <f t="shared" si="12"/>
        <v>62636692.666666664</v>
      </c>
      <c r="S9" s="94">
        <f t="shared" si="12"/>
        <v>62636692.666666664</v>
      </c>
      <c r="T9" s="94">
        <f t="shared" si="12"/>
        <v>62636692.666666664</v>
      </c>
      <c r="U9" s="94">
        <f t="shared" si="12"/>
        <v>62636692.666666664</v>
      </c>
      <c r="V9" s="94">
        <f t="shared" si="12"/>
        <v>0</v>
      </c>
      <c r="W9" s="94">
        <f t="shared" si="12"/>
        <v>0</v>
      </c>
      <c r="X9" s="94">
        <f t="shared" si="12"/>
        <v>0</v>
      </c>
      <c r="Y9" s="94">
        <f t="shared" si="12"/>
        <v>0</v>
      </c>
      <c r="Z9" s="94">
        <f t="shared" si="12"/>
        <v>0</v>
      </c>
      <c r="AA9" s="94">
        <f t="shared" si="12"/>
        <v>0</v>
      </c>
      <c r="AB9" s="94">
        <f t="shared" si="12"/>
        <v>0</v>
      </c>
      <c r="AC9" s="94">
        <f t="shared" si="12"/>
        <v>0</v>
      </c>
      <c r="AD9" s="94">
        <f t="shared" si="12"/>
        <v>0</v>
      </c>
      <c r="AE9" s="94">
        <f t="shared" si="12"/>
        <v>0</v>
      </c>
      <c r="AF9" s="94">
        <f t="shared" si="12"/>
        <v>0</v>
      </c>
      <c r="AG9" s="94">
        <f t="shared" si="12"/>
        <v>0</v>
      </c>
      <c r="AH9" s="94">
        <f t="shared" si="12"/>
        <v>0</v>
      </c>
      <c r="AI9" s="94">
        <f t="shared" si="12"/>
        <v>0</v>
      </c>
      <c r="AJ9" s="94">
        <f t="shared" si="12"/>
        <v>0</v>
      </c>
      <c r="AK9" s="94">
        <f t="shared" si="12"/>
        <v>0</v>
      </c>
      <c r="AL9" s="94">
        <f t="shared" si="12"/>
        <v>0</v>
      </c>
      <c r="AM9" s="94">
        <f t="shared" si="12"/>
        <v>0</v>
      </c>
      <c r="AN9" s="94">
        <f t="shared" si="12"/>
        <v>0</v>
      </c>
      <c r="AO9" s="94">
        <f t="shared" si="12"/>
        <v>0</v>
      </c>
      <c r="AP9" s="94">
        <f t="shared" si="12"/>
        <v>0</v>
      </c>
      <c r="AQ9" s="94">
        <f t="shared" si="12"/>
        <v>0</v>
      </c>
      <c r="AR9" s="94">
        <f t="shared" si="12"/>
        <v>0</v>
      </c>
      <c r="AS9" s="94">
        <f t="shared" si="12"/>
        <v>0</v>
      </c>
      <c r="AT9" s="94">
        <f t="shared" si="12"/>
        <v>0</v>
      </c>
      <c r="AU9" s="94">
        <f t="shared" si="12"/>
        <v>0</v>
      </c>
      <c r="AV9" s="94">
        <f t="shared" si="12"/>
        <v>0</v>
      </c>
      <c r="AW9" s="94">
        <f t="shared" si="12"/>
        <v>0</v>
      </c>
      <c r="AX9" s="94">
        <f t="shared" si="12"/>
        <v>0</v>
      </c>
      <c r="AY9" s="94">
        <f t="shared" si="12"/>
        <v>0</v>
      </c>
      <c r="AZ9" s="94">
        <f t="shared" si="12"/>
        <v>0</v>
      </c>
      <c r="BA9" s="94">
        <f t="shared" si="12"/>
        <v>0</v>
      </c>
      <c r="BB9" s="94">
        <f t="shared" si="12"/>
        <v>0</v>
      </c>
      <c r="BC9" s="94">
        <f t="shared" si="12"/>
        <v>0</v>
      </c>
      <c r="BD9" s="94">
        <f t="shared" si="12"/>
        <v>0</v>
      </c>
      <c r="BE9" s="94">
        <f t="shared" si="12"/>
        <v>0</v>
      </c>
      <c r="BF9" s="94">
        <f t="shared" si="12"/>
        <v>0</v>
      </c>
      <c r="BG9" s="94">
        <f t="shared" si="12"/>
        <v>0</v>
      </c>
      <c r="BH9" s="94">
        <f t="shared" si="12"/>
        <v>0</v>
      </c>
      <c r="BI9" s="94">
        <f t="shared" si="12"/>
        <v>0</v>
      </c>
      <c r="BJ9" s="94">
        <f t="shared" si="12"/>
        <v>0</v>
      </c>
      <c r="BK9" s="94">
        <f t="shared" si="12"/>
        <v>0</v>
      </c>
      <c r="BL9" s="94">
        <f t="shared" si="12"/>
        <v>0</v>
      </c>
      <c r="BM9" s="94">
        <f t="shared" si="12"/>
        <v>0</v>
      </c>
      <c r="BN9" s="94">
        <f t="shared" si="12"/>
        <v>0</v>
      </c>
      <c r="BO9" s="94">
        <f t="shared" si="12"/>
        <v>0</v>
      </c>
      <c r="BP9" s="94">
        <f t="shared" si="12"/>
        <v>0</v>
      </c>
      <c r="BQ9" s="94">
        <f t="shared" si="12"/>
        <v>0</v>
      </c>
      <c r="BR9" s="94">
        <f t="shared" si="12"/>
        <v>0</v>
      </c>
      <c r="BS9" s="94">
        <f t="shared" si="12"/>
        <v>0</v>
      </c>
      <c r="BT9" s="94">
        <f t="shared" si="12"/>
        <v>0</v>
      </c>
      <c r="BU9" s="94">
        <f t="shared" si="13"/>
        <v>0</v>
      </c>
      <c r="BV9" s="94">
        <f t="shared" si="13"/>
        <v>0</v>
      </c>
      <c r="BW9" s="94">
        <f t="shared" si="13"/>
        <v>0</v>
      </c>
      <c r="BX9" s="94">
        <f t="shared" si="13"/>
        <v>0</v>
      </c>
      <c r="BY9" s="94">
        <f t="shared" si="13"/>
        <v>0</v>
      </c>
      <c r="BZ9" s="94">
        <f t="shared" si="13"/>
        <v>0</v>
      </c>
      <c r="CA9" s="94">
        <f t="shared" si="13"/>
        <v>0</v>
      </c>
      <c r="CB9" s="94">
        <f t="shared" si="13"/>
        <v>0</v>
      </c>
      <c r="CC9" s="94">
        <f t="shared" si="13"/>
        <v>0</v>
      </c>
      <c r="CD9" s="94">
        <f t="shared" si="13"/>
        <v>0</v>
      </c>
      <c r="CE9" s="94">
        <f t="shared" si="13"/>
        <v>0</v>
      </c>
      <c r="CF9" s="94">
        <f t="shared" si="13"/>
        <v>0</v>
      </c>
      <c r="CG9" s="94">
        <f t="shared" si="13"/>
        <v>0</v>
      </c>
      <c r="CH9" s="94">
        <f t="shared" si="13"/>
        <v>0</v>
      </c>
      <c r="CI9" s="94">
        <f t="shared" si="13"/>
        <v>0</v>
      </c>
      <c r="CJ9" s="94">
        <f t="shared" si="13"/>
        <v>0</v>
      </c>
      <c r="CK9" s="94">
        <f t="shared" si="13"/>
        <v>0</v>
      </c>
      <c r="CL9" s="94">
        <f t="shared" si="13"/>
        <v>0</v>
      </c>
      <c r="CM9" s="94">
        <f t="shared" si="13"/>
        <v>0</v>
      </c>
      <c r="CN9" s="94">
        <f t="shared" si="13"/>
        <v>0</v>
      </c>
      <c r="CO9" s="94">
        <f t="shared" si="13"/>
        <v>0</v>
      </c>
      <c r="CP9" s="94">
        <f t="shared" si="13"/>
        <v>0</v>
      </c>
      <c r="CQ9" s="94">
        <f t="shared" si="13"/>
        <v>0</v>
      </c>
      <c r="CR9" s="94">
        <f t="shared" si="13"/>
        <v>0</v>
      </c>
      <c r="CS9" s="94">
        <f t="shared" si="13"/>
        <v>0</v>
      </c>
      <c r="CT9" s="94">
        <f t="shared" si="13"/>
        <v>0</v>
      </c>
      <c r="CU9" s="94">
        <f t="shared" si="13"/>
        <v>0</v>
      </c>
      <c r="CV9" s="94">
        <f t="shared" si="13"/>
        <v>0</v>
      </c>
      <c r="CW9" s="94">
        <f t="shared" si="13"/>
        <v>0</v>
      </c>
      <c r="CX9" s="94">
        <f t="shared" si="13"/>
        <v>0</v>
      </c>
      <c r="CY9" s="94">
        <f t="shared" si="13"/>
        <v>0</v>
      </c>
      <c r="CZ9" s="94">
        <f t="shared" si="13"/>
        <v>0</v>
      </c>
      <c r="DA9" s="94">
        <f t="shared" si="13"/>
        <v>0</v>
      </c>
      <c r="DB9" s="94">
        <f t="shared" si="13"/>
        <v>0</v>
      </c>
      <c r="DC9" s="94">
        <f t="shared" si="13"/>
        <v>0</v>
      </c>
      <c r="DD9" s="94">
        <f t="shared" si="13"/>
        <v>0</v>
      </c>
      <c r="DE9" s="94">
        <f t="shared" si="13"/>
        <v>0</v>
      </c>
      <c r="DF9" s="94">
        <f t="shared" si="13"/>
        <v>0</v>
      </c>
      <c r="DG9" s="94">
        <f t="shared" si="13"/>
        <v>0</v>
      </c>
      <c r="DH9" s="94">
        <f t="shared" si="13"/>
        <v>0</v>
      </c>
      <c r="DI9" s="94">
        <f t="shared" si="13"/>
        <v>0</v>
      </c>
      <c r="DJ9" s="94">
        <f t="shared" si="13"/>
        <v>0</v>
      </c>
      <c r="DK9" s="94">
        <f t="shared" si="13"/>
        <v>0</v>
      </c>
      <c r="DL9" s="94">
        <f t="shared" si="13"/>
        <v>0</v>
      </c>
      <c r="DM9" s="94">
        <f t="shared" si="13"/>
        <v>0</v>
      </c>
      <c r="DN9" s="94">
        <f t="shared" si="13"/>
        <v>0</v>
      </c>
      <c r="DO9" s="94">
        <f t="shared" si="13"/>
        <v>0</v>
      </c>
      <c r="DP9" s="94">
        <f t="shared" si="13"/>
        <v>0</v>
      </c>
      <c r="DQ9" s="94">
        <f t="shared" si="13"/>
        <v>0</v>
      </c>
      <c r="DR9" s="94">
        <f t="shared" si="13"/>
        <v>0</v>
      </c>
      <c r="DS9" s="94">
        <f t="shared" si="13"/>
        <v>0</v>
      </c>
      <c r="DT9" s="94">
        <f t="shared" si="13"/>
        <v>0</v>
      </c>
      <c r="DU9" s="94">
        <f t="shared" si="13"/>
        <v>0</v>
      </c>
      <c r="DV9" s="94">
        <f t="shared" si="13"/>
        <v>0</v>
      </c>
      <c r="DW9" s="94">
        <f t="shared" si="13"/>
        <v>0</v>
      </c>
      <c r="DX9" s="94">
        <f t="shared" si="13"/>
        <v>0</v>
      </c>
      <c r="DY9" s="94">
        <f t="shared" si="13"/>
        <v>0</v>
      </c>
      <c r="DZ9" s="94">
        <f t="shared" si="13"/>
        <v>0</v>
      </c>
      <c r="EA9" s="94">
        <f t="shared" si="13"/>
        <v>0</v>
      </c>
      <c r="EB9" s="94">
        <f t="shared" si="13"/>
        <v>0</v>
      </c>
      <c r="EC9" s="94">
        <f t="shared" si="13"/>
        <v>0</v>
      </c>
      <c r="ED9" s="94">
        <f t="shared" si="13"/>
        <v>0</v>
      </c>
      <c r="EE9" s="94">
        <f t="shared" si="13"/>
        <v>0</v>
      </c>
      <c r="EF9" s="94">
        <f t="shared" si="13"/>
        <v>0</v>
      </c>
      <c r="EG9" s="94">
        <f t="shared" si="8"/>
        <v>0</v>
      </c>
      <c r="EH9" s="94">
        <f t="shared" si="8"/>
        <v>0</v>
      </c>
      <c r="EI9" s="94">
        <f t="shared" si="8"/>
        <v>0</v>
      </c>
    </row>
    <row r="10" spans="1:165" x14ac:dyDescent="0.35">
      <c r="A10" s="98" t="str">
        <f t="shared" si="9"/>
        <v>OK</v>
      </c>
      <c r="B10" s="16" t="s">
        <v>35</v>
      </c>
      <c r="C10" s="92">
        <v>878000000</v>
      </c>
      <c r="D10" s="93">
        <f>C10/Ingresos!$A$23</f>
        <v>6753846.153846154</v>
      </c>
      <c r="E10" s="145">
        <v>7</v>
      </c>
      <c r="F10" s="145">
        <v>15</v>
      </c>
      <c r="G10" s="146">
        <f t="shared" si="10"/>
        <v>9</v>
      </c>
      <c r="H10" s="94">
        <f t="shared" si="11"/>
        <v>0</v>
      </c>
      <c r="I10" s="94">
        <f t="shared" si="12"/>
        <v>0</v>
      </c>
      <c r="J10" s="94">
        <f t="shared" si="12"/>
        <v>0</v>
      </c>
      <c r="K10" s="94">
        <f t="shared" si="12"/>
        <v>0</v>
      </c>
      <c r="L10" s="94">
        <f t="shared" si="12"/>
        <v>0</v>
      </c>
      <c r="M10" s="94">
        <f t="shared" si="12"/>
        <v>0</v>
      </c>
      <c r="N10" s="94">
        <f t="shared" si="12"/>
        <v>97555555.555555552</v>
      </c>
      <c r="O10" s="94">
        <f t="shared" si="12"/>
        <v>97555555.555555552</v>
      </c>
      <c r="P10" s="94">
        <f t="shared" si="12"/>
        <v>97555555.555555552</v>
      </c>
      <c r="Q10" s="94">
        <f t="shared" si="12"/>
        <v>97555555.555555552</v>
      </c>
      <c r="R10" s="94">
        <f t="shared" si="12"/>
        <v>97555555.555555552</v>
      </c>
      <c r="S10" s="94">
        <f t="shared" si="12"/>
        <v>97555555.555555552</v>
      </c>
      <c r="T10" s="94">
        <f t="shared" si="12"/>
        <v>97555555.555555552</v>
      </c>
      <c r="U10" s="94">
        <f t="shared" si="12"/>
        <v>97555555.555555552</v>
      </c>
      <c r="V10" s="94">
        <f t="shared" si="12"/>
        <v>97555555.555555552</v>
      </c>
      <c r="W10" s="94">
        <f t="shared" si="12"/>
        <v>0</v>
      </c>
      <c r="X10" s="94">
        <f t="shared" si="12"/>
        <v>0</v>
      </c>
      <c r="Y10" s="94">
        <f t="shared" si="12"/>
        <v>0</v>
      </c>
      <c r="Z10" s="94">
        <f t="shared" si="12"/>
        <v>0</v>
      </c>
      <c r="AA10" s="94">
        <f t="shared" si="12"/>
        <v>0</v>
      </c>
      <c r="AB10" s="94">
        <f t="shared" si="12"/>
        <v>0</v>
      </c>
      <c r="AC10" s="94">
        <f t="shared" si="12"/>
        <v>0</v>
      </c>
      <c r="AD10" s="94">
        <f t="shared" si="12"/>
        <v>0</v>
      </c>
      <c r="AE10" s="94">
        <f t="shared" si="12"/>
        <v>0</v>
      </c>
      <c r="AF10" s="94">
        <f t="shared" si="12"/>
        <v>0</v>
      </c>
      <c r="AG10" s="94">
        <f t="shared" si="12"/>
        <v>0</v>
      </c>
      <c r="AH10" s="94">
        <f t="shared" si="12"/>
        <v>0</v>
      </c>
      <c r="AI10" s="94">
        <f t="shared" si="12"/>
        <v>0</v>
      </c>
      <c r="AJ10" s="94">
        <f t="shared" si="12"/>
        <v>0</v>
      </c>
      <c r="AK10" s="94">
        <f t="shared" si="12"/>
        <v>0</v>
      </c>
      <c r="AL10" s="94">
        <f t="shared" si="12"/>
        <v>0</v>
      </c>
      <c r="AM10" s="94">
        <f t="shared" si="12"/>
        <v>0</v>
      </c>
      <c r="AN10" s="94">
        <f t="shared" si="12"/>
        <v>0</v>
      </c>
      <c r="AO10" s="94">
        <f t="shared" si="12"/>
        <v>0</v>
      </c>
      <c r="AP10" s="94">
        <f t="shared" si="12"/>
        <v>0</v>
      </c>
      <c r="AQ10" s="94">
        <f t="shared" si="12"/>
        <v>0</v>
      </c>
      <c r="AR10" s="94">
        <f t="shared" si="12"/>
        <v>0</v>
      </c>
      <c r="AS10" s="94">
        <f t="shared" si="12"/>
        <v>0</v>
      </c>
      <c r="AT10" s="94">
        <f t="shared" si="12"/>
        <v>0</v>
      </c>
      <c r="AU10" s="94">
        <f t="shared" si="12"/>
        <v>0</v>
      </c>
      <c r="AV10" s="94">
        <f t="shared" si="12"/>
        <v>0</v>
      </c>
      <c r="AW10" s="94">
        <f t="shared" si="12"/>
        <v>0</v>
      </c>
      <c r="AX10" s="94">
        <f t="shared" si="12"/>
        <v>0</v>
      </c>
      <c r="AY10" s="94">
        <f t="shared" si="12"/>
        <v>0</v>
      </c>
      <c r="AZ10" s="94">
        <f t="shared" si="12"/>
        <v>0</v>
      </c>
      <c r="BA10" s="94">
        <f t="shared" si="12"/>
        <v>0</v>
      </c>
      <c r="BB10" s="94">
        <f t="shared" si="12"/>
        <v>0</v>
      </c>
      <c r="BC10" s="94">
        <f t="shared" si="12"/>
        <v>0</v>
      </c>
      <c r="BD10" s="94">
        <f t="shared" si="12"/>
        <v>0</v>
      </c>
      <c r="BE10" s="94">
        <f t="shared" si="12"/>
        <v>0</v>
      </c>
      <c r="BF10" s="94">
        <f t="shared" si="12"/>
        <v>0</v>
      </c>
      <c r="BG10" s="94">
        <f t="shared" si="12"/>
        <v>0</v>
      </c>
      <c r="BH10" s="94">
        <f t="shared" si="12"/>
        <v>0</v>
      </c>
      <c r="BI10" s="94">
        <f t="shared" si="12"/>
        <v>0</v>
      </c>
      <c r="BJ10" s="94">
        <f t="shared" si="12"/>
        <v>0</v>
      </c>
      <c r="BK10" s="94">
        <f t="shared" si="12"/>
        <v>0</v>
      </c>
      <c r="BL10" s="94">
        <f t="shared" si="12"/>
        <v>0</v>
      </c>
      <c r="BM10" s="94">
        <f t="shared" si="12"/>
        <v>0</v>
      </c>
      <c r="BN10" s="94">
        <f t="shared" si="12"/>
        <v>0</v>
      </c>
      <c r="BO10" s="94">
        <f t="shared" si="12"/>
        <v>0</v>
      </c>
      <c r="BP10" s="94">
        <f t="shared" si="12"/>
        <v>0</v>
      </c>
      <c r="BQ10" s="94">
        <f t="shared" si="12"/>
        <v>0</v>
      </c>
      <c r="BR10" s="94">
        <f t="shared" si="12"/>
        <v>0</v>
      </c>
      <c r="BS10" s="94">
        <f t="shared" si="12"/>
        <v>0</v>
      </c>
      <c r="BT10" s="94">
        <f t="shared" si="12"/>
        <v>0</v>
      </c>
      <c r="BU10" s="94">
        <f t="shared" si="13"/>
        <v>0</v>
      </c>
      <c r="BV10" s="94">
        <f t="shared" si="13"/>
        <v>0</v>
      </c>
      <c r="BW10" s="94">
        <f t="shared" si="13"/>
        <v>0</v>
      </c>
      <c r="BX10" s="94">
        <f t="shared" si="13"/>
        <v>0</v>
      </c>
      <c r="BY10" s="94">
        <f t="shared" si="13"/>
        <v>0</v>
      </c>
      <c r="BZ10" s="94">
        <f t="shared" si="13"/>
        <v>0</v>
      </c>
      <c r="CA10" s="94">
        <f t="shared" si="13"/>
        <v>0</v>
      </c>
      <c r="CB10" s="94">
        <f t="shared" si="13"/>
        <v>0</v>
      </c>
      <c r="CC10" s="94">
        <f t="shared" si="13"/>
        <v>0</v>
      </c>
      <c r="CD10" s="94">
        <f t="shared" si="13"/>
        <v>0</v>
      </c>
      <c r="CE10" s="94">
        <f t="shared" si="13"/>
        <v>0</v>
      </c>
      <c r="CF10" s="94">
        <f t="shared" si="13"/>
        <v>0</v>
      </c>
      <c r="CG10" s="94">
        <f t="shared" si="13"/>
        <v>0</v>
      </c>
      <c r="CH10" s="94">
        <f t="shared" si="13"/>
        <v>0</v>
      </c>
      <c r="CI10" s="94">
        <f t="shared" si="13"/>
        <v>0</v>
      </c>
      <c r="CJ10" s="94">
        <f t="shared" si="13"/>
        <v>0</v>
      </c>
      <c r="CK10" s="94">
        <f t="shared" si="13"/>
        <v>0</v>
      </c>
      <c r="CL10" s="94">
        <f t="shared" si="13"/>
        <v>0</v>
      </c>
      <c r="CM10" s="94">
        <f t="shared" si="13"/>
        <v>0</v>
      </c>
      <c r="CN10" s="94">
        <f t="shared" si="13"/>
        <v>0</v>
      </c>
      <c r="CO10" s="94">
        <f t="shared" si="13"/>
        <v>0</v>
      </c>
      <c r="CP10" s="94">
        <f t="shared" si="13"/>
        <v>0</v>
      </c>
      <c r="CQ10" s="94">
        <f t="shared" si="13"/>
        <v>0</v>
      </c>
      <c r="CR10" s="94">
        <f t="shared" si="13"/>
        <v>0</v>
      </c>
      <c r="CS10" s="94">
        <f t="shared" si="13"/>
        <v>0</v>
      </c>
      <c r="CT10" s="94">
        <f t="shared" si="13"/>
        <v>0</v>
      </c>
      <c r="CU10" s="94">
        <f t="shared" si="13"/>
        <v>0</v>
      </c>
      <c r="CV10" s="94">
        <f t="shared" si="13"/>
        <v>0</v>
      </c>
      <c r="CW10" s="94">
        <f t="shared" si="13"/>
        <v>0</v>
      </c>
      <c r="CX10" s="94">
        <f t="shared" si="13"/>
        <v>0</v>
      </c>
      <c r="CY10" s="94">
        <f t="shared" si="13"/>
        <v>0</v>
      </c>
      <c r="CZ10" s="94">
        <f t="shared" si="13"/>
        <v>0</v>
      </c>
      <c r="DA10" s="94">
        <f t="shared" si="13"/>
        <v>0</v>
      </c>
      <c r="DB10" s="94">
        <f t="shared" si="13"/>
        <v>0</v>
      </c>
      <c r="DC10" s="94">
        <f t="shared" si="13"/>
        <v>0</v>
      </c>
      <c r="DD10" s="94">
        <f t="shared" si="13"/>
        <v>0</v>
      </c>
      <c r="DE10" s="94">
        <f t="shared" si="13"/>
        <v>0</v>
      </c>
      <c r="DF10" s="94">
        <f t="shared" si="13"/>
        <v>0</v>
      </c>
      <c r="DG10" s="94">
        <f t="shared" si="13"/>
        <v>0</v>
      </c>
      <c r="DH10" s="94">
        <f t="shared" si="13"/>
        <v>0</v>
      </c>
      <c r="DI10" s="94">
        <f t="shared" si="13"/>
        <v>0</v>
      </c>
      <c r="DJ10" s="94">
        <f t="shared" si="13"/>
        <v>0</v>
      </c>
      <c r="DK10" s="94">
        <f t="shared" si="13"/>
        <v>0</v>
      </c>
      <c r="DL10" s="94">
        <f t="shared" si="13"/>
        <v>0</v>
      </c>
      <c r="DM10" s="94">
        <f t="shared" si="13"/>
        <v>0</v>
      </c>
      <c r="DN10" s="94">
        <f t="shared" si="13"/>
        <v>0</v>
      </c>
      <c r="DO10" s="94">
        <f t="shared" si="13"/>
        <v>0</v>
      </c>
      <c r="DP10" s="94">
        <f t="shared" si="13"/>
        <v>0</v>
      </c>
      <c r="DQ10" s="94">
        <f t="shared" si="13"/>
        <v>0</v>
      </c>
      <c r="DR10" s="94">
        <f t="shared" si="13"/>
        <v>0</v>
      </c>
      <c r="DS10" s="94">
        <f t="shared" si="13"/>
        <v>0</v>
      </c>
      <c r="DT10" s="94">
        <f t="shared" si="13"/>
        <v>0</v>
      </c>
      <c r="DU10" s="94">
        <f t="shared" si="13"/>
        <v>0</v>
      </c>
      <c r="DV10" s="94">
        <f t="shared" si="13"/>
        <v>0</v>
      </c>
      <c r="DW10" s="94">
        <f t="shared" si="13"/>
        <v>0</v>
      </c>
      <c r="DX10" s="94">
        <f t="shared" si="13"/>
        <v>0</v>
      </c>
      <c r="DY10" s="94">
        <f t="shared" si="13"/>
        <v>0</v>
      </c>
      <c r="DZ10" s="94">
        <f t="shared" si="13"/>
        <v>0</v>
      </c>
      <c r="EA10" s="94">
        <f t="shared" si="13"/>
        <v>0</v>
      </c>
      <c r="EB10" s="94">
        <f t="shared" si="13"/>
        <v>0</v>
      </c>
      <c r="EC10" s="94">
        <f t="shared" si="13"/>
        <v>0</v>
      </c>
      <c r="ED10" s="94">
        <f t="shared" si="13"/>
        <v>0</v>
      </c>
      <c r="EE10" s="94">
        <f t="shared" si="13"/>
        <v>0</v>
      </c>
      <c r="EF10" s="94">
        <f t="shared" si="13"/>
        <v>0</v>
      </c>
      <c r="EG10" s="94">
        <f t="shared" si="8"/>
        <v>0</v>
      </c>
      <c r="EH10" s="94">
        <f t="shared" si="8"/>
        <v>0</v>
      </c>
      <c r="EI10" s="94">
        <f t="shared" si="8"/>
        <v>0</v>
      </c>
    </row>
    <row r="11" spans="1:165" x14ac:dyDescent="0.35">
      <c r="A11" s="98" t="str">
        <f t="shared" si="9"/>
        <v>OK</v>
      </c>
      <c r="B11" s="16" t="s">
        <v>26</v>
      </c>
      <c r="C11" s="92">
        <v>551990300</v>
      </c>
      <c r="D11" s="93">
        <f>C11/Ingresos!$A$23</f>
        <v>4246079.230769231</v>
      </c>
      <c r="E11" s="145">
        <v>7</v>
      </c>
      <c r="F11" s="145">
        <v>15</v>
      </c>
      <c r="G11" s="146">
        <f t="shared" si="10"/>
        <v>9</v>
      </c>
      <c r="H11" s="94">
        <f t="shared" si="11"/>
        <v>0</v>
      </c>
      <c r="I11" s="94">
        <f t="shared" si="12"/>
        <v>0</v>
      </c>
      <c r="J11" s="94">
        <f t="shared" si="12"/>
        <v>0</v>
      </c>
      <c r="K11" s="94">
        <f t="shared" si="12"/>
        <v>0</v>
      </c>
      <c r="L11" s="94">
        <f t="shared" si="12"/>
        <v>0</v>
      </c>
      <c r="M11" s="94">
        <f t="shared" si="12"/>
        <v>0</v>
      </c>
      <c r="N11" s="94">
        <f t="shared" si="12"/>
        <v>61332255.555555552</v>
      </c>
      <c r="O11" s="94">
        <f t="shared" si="12"/>
        <v>61332255.555555552</v>
      </c>
      <c r="P11" s="94">
        <f t="shared" si="12"/>
        <v>61332255.555555552</v>
      </c>
      <c r="Q11" s="94">
        <f t="shared" si="12"/>
        <v>61332255.555555552</v>
      </c>
      <c r="R11" s="94">
        <f t="shared" si="12"/>
        <v>61332255.555555552</v>
      </c>
      <c r="S11" s="94">
        <f t="shared" si="12"/>
        <v>61332255.555555552</v>
      </c>
      <c r="T11" s="94">
        <f t="shared" si="12"/>
        <v>61332255.555555552</v>
      </c>
      <c r="U11" s="94">
        <f t="shared" si="12"/>
        <v>61332255.555555552</v>
      </c>
      <c r="V11" s="94">
        <f t="shared" si="12"/>
        <v>61332255.555555552</v>
      </c>
      <c r="W11" s="94">
        <f t="shared" si="12"/>
        <v>0</v>
      </c>
      <c r="X11" s="94">
        <f t="shared" si="12"/>
        <v>0</v>
      </c>
      <c r="Y11" s="94">
        <f t="shared" si="12"/>
        <v>0</v>
      </c>
      <c r="Z11" s="94">
        <f t="shared" si="12"/>
        <v>0</v>
      </c>
      <c r="AA11" s="94">
        <f t="shared" si="12"/>
        <v>0</v>
      </c>
      <c r="AB11" s="94">
        <f t="shared" si="12"/>
        <v>0</v>
      </c>
      <c r="AC11" s="94">
        <f t="shared" si="12"/>
        <v>0</v>
      </c>
      <c r="AD11" s="94">
        <f t="shared" si="12"/>
        <v>0</v>
      </c>
      <c r="AE11" s="94">
        <f t="shared" si="12"/>
        <v>0</v>
      </c>
      <c r="AF11" s="94">
        <f t="shared" si="12"/>
        <v>0</v>
      </c>
      <c r="AG11" s="94">
        <f t="shared" si="12"/>
        <v>0</v>
      </c>
      <c r="AH11" s="94">
        <f t="shared" si="12"/>
        <v>0</v>
      </c>
      <c r="AI11" s="94">
        <f t="shared" si="12"/>
        <v>0</v>
      </c>
      <c r="AJ11" s="94">
        <f t="shared" si="12"/>
        <v>0</v>
      </c>
      <c r="AK11" s="94">
        <f t="shared" si="12"/>
        <v>0</v>
      </c>
      <c r="AL11" s="94">
        <f t="shared" si="12"/>
        <v>0</v>
      </c>
      <c r="AM11" s="94">
        <f t="shared" si="12"/>
        <v>0</v>
      </c>
      <c r="AN11" s="94">
        <f t="shared" si="12"/>
        <v>0</v>
      </c>
      <c r="AO11" s="94">
        <f t="shared" si="12"/>
        <v>0</v>
      </c>
      <c r="AP11" s="94">
        <f t="shared" si="12"/>
        <v>0</v>
      </c>
      <c r="AQ11" s="94">
        <f t="shared" si="12"/>
        <v>0</v>
      </c>
      <c r="AR11" s="94">
        <f t="shared" si="12"/>
        <v>0</v>
      </c>
      <c r="AS11" s="94">
        <f t="shared" si="12"/>
        <v>0</v>
      </c>
      <c r="AT11" s="94">
        <f t="shared" si="12"/>
        <v>0</v>
      </c>
      <c r="AU11" s="94">
        <f t="shared" si="12"/>
        <v>0</v>
      </c>
      <c r="AV11" s="94">
        <f t="shared" si="12"/>
        <v>0</v>
      </c>
      <c r="AW11" s="94">
        <f t="shared" si="12"/>
        <v>0</v>
      </c>
      <c r="AX11" s="94">
        <f t="shared" si="12"/>
        <v>0</v>
      </c>
      <c r="AY11" s="94">
        <f t="shared" si="12"/>
        <v>0</v>
      </c>
      <c r="AZ11" s="94">
        <f t="shared" si="12"/>
        <v>0</v>
      </c>
      <c r="BA11" s="94">
        <f t="shared" si="12"/>
        <v>0</v>
      </c>
      <c r="BB11" s="94">
        <f t="shared" si="12"/>
        <v>0</v>
      </c>
      <c r="BC11" s="94">
        <f t="shared" si="12"/>
        <v>0</v>
      </c>
      <c r="BD11" s="94">
        <f t="shared" si="12"/>
        <v>0</v>
      </c>
      <c r="BE11" s="94">
        <f t="shared" si="12"/>
        <v>0</v>
      </c>
      <c r="BF11" s="94">
        <f t="shared" si="12"/>
        <v>0</v>
      </c>
      <c r="BG11" s="94">
        <f t="shared" si="12"/>
        <v>0</v>
      </c>
      <c r="BH11" s="94">
        <f t="shared" si="12"/>
        <v>0</v>
      </c>
      <c r="BI11" s="94">
        <f t="shared" si="12"/>
        <v>0</v>
      </c>
      <c r="BJ11" s="94">
        <f t="shared" si="12"/>
        <v>0</v>
      </c>
      <c r="BK11" s="94">
        <f t="shared" si="12"/>
        <v>0</v>
      </c>
      <c r="BL11" s="94">
        <f t="shared" si="12"/>
        <v>0</v>
      </c>
      <c r="BM11" s="94">
        <f t="shared" si="12"/>
        <v>0</v>
      </c>
      <c r="BN11" s="94">
        <f t="shared" si="12"/>
        <v>0</v>
      </c>
      <c r="BO11" s="94">
        <f t="shared" si="12"/>
        <v>0</v>
      </c>
      <c r="BP11" s="94">
        <f t="shared" si="12"/>
        <v>0</v>
      </c>
      <c r="BQ11" s="94">
        <f t="shared" si="12"/>
        <v>0</v>
      </c>
      <c r="BR11" s="94">
        <f t="shared" si="12"/>
        <v>0</v>
      </c>
      <c r="BS11" s="94">
        <f t="shared" si="12"/>
        <v>0</v>
      </c>
      <c r="BT11" s="94">
        <f t="shared" si="12"/>
        <v>0</v>
      </c>
      <c r="BU11" s="94">
        <f t="shared" si="13"/>
        <v>0</v>
      </c>
      <c r="BV11" s="94">
        <f t="shared" si="13"/>
        <v>0</v>
      </c>
      <c r="BW11" s="94">
        <f t="shared" si="13"/>
        <v>0</v>
      </c>
      <c r="BX11" s="94">
        <f t="shared" si="13"/>
        <v>0</v>
      </c>
      <c r="BY11" s="94">
        <f t="shared" si="13"/>
        <v>0</v>
      </c>
      <c r="BZ11" s="94">
        <f t="shared" si="13"/>
        <v>0</v>
      </c>
      <c r="CA11" s="94">
        <f t="shared" si="13"/>
        <v>0</v>
      </c>
      <c r="CB11" s="94">
        <f t="shared" si="13"/>
        <v>0</v>
      </c>
      <c r="CC11" s="94">
        <f t="shared" si="13"/>
        <v>0</v>
      </c>
      <c r="CD11" s="94">
        <f t="shared" si="13"/>
        <v>0</v>
      </c>
      <c r="CE11" s="94">
        <f t="shared" si="13"/>
        <v>0</v>
      </c>
      <c r="CF11" s="94">
        <f t="shared" si="13"/>
        <v>0</v>
      </c>
      <c r="CG11" s="94">
        <f t="shared" si="13"/>
        <v>0</v>
      </c>
      <c r="CH11" s="94">
        <f t="shared" si="13"/>
        <v>0</v>
      </c>
      <c r="CI11" s="94">
        <f t="shared" si="13"/>
        <v>0</v>
      </c>
      <c r="CJ11" s="94">
        <f t="shared" si="13"/>
        <v>0</v>
      </c>
      <c r="CK11" s="94">
        <f t="shared" si="13"/>
        <v>0</v>
      </c>
      <c r="CL11" s="94">
        <f t="shared" si="13"/>
        <v>0</v>
      </c>
      <c r="CM11" s="94">
        <f t="shared" si="13"/>
        <v>0</v>
      </c>
      <c r="CN11" s="94">
        <f t="shared" si="13"/>
        <v>0</v>
      </c>
      <c r="CO11" s="94">
        <f t="shared" si="13"/>
        <v>0</v>
      </c>
      <c r="CP11" s="94">
        <f t="shared" si="13"/>
        <v>0</v>
      </c>
      <c r="CQ11" s="94">
        <f t="shared" si="13"/>
        <v>0</v>
      </c>
      <c r="CR11" s="94">
        <f t="shared" si="13"/>
        <v>0</v>
      </c>
      <c r="CS11" s="94">
        <f t="shared" si="13"/>
        <v>0</v>
      </c>
      <c r="CT11" s="94">
        <f t="shared" si="13"/>
        <v>0</v>
      </c>
      <c r="CU11" s="94">
        <f t="shared" si="13"/>
        <v>0</v>
      </c>
      <c r="CV11" s="94">
        <f t="shared" si="13"/>
        <v>0</v>
      </c>
      <c r="CW11" s="94">
        <f t="shared" si="13"/>
        <v>0</v>
      </c>
      <c r="CX11" s="94">
        <f t="shared" si="13"/>
        <v>0</v>
      </c>
      <c r="CY11" s="94">
        <f t="shared" si="13"/>
        <v>0</v>
      </c>
      <c r="CZ11" s="94">
        <f t="shared" si="13"/>
        <v>0</v>
      </c>
      <c r="DA11" s="94">
        <f t="shared" si="13"/>
        <v>0</v>
      </c>
      <c r="DB11" s="94">
        <f t="shared" si="13"/>
        <v>0</v>
      </c>
      <c r="DC11" s="94">
        <f t="shared" si="13"/>
        <v>0</v>
      </c>
      <c r="DD11" s="94">
        <f t="shared" si="13"/>
        <v>0</v>
      </c>
      <c r="DE11" s="94">
        <f t="shared" si="13"/>
        <v>0</v>
      </c>
      <c r="DF11" s="94">
        <f t="shared" si="13"/>
        <v>0</v>
      </c>
      <c r="DG11" s="94">
        <f t="shared" si="13"/>
        <v>0</v>
      </c>
      <c r="DH11" s="94">
        <f t="shared" si="13"/>
        <v>0</v>
      </c>
      <c r="DI11" s="94">
        <f t="shared" si="13"/>
        <v>0</v>
      </c>
      <c r="DJ11" s="94">
        <f t="shared" si="13"/>
        <v>0</v>
      </c>
      <c r="DK11" s="94">
        <f t="shared" si="13"/>
        <v>0</v>
      </c>
      <c r="DL11" s="94">
        <f t="shared" si="13"/>
        <v>0</v>
      </c>
      <c r="DM11" s="94">
        <f t="shared" si="13"/>
        <v>0</v>
      </c>
      <c r="DN11" s="94">
        <f t="shared" si="13"/>
        <v>0</v>
      </c>
      <c r="DO11" s="94">
        <f t="shared" si="13"/>
        <v>0</v>
      </c>
      <c r="DP11" s="94">
        <f t="shared" si="13"/>
        <v>0</v>
      </c>
      <c r="DQ11" s="94">
        <f t="shared" si="13"/>
        <v>0</v>
      </c>
      <c r="DR11" s="94">
        <f t="shared" si="13"/>
        <v>0</v>
      </c>
      <c r="DS11" s="94">
        <f t="shared" si="13"/>
        <v>0</v>
      </c>
      <c r="DT11" s="94">
        <f t="shared" si="13"/>
        <v>0</v>
      </c>
      <c r="DU11" s="94">
        <f t="shared" si="13"/>
        <v>0</v>
      </c>
      <c r="DV11" s="94">
        <f t="shared" si="13"/>
        <v>0</v>
      </c>
      <c r="DW11" s="94">
        <f t="shared" si="13"/>
        <v>0</v>
      </c>
      <c r="DX11" s="94">
        <f t="shared" si="13"/>
        <v>0</v>
      </c>
      <c r="DY11" s="94">
        <f t="shared" si="13"/>
        <v>0</v>
      </c>
      <c r="DZ11" s="94">
        <f t="shared" si="13"/>
        <v>0</v>
      </c>
      <c r="EA11" s="94">
        <f t="shared" si="13"/>
        <v>0</v>
      </c>
      <c r="EB11" s="94">
        <f t="shared" si="13"/>
        <v>0</v>
      </c>
      <c r="EC11" s="94">
        <f t="shared" si="13"/>
        <v>0</v>
      </c>
      <c r="ED11" s="94">
        <f t="shared" si="13"/>
        <v>0</v>
      </c>
      <c r="EE11" s="94">
        <f t="shared" si="13"/>
        <v>0</v>
      </c>
      <c r="EF11" s="94">
        <f t="shared" si="13"/>
        <v>0</v>
      </c>
      <c r="EG11" s="94">
        <f t="shared" si="8"/>
        <v>0</v>
      </c>
      <c r="EH11" s="94">
        <f t="shared" si="8"/>
        <v>0</v>
      </c>
      <c r="EI11" s="94">
        <f t="shared" si="8"/>
        <v>0</v>
      </c>
    </row>
    <row r="12" spans="1:165" x14ac:dyDescent="0.35">
      <c r="A12" s="98" t="str">
        <f t="shared" si="9"/>
        <v>OK</v>
      </c>
      <c r="B12" s="16" t="s">
        <v>36</v>
      </c>
      <c r="C12" s="92">
        <v>1043342980</v>
      </c>
      <c r="D12" s="93">
        <f>C12/Ingresos!$A$23</f>
        <v>8025715.230769231</v>
      </c>
      <c r="E12" s="145">
        <v>8</v>
      </c>
      <c r="F12" s="145">
        <v>15</v>
      </c>
      <c r="G12" s="146">
        <f t="shared" si="10"/>
        <v>8</v>
      </c>
      <c r="H12" s="94">
        <f t="shared" si="11"/>
        <v>0</v>
      </c>
      <c r="I12" s="94">
        <f t="shared" si="12"/>
        <v>0</v>
      </c>
      <c r="J12" s="94">
        <f t="shared" si="12"/>
        <v>0</v>
      </c>
      <c r="K12" s="94">
        <f t="shared" si="12"/>
        <v>0</v>
      </c>
      <c r="L12" s="94">
        <f t="shared" si="12"/>
        <v>0</v>
      </c>
      <c r="M12" s="94">
        <f t="shared" si="12"/>
        <v>0</v>
      </c>
      <c r="N12" s="94">
        <f t="shared" si="12"/>
        <v>0</v>
      </c>
      <c r="O12" s="94">
        <f t="shared" si="12"/>
        <v>130417872.5</v>
      </c>
      <c r="P12" s="94">
        <f t="shared" si="12"/>
        <v>130417872.5</v>
      </c>
      <c r="Q12" s="94">
        <f t="shared" si="12"/>
        <v>130417872.5</v>
      </c>
      <c r="R12" s="94">
        <f t="shared" si="12"/>
        <v>130417872.5</v>
      </c>
      <c r="S12" s="94">
        <f t="shared" si="12"/>
        <v>130417872.5</v>
      </c>
      <c r="T12" s="94">
        <f t="shared" si="12"/>
        <v>130417872.5</v>
      </c>
      <c r="U12" s="94">
        <f t="shared" si="12"/>
        <v>130417872.5</v>
      </c>
      <c r="V12" s="94">
        <f t="shared" si="12"/>
        <v>130417872.5</v>
      </c>
      <c r="W12" s="94">
        <f t="shared" si="12"/>
        <v>0</v>
      </c>
      <c r="X12" s="94">
        <f t="shared" si="12"/>
        <v>0</v>
      </c>
      <c r="Y12" s="94">
        <f t="shared" si="12"/>
        <v>0</v>
      </c>
      <c r="Z12" s="94">
        <f t="shared" si="12"/>
        <v>0</v>
      </c>
      <c r="AA12" s="94">
        <f t="shared" si="12"/>
        <v>0</v>
      </c>
      <c r="AB12" s="94">
        <f t="shared" si="12"/>
        <v>0</v>
      </c>
      <c r="AC12" s="94">
        <f t="shared" si="12"/>
        <v>0</v>
      </c>
      <c r="AD12" s="94">
        <f t="shared" si="12"/>
        <v>0</v>
      </c>
      <c r="AE12" s="94">
        <f t="shared" si="12"/>
        <v>0</v>
      </c>
      <c r="AF12" s="94">
        <f t="shared" si="12"/>
        <v>0</v>
      </c>
      <c r="AG12" s="94">
        <f t="shared" si="12"/>
        <v>0</v>
      </c>
      <c r="AH12" s="94">
        <f t="shared" si="12"/>
        <v>0</v>
      </c>
      <c r="AI12" s="94">
        <f t="shared" si="12"/>
        <v>0</v>
      </c>
      <c r="AJ12" s="94">
        <f t="shared" si="12"/>
        <v>0</v>
      </c>
      <c r="AK12" s="94">
        <f t="shared" si="12"/>
        <v>0</v>
      </c>
      <c r="AL12" s="94">
        <f t="shared" si="12"/>
        <v>0</v>
      </c>
      <c r="AM12" s="94">
        <f t="shared" si="12"/>
        <v>0</v>
      </c>
      <c r="AN12" s="94">
        <f t="shared" si="12"/>
        <v>0</v>
      </c>
      <c r="AO12" s="94">
        <f t="shared" si="12"/>
        <v>0</v>
      </c>
      <c r="AP12" s="94">
        <f t="shared" si="12"/>
        <v>0</v>
      </c>
      <c r="AQ12" s="94">
        <f t="shared" si="12"/>
        <v>0</v>
      </c>
      <c r="AR12" s="94">
        <f t="shared" si="12"/>
        <v>0</v>
      </c>
      <c r="AS12" s="94">
        <f t="shared" si="12"/>
        <v>0</v>
      </c>
      <c r="AT12" s="94">
        <f t="shared" si="12"/>
        <v>0</v>
      </c>
      <c r="AU12" s="94">
        <f t="shared" si="12"/>
        <v>0</v>
      </c>
      <c r="AV12" s="94">
        <f t="shared" si="12"/>
        <v>0</v>
      </c>
      <c r="AW12" s="94">
        <f t="shared" si="12"/>
        <v>0</v>
      </c>
      <c r="AX12" s="94">
        <f t="shared" si="12"/>
        <v>0</v>
      </c>
      <c r="AY12" s="94">
        <f t="shared" si="12"/>
        <v>0</v>
      </c>
      <c r="AZ12" s="94">
        <f t="shared" si="12"/>
        <v>0</v>
      </c>
      <c r="BA12" s="94">
        <f t="shared" si="12"/>
        <v>0</v>
      </c>
      <c r="BB12" s="94">
        <f t="shared" si="12"/>
        <v>0</v>
      </c>
      <c r="BC12" s="94">
        <f t="shared" si="12"/>
        <v>0</v>
      </c>
      <c r="BD12" s="94">
        <f t="shared" si="12"/>
        <v>0</v>
      </c>
      <c r="BE12" s="94">
        <f t="shared" si="12"/>
        <v>0</v>
      </c>
      <c r="BF12" s="94">
        <f t="shared" si="12"/>
        <v>0</v>
      </c>
      <c r="BG12" s="94">
        <f t="shared" si="12"/>
        <v>0</v>
      </c>
      <c r="BH12" s="94">
        <f t="shared" si="12"/>
        <v>0</v>
      </c>
      <c r="BI12" s="94">
        <f t="shared" si="12"/>
        <v>0</v>
      </c>
      <c r="BJ12" s="94">
        <f t="shared" si="12"/>
        <v>0</v>
      </c>
      <c r="BK12" s="94">
        <f t="shared" si="12"/>
        <v>0</v>
      </c>
      <c r="BL12" s="94">
        <f t="shared" si="12"/>
        <v>0</v>
      </c>
      <c r="BM12" s="94">
        <f t="shared" si="12"/>
        <v>0</v>
      </c>
      <c r="BN12" s="94">
        <f t="shared" si="12"/>
        <v>0</v>
      </c>
      <c r="BO12" s="94">
        <f t="shared" si="12"/>
        <v>0</v>
      </c>
      <c r="BP12" s="94">
        <f t="shared" si="12"/>
        <v>0</v>
      </c>
      <c r="BQ12" s="94">
        <f t="shared" si="12"/>
        <v>0</v>
      </c>
      <c r="BR12" s="94">
        <f t="shared" si="12"/>
        <v>0</v>
      </c>
      <c r="BS12" s="94">
        <f t="shared" ref="BS12:CH20" si="14">IF(AND(BS$1&gt;=$E12,BS$1&lt;=$F12),$C12/$G12,0)</f>
        <v>0</v>
      </c>
      <c r="BT12" s="94">
        <f t="shared" si="14"/>
        <v>0</v>
      </c>
      <c r="BU12" s="94">
        <f t="shared" si="13"/>
        <v>0</v>
      </c>
      <c r="BV12" s="94">
        <f t="shared" si="13"/>
        <v>0</v>
      </c>
      <c r="BW12" s="94">
        <f t="shared" si="13"/>
        <v>0</v>
      </c>
      <c r="BX12" s="94">
        <f t="shared" si="13"/>
        <v>0</v>
      </c>
      <c r="BY12" s="94">
        <f t="shared" si="13"/>
        <v>0</v>
      </c>
      <c r="BZ12" s="94">
        <f t="shared" si="13"/>
        <v>0</v>
      </c>
      <c r="CA12" s="94">
        <f t="shared" si="13"/>
        <v>0</v>
      </c>
      <c r="CB12" s="94">
        <f t="shared" si="13"/>
        <v>0</v>
      </c>
      <c r="CC12" s="94">
        <f t="shared" si="13"/>
        <v>0</v>
      </c>
      <c r="CD12" s="94">
        <f t="shared" si="13"/>
        <v>0</v>
      </c>
      <c r="CE12" s="94">
        <f t="shared" si="13"/>
        <v>0</v>
      </c>
      <c r="CF12" s="94">
        <f t="shared" si="13"/>
        <v>0</v>
      </c>
      <c r="CG12" s="94">
        <f t="shared" si="13"/>
        <v>0</v>
      </c>
      <c r="CH12" s="94">
        <f t="shared" si="13"/>
        <v>0</v>
      </c>
      <c r="CI12" s="94">
        <f t="shared" si="13"/>
        <v>0</v>
      </c>
      <c r="CJ12" s="94">
        <f t="shared" si="13"/>
        <v>0</v>
      </c>
      <c r="CK12" s="94">
        <f t="shared" si="13"/>
        <v>0</v>
      </c>
      <c r="CL12" s="94">
        <f t="shared" si="13"/>
        <v>0</v>
      </c>
      <c r="CM12" s="94">
        <f t="shared" si="13"/>
        <v>0</v>
      </c>
      <c r="CN12" s="94">
        <f t="shared" si="13"/>
        <v>0</v>
      </c>
      <c r="CO12" s="94">
        <f t="shared" si="13"/>
        <v>0</v>
      </c>
      <c r="CP12" s="94">
        <f t="shared" si="13"/>
        <v>0</v>
      </c>
      <c r="CQ12" s="94">
        <f t="shared" si="13"/>
        <v>0</v>
      </c>
      <c r="CR12" s="94">
        <f t="shared" si="13"/>
        <v>0</v>
      </c>
      <c r="CS12" s="94">
        <f t="shared" si="13"/>
        <v>0</v>
      </c>
      <c r="CT12" s="94">
        <f t="shared" si="13"/>
        <v>0</v>
      </c>
      <c r="CU12" s="94">
        <f t="shared" si="13"/>
        <v>0</v>
      </c>
      <c r="CV12" s="94">
        <f t="shared" si="13"/>
        <v>0</v>
      </c>
      <c r="CW12" s="94">
        <f t="shared" si="13"/>
        <v>0</v>
      </c>
      <c r="CX12" s="94">
        <f t="shared" si="13"/>
        <v>0</v>
      </c>
      <c r="CY12" s="94">
        <f t="shared" si="13"/>
        <v>0</v>
      </c>
      <c r="CZ12" s="94">
        <f t="shared" si="13"/>
        <v>0</v>
      </c>
      <c r="DA12" s="94">
        <f t="shared" si="13"/>
        <v>0</v>
      </c>
      <c r="DB12" s="94">
        <f t="shared" si="13"/>
        <v>0</v>
      </c>
      <c r="DC12" s="94">
        <f t="shared" si="13"/>
        <v>0</v>
      </c>
      <c r="DD12" s="94">
        <f t="shared" si="13"/>
        <v>0</v>
      </c>
      <c r="DE12" s="94">
        <f t="shared" si="13"/>
        <v>0</v>
      </c>
      <c r="DF12" s="94">
        <f t="shared" si="13"/>
        <v>0</v>
      </c>
      <c r="DG12" s="94">
        <f t="shared" si="13"/>
        <v>0</v>
      </c>
      <c r="DH12" s="94">
        <f t="shared" si="13"/>
        <v>0</v>
      </c>
      <c r="DI12" s="94">
        <f t="shared" si="13"/>
        <v>0</v>
      </c>
      <c r="DJ12" s="94">
        <f t="shared" si="13"/>
        <v>0</v>
      </c>
      <c r="DK12" s="94">
        <f t="shared" si="13"/>
        <v>0</v>
      </c>
      <c r="DL12" s="94">
        <f t="shared" si="13"/>
        <v>0</v>
      </c>
      <c r="DM12" s="94">
        <f t="shared" si="13"/>
        <v>0</v>
      </c>
      <c r="DN12" s="94">
        <f t="shared" si="13"/>
        <v>0</v>
      </c>
      <c r="DO12" s="94">
        <f t="shared" si="13"/>
        <v>0</v>
      </c>
      <c r="DP12" s="94">
        <f t="shared" si="13"/>
        <v>0</v>
      </c>
      <c r="DQ12" s="94">
        <f t="shared" si="13"/>
        <v>0</v>
      </c>
      <c r="DR12" s="94">
        <f t="shared" si="13"/>
        <v>0</v>
      </c>
      <c r="DS12" s="94">
        <f t="shared" si="13"/>
        <v>0</v>
      </c>
      <c r="DT12" s="94">
        <f t="shared" si="13"/>
        <v>0</v>
      </c>
      <c r="DU12" s="94">
        <f t="shared" si="13"/>
        <v>0</v>
      </c>
      <c r="DV12" s="94">
        <f t="shared" si="13"/>
        <v>0</v>
      </c>
      <c r="DW12" s="94">
        <f t="shared" si="13"/>
        <v>0</v>
      </c>
      <c r="DX12" s="94">
        <f t="shared" si="13"/>
        <v>0</v>
      </c>
      <c r="DY12" s="94">
        <f t="shared" si="13"/>
        <v>0</v>
      </c>
      <c r="DZ12" s="94">
        <f t="shared" si="13"/>
        <v>0</v>
      </c>
      <c r="EA12" s="94">
        <f t="shared" si="13"/>
        <v>0</v>
      </c>
      <c r="EB12" s="94">
        <f t="shared" si="13"/>
        <v>0</v>
      </c>
      <c r="EC12" s="94">
        <f t="shared" si="13"/>
        <v>0</v>
      </c>
      <c r="ED12" s="94">
        <f t="shared" si="13"/>
        <v>0</v>
      </c>
      <c r="EE12" s="94">
        <f t="shared" ref="EE12:EF20" si="15">IF(AND(EE$1&gt;=$E12,EE$1&lt;=$F12),$C12/$G12,0)</f>
        <v>0</v>
      </c>
      <c r="EF12" s="94">
        <f t="shared" si="15"/>
        <v>0</v>
      </c>
      <c r="EG12" s="94">
        <f t="shared" si="8"/>
        <v>0</v>
      </c>
      <c r="EH12" s="94">
        <f t="shared" si="8"/>
        <v>0</v>
      </c>
      <c r="EI12" s="94">
        <f t="shared" si="8"/>
        <v>0</v>
      </c>
    </row>
    <row r="13" spans="1:165" x14ac:dyDescent="0.35">
      <c r="A13" s="98" t="str">
        <f t="shared" si="9"/>
        <v>OK</v>
      </c>
      <c r="B13" s="16" t="s">
        <v>27</v>
      </c>
      <c r="C13" s="92">
        <v>1358284766</v>
      </c>
      <c r="D13" s="93">
        <f>C13/Ingresos!$A$23</f>
        <v>10448344.353846153</v>
      </c>
      <c r="E13" s="145">
        <v>8</v>
      </c>
      <c r="F13" s="145">
        <v>16</v>
      </c>
      <c r="G13" s="146">
        <f t="shared" si="10"/>
        <v>9</v>
      </c>
      <c r="H13" s="94">
        <f t="shared" si="11"/>
        <v>0</v>
      </c>
      <c r="I13" s="94">
        <f t="shared" si="11"/>
        <v>0</v>
      </c>
      <c r="J13" s="94">
        <f t="shared" si="11"/>
        <v>0</v>
      </c>
      <c r="K13" s="94">
        <f t="shared" si="11"/>
        <v>0</v>
      </c>
      <c r="L13" s="94">
        <f t="shared" si="11"/>
        <v>0</v>
      </c>
      <c r="M13" s="94">
        <f t="shared" si="11"/>
        <v>0</v>
      </c>
      <c r="N13" s="94">
        <f t="shared" si="11"/>
        <v>0</v>
      </c>
      <c r="O13" s="94">
        <f t="shared" si="11"/>
        <v>150920529.55555555</v>
      </c>
      <c r="P13" s="94">
        <f t="shared" si="11"/>
        <v>150920529.55555555</v>
      </c>
      <c r="Q13" s="94">
        <f t="shared" si="11"/>
        <v>150920529.55555555</v>
      </c>
      <c r="R13" s="94">
        <f t="shared" si="11"/>
        <v>150920529.55555555</v>
      </c>
      <c r="S13" s="94">
        <f t="shared" si="11"/>
        <v>150920529.55555555</v>
      </c>
      <c r="T13" s="94">
        <f t="shared" si="11"/>
        <v>150920529.55555555</v>
      </c>
      <c r="U13" s="94">
        <f t="shared" si="11"/>
        <v>150920529.55555555</v>
      </c>
      <c r="V13" s="94">
        <f t="shared" si="11"/>
        <v>150920529.55555555</v>
      </c>
      <c r="W13" s="94">
        <f t="shared" si="11"/>
        <v>150920529.55555555</v>
      </c>
      <c r="X13" s="94">
        <f t="shared" ref="X13:AM20" si="16">IF(AND(X$1&gt;=$E13,X$1&lt;=$F13),$C13/$G13,0)</f>
        <v>0</v>
      </c>
      <c r="Y13" s="94">
        <f t="shared" si="16"/>
        <v>0</v>
      </c>
      <c r="Z13" s="94">
        <f t="shared" si="16"/>
        <v>0</v>
      </c>
      <c r="AA13" s="94">
        <f t="shared" si="16"/>
        <v>0</v>
      </c>
      <c r="AB13" s="94">
        <f t="shared" si="16"/>
        <v>0</v>
      </c>
      <c r="AC13" s="94">
        <f t="shared" si="16"/>
        <v>0</v>
      </c>
      <c r="AD13" s="94">
        <f t="shared" si="16"/>
        <v>0</v>
      </c>
      <c r="AE13" s="94">
        <f t="shared" si="16"/>
        <v>0</v>
      </c>
      <c r="AF13" s="94">
        <f t="shared" si="16"/>
        <v>0</v>
      </c>
      <c r="AG13" s="94">
        <f t="shared" si="16"/>
        <v>0</v>
      </c>
      <c r="AH13" s="94">
        <f t="shared" si="16"/>
        <v>0</v>
      </c>
      <c r="AI13" s="94">
        <f t="shared" si="16"/>
        <v>0</v>
      </c>
      <c r="AJ13" s="94">
        <f t="shared" si="16"/>
        <v>0</v>
      </c>
      <c r="AK13" s="94">
        <f t="shared" si="16"/>
        <v>0</v>
      </c>
      <c r="AL13" s="94">
        <f t="shared" si="16"/>
        <v>0</v>
      </c>
      <c r="AM13" s="94">
        <f t="shared" si="16"/>
        <v>0</v>
      </c>
      <c r="AN13" s="94">
        <f t="shared" ref="AN13:BC20" si="17">IF(AND(AN$1&gt;=$E13,AN$1&lt;=$F13),$C13/$G13,0)</f>
        <v>0</v>
      </c>
      <c r="AO13" s="94">
        <f t="shared" si="17"/>
        <v>0</v>
      </c>
      <c r="AP13" s="94">
        <f t="shared" si="17"/>
        <v>0</v>
      </c>
      <c r="AQ13" s="94">
        <f t="shared" si="17"/>
        <v>0</v>
      </c>
      <c r="AR13" s="94">
        <f t="shared" si="17"/>
        <v>0</v>
      </c>
      <c r="AS13" s="94">
        <f t="shared" si="17"/>
        <v>0</v>
      </c>
      <c r="AT13" s="94">
        <f t="shared" si="17"/>
        <v>0</v>
      </c>
      <c r="AU13" s="94">
        <f t="shared" si="17"/>
        <v>0</v>
      </c>
      <c r="AV13" s="94">
        <f t="shared" si="17"/>
        <v>0</v>
      </c>
      <c r="AW13" s="94">
        <f t="shared" si="17"/>
        <v>0</v>
      </c>
      <c r="AX13" s="94">
        <f t="shared" si="17"/>
        <v>0</v>
      </c>
      <c r="AY13" s="94">
        <f t="shared" si="17"/>
        <v>0</v>
      </c>
      <c r="AZ13" s="94">
        <f t="shared" si="17"/>
        <v>0</v>
      </c>
      <c r="BA13" s="94">
        <f t="shared" si="17"/>
        <v>0</v>
      </c>
      <c r="BB13" s="94">
        <f t="shared" si="17"/>
        <v>0</v>
      </c>
      <c r="BC13" s="94">
        <f t="shared" si="17"/>
        <v>0</v>
      </c>
      <c r="BD13" s="94">
        <f t="shared" ref="BD13:BS20" si="18">IF(AND(BD$1&gt;=$E13,BD$1&lt;=$F13),$C13/$G13,0)</f>
        <v>0</v>
      </c>
      <c r="BE13" s="94">
        <f t="shared" si="18"/>
        <v>0</v>
      </c>
      <c r="BF13" s="94">
        <f t="shared" si="18"/>
        <v>0</v>
      </c>
      <c r="BG13" s="94">
        <f t="shared" si="18"/>
        <v>0</v>
      </c>
      <c r="BH13" s="94">
        <f t="shared" si="18"/>
        <v>0</v>
      </c>
      <c r="BI13" s="94">
        <f t="shared" si="18"/>
        <v>0</v>
      </c>
      <c r="BJ13" s="94">
        <f t="shared" si="18"/>
        <v>0</v>
      </c>
      <c r="BK13" s="94">
        <f t="shared" si="18"/>
        <v>0</v>
      </c>
      <c r="BL13" s="94">
        <f t="shared" si="18"/>
        <v>0</v>
      </c>
      <c r="BM13" s="94">
        <f t="shared" si="18"/>
        <v>0</v>
      </c>
      <c r="BN13" s="94">
        <f t="shared" si="18"/>
        <v>0</v>
      </c>
      <c r="BO13" s="94">
        <f t="shared" si="18"/>
        <v>0</v>
      </c>
      <c r="BP13" s="94">
        <f t="shared" si="18"/>
        <v>0</v>
      </c>
      <c r="BQ13" s="94">
        <f t="shared" si="18"/>
        <v>0</v>
      </c>
      <c r="BR13" s="94">
        <f t="shared" si="18"/>
        <v>0</v>
      </c>
      <c r="BS13" s="94">
        <f t="shared" si="18"/>
        <v>0</v>
      </c>
      <c r="BT13" s="94">
        <f t="shared" si="14"/>
        <v>0</v>
      </c>
      <c r="BU13" s="94">
        <f t="shared" si="14"/>
        <v>0</v>
      </c>
      <c r="BV13" s="94">
        <f t="shared" si="14"/>
        <v>0</v>
      </c>
      <c r="BW13" s="94">
        <f t="shared" si="14"/>
        <v>0</v>
      </c>
      <c r="BX13" s="94">
        <f t="shared" si="14"/>
        <v>0</v>
      </c>
      <c r="BY13" s="94">
        <f t="shared" si="14"/>
        <v>0</v>
      </c>
      <c r="BZ13" s="94">
        <f t="shared" si="14"/>
        <v>0</v>
      </c>
      <c r="CA13" s="94">
        <f t="shared" si="14"/>
        <v>0</v>
      </c>
      <c r="CB13" s="94">
        <f t="shared" si="14"/>
        <v>0</v>
      </c>
      <c r="CC13" s="94">
        <f t="shared" si="14"/>
        <v>0</v>
      </c>
      <c r="CD13" s="94">
        <f t="shared" si="14"/>
        <v>0</v>
      </c>
      <c r="CE13" s="94">
        <f t="shared" si="14"/>
        <v>0</v>
      </c>
      <c r="CF13" s="94">
        <f t="shared" si="14"/>
        <v>0</v>
      </c>
      <c r="CG13" s="94">
        <f t="shared" si="14"/>
        <v>0</v>
      </c>
      <c r="CH13" s="94">
        <f t="shared" si="14"/>
        <v>0</v>
      </c>
      <c r="CI13" s="94">
        <f t="shared" ref="CI13:CX20" si="19">IF(AND(CI$1&gt;=$E13,CI$1&lt;=$F13),$C13/$G13,0)</f>
        <v>0</v>
      </c>
      <c r="CJ13" s="94">
        <f t="shared" si="19"/>
        <v>0</v>
      </c>
      <c r="CK13" s="94">
        <f t="shared" si="19"/>
        <v>0</v>
      </c>
      <c r="CL13" s="94">
        <f t="shared" si="19"/>
        <v>0</v>
      </c>
      <c r="CM13" s="94">
        <f t="shared" si="19"/>
        <v>0</v>
      </c>
      <c r="CN13" s="94">
        <f t="shared" si="19"/>
        <v>0</v>
      </c>
      <c r="CO13" s="94">
        <f t="shared" si="19"/>
        <v>0</v>
      </c>
      <c r="CP13" s="94">
        <f t="shared" si="19"/>
        <v>0</v>
      </c>
      <c r="CQ13" s="94">
        <f t="shared" si="19"/>
        <v>0</v>
      </c>
      <c r="CR13" s="94">
        <f t="shared" si="19"/>
        <v>0</v>
      </c>
      <c r="CS13" s="94">
        <f t="shared" si="19"/>
        <v>0</v>
      </c>
      <c r="CT13" s="94">
        <f t="shared" si="19"/>
        <v>0</v>
      </c>
      <c r="CU13" s="94">
        <f t="shared" si="19"/>
        <v>0</v>
      </c>
      <c r="CV13" s="94">
        <f t="shared" si="19"/>
        <v>0</v>
      </c>
      <c r="CW13" s="94">
        <f t="shared" si="19"/>
        <v>0</v>
      </c>
      <c r="CX13" s="94">
        <f t="shared" si="19"/>
        <v>0</v>
      </c>
      <c r="CY13" s="94">
        <f t="shared" ref="CY13:DN20" si="20">IF(AND(CY$1&gt;=$E13,CY$1&lt;=$F13),$C13/$G13,0)</f>
        <v>0</v>
      </c>
      <c r="CZ13" s="94">
        <f t="shared" si="20"/>
        <v>0</v>
      </c>
      <c r="DA13" s="94">
        <f t="shared" si="20"/>
        <v>0</v>
      </c>
      <c r="DB13" s="94">
        <f t="shared" si="20"/>
        <v>0</v>
      </c>
      <c r="DC13" s="94">
        <f t="shared" si="20"/>
        <v>0</v>
      </c>
      <c r="DD13" s="94">
        <f t="shared" si="20"/>
        <v>0</v>
      </c>
      <c r="DE13" s="94">
        <f t="shared" si="20"/>
        <v>0</v>
      </c>
      <c r="DF13" s="94">
        <f t="shared" si="20"/>
        <v>0</v>
      </c>
      <c r="DG13" s="94">
        <f t="shared" si="20"/>
        <v>0</v>
      </c>
      <c r="DH13" s="94">
        <f t="shared" si="20"/>
        <v>0</v>
      </c>
      <c r="DI13" s="94">
        <f t="shared" si="20"/>
        <v>0</v>
      </c>
      <c r="DJ13" s="94">
        <f t="shared" si="20"/>
        <v>0</v>
      </c>
      <c r="DK13" s="94">
        <f t="shared" si="20"/>
        <v>0</v>
      </c>
      <c r="DL13" s="94">
        <f t="shared" si="20"/>
        <v>0</v>
      </c>
      <c r="DM13" s="94">
        <f t="shared" si="20"/>
        <v>0</v>
      </c>
      <c r="DN13" s="94">
        <f t="shared" si="20"/>
        <v>0</v>
      </c>
      <c r="DO13" s="94">
        <f t="shared" ref="DO13:ED20" si="21">IF(AND(DO$1&gt;=$E13,DO$1&lt;=$F13),$C13/$G13,0)</f>
        <v>0</v>
      </c>
      <c r="DP13" s="94">
        <f t="shared" si="21"/>
        <v>0</v>
      </c>
      <c r="DQ13" s="94">
        <f t="shared" si="21"/>
        <v>0</v>
      </c>
      <c r="DR13" s="94">
        <f t="shared" si="21"/>
        <v>0</v>
      </c>
      <c r="DS13" s="94">
        <f t="shared" si="21"/>
        <v>0</v>
      </c>
      <c r="DT13" s="94">
        <f t="shared" si="21"/>
        <v>0</v>
      </c>
      <c r="DU13" s="94">
        <f t="shared" si="21"/>
        <v>0</v>
      </c>
      <c r="DV13" s="94">
        <f t="shared" si="21"/>
        <v>0</v>
      </c>
      <c r="DW13" s="94">
        <f t="shared" si="21"/>
        <v>0</v>
      </c>
      <c r="DX13" s="94">
        <f t="shared" si="21"/>
        <v>0</v>
      </c>
      <c r="DY13" s="94">
        <f t="shared" si="21"/>
        <v>0</v>
      </c>
      <c r="DZ13" s="94">
        <f t="shared" si="21"/>
        <v>0</v>
      </c>
      <c r="EA13" s="94">
        <f t="shared" si="21"/>
        <v>0</v>
      </c>
      <c r="EB13" s="94">
        <f t="shared" si="21"/>
        <v>0</v>
      </c>
      <c r="EC13" s="94">
        <f t="shared" si="21"/>
        <v>0</v>
      </c>
      <c r="ED13" s="94">
        <f t="shared" si="21"/>
        <v>0</v>
      </c>
      <c r="EE13" s="94">
        <f t="shared" si="15"/>
        <v>0</v>
      </c>
      <c r="EF13" s="94">
        <f t="shared" si="15"/>
        <v>0</v>
      </c>
      <c r="EG13" s="94">
        <f t="shared" si="8"/>
        <v>0</v>
      </c>
      <c r="EH13" s="94">
        <f t="shared" si="8"/>
        <v>0</v>
      </c>
      <c r="EI13" s="94">
        <f t="shared" si="8"/>
        <v>0</v>
      </c>
    </row>
    <row r="14" spans="1:165" x14ac:dyDescent="0.35">
      <c r="A14" s="98" t="str">
        <f t="shared" si="9"/>
        <v>OK</v>
      </c>
      <c r="B14" s="16" t="s">
        <v>37</v>
      </c>
      <c r="C14" s="92">
        <v>1215412069</v>
      </c>
      <c r="D14" s="93">
        <f>C14/Ingresos!$A$23</f>
        <v>9349323.6076923069</v>
      </c>
      <c r="E14" s="145">
        <v>12</v>
      </c>
      <c r="F14" s="145">
        <v>17</v>
      </c>
      <c r="G14" s="146">
        <f t="shared" si="10"/>
        <v>6</v>
      </c>
      <c r="H14" s="94">
        <f t="shared" si="11"/>
        <v>0</v>
      </c>
      <c r="I14" s="94">
        <f t="shared" si="11"/>
        <v>0</v>
      </c>
      <c r="J14" s="94">
        <f t="shared" si="11"/>
        <v>0</v>
      </c>
      <c r="K14" s="94">
        <f t="shared" si="11"/>
        <v>0</v>
      </c>
      <c r="L14" s="94">
        <f t="shared" si="11"/>
        <v>0</v>
      </c>
      <c r="M14" s="94">
        <f t="shared" si="11"/>
        <v>0</v>
      </c>
      <c r="N14" s="94">
        <f t="shared" si="11"/>
        <v>0</v>
      </c>
      <c r="O14" s="94">
        <f t="shared" si="11"/>
        <v>0</v>
      </c>
      <c r="P14" s="94">
        <f t="shared" si="11"/>
        <v>0</v>
      </c>
      <c r="Q14" s="94">
        <f t="shared" si="11"/>
        <v>0</v>
      </c>
      <c r="R14" s="94">
        <f t="shared" si="11"/>
        <v>0</v>
      </c>
      <c r="S14" s="94">
        <f t="shared" si="11"/>
        <v>202568678.16666666</v>
      </c>
      <c r="T14" s="94">
        <f t="shared" si="11"/>
        <v>202568678.16666666</v>
      </c>
      <c r="U14" s="94">
        <f t="shared" si="11"/>
        <v>202568678.16666666</v>
      </c>
      <c r="V14" s="94">
        <f t="shared" si="11"/>
        <v>202568678.16666666</v>
      </c>
      <c r="W14" s="94">
        <f t="shared" si="11"/>
        <v>202568678.16666666</v>
      </c>
      <c r="X14" s="94">
        <f t="shared" si="16"/>
        <v>202568678.16666666</v>
      </c>
      <c r="Y14" s="94">
        <f t="shared" si="16"/>
        <v>0</v>
      </c>
      <c r="Z14" s="94">
        <f t="shared" si="16"/>
        <v>0</v>
      </c>
      <c r="AA14" s="94">
        <f t="shared" si="16"/>
        <v>0</v>
      </c>
      <c r="AB14" s="94">
        <f t="shared" si="16"/>
        <v>0</v>
      </c>
      <c r="AC14" s="94">
        <f t="shared" si="16"/>
        <v>0</v>
      </c>
      <c r="AD14" s="94">
        <f t="shared" si="16"/>
        <v>0</v>
      </c>
      <c r="AE14" s="94">
        <f t="shared" si="16"/>
        <v>0</v>
      </c>
      <c r="AF14" s="94">
        <f t="shared" si="16"/>
        <v>0</v>
      </c>
      <c r="AG14" s="94">
        <f t="shared" si="16"/>
        <v>0</v>
      </c>
      <c r="AH14" s="94">
        <f t="shared" si="16"/>
        <v>0</v>
      </c>
      <c r="AI14" s="94">
        <f t="shared" si="16"/>
        <v>0</v>
      </c>
      <c r="AJ14" s="94">
        <f t="shared" si="16"/>
        <v>0</v>
      </c>
      <c r="AK14" s="94">
        <f t="shared" si="16"/>
        <v>0</v>
      </c>
      <c r="AL14" s="94">
        <f t="shared" si="16"/>
        <v>0</v>
      </c>
      <c r="AM14" s="94">
        <f t="shared" si="16"/>
        <v>0</v>
      </c>
      <c r="AN14" s="94">
        <f t="shared" si="17"/>
        <v>0</v>
      </c>
      <c r="AO14" s="94">
        <f t="shared" si="17"/>
        <v>0</v>
      </c>
      <c r="AP14" s="94">
        <f t="shared" si="17"/>
        <v>0</v>
      </c>
      <c r="AQ14" s="94">
        <f t="shared" si="17"/>
        <v>0</v>
      </c>
      <c r="AR14" s="94">
        <f t="shared" si="17"/>
        <v>0</v>
      </c>
      <c r="AS14" s="94">
        <f t="shared" si="17"/>
        <v>0</v>
      </c>
      <c r="AT14" s="94">
        <f t="shared" si="17"/>
        <v>0</v>
      </c>
      <c r="AU14" s="94">
        <f t="shared" si="17"/>
        <v>0</v>
      </c>
      <c r="AV14" s="94">
        <f t="shared" si="17"/>
        <v>0</v>
      </c>
      <c r="AW14" s="94">
        <f t="shared" si="17"/>
        <v>0</v>
      </c>
      <c r="AX14" s="94">
        <f t="shared" si="17"/>
        <v>0</v>
      </c>
      <c r="AY14" s="94">
        <f t="shared" si="17"/>
        <v>0</v>
      </c>
      <c r="AZ14" s="94">
        <f t="shared" si="17"/>
        <v>0</v>
      </c>
      <c r="BA14" s="94">
        <f t="shared" si="17"/>
        <v>0</v>
      </c>
      <c r="BB14" s="94">
        <f t="shared" si="17"/>
        <v>0</v>
      </c>
      <c r="BC14" s="94">
        <f t="shared" si="17"/>
        <v>0</v>
      </c>
      <c r="BD14" s="94">
        <f t="shared" si="18"/>
        <v>0</v>
      </c>
      <c r="BE14" s="94">
        <f t="shared" si="18"/>
        <v>0</v>
      </c>
      <c r="BF14" s="94">
        <f t="shared" si="18"/>
        <v>0</v>
      </c>
      <c r="BG14" s="94">
        <f t="shared" si="18"/>
        <v>0</v>
      </c>
      <c r="BH14" s="94">
        <f t="shared" si="18"/>
        <v>0</v>
      </c>
      <c r="BI14" s="94">
        <f t="shared" si="18"/>
        <v>0</v>
      </c>
      <c r="BJ14" s="94">
        <f t="shared" si="18"/>
        <v>0</v>
      </c>
      <c r="BK14" s="94">
        <f t="shared" si="18"/>
        <v>0</v>
      </c>
      <c r="BL14" s="94">
        <f t="shared" si="18"/>
        <v>0</v>
      </c>
      <c r="BM14" s="94">
        <f t="shared" si="18"/>
        <v>0</v>
      </c>
      <c r="BN14" s="94">
        <f t="shared" si="18"/>
        <v>0</v>
      </c>
      <c r="BO14" s="94">
        <f t="shared" si="18"/>
        <v>0</v>
      </c>
      <c r="BP14" s="94">
        <f t="shared" si="18"/>
        <v>0</v>
      </c>
      <c r="BQ14" s="94">
        <f t="shared" si="18"/>
        <v>0</v>
      </c>
      <c r="BR14" s="94">
        <f t="shared" si="18"/>
        <v>0</v>
      </c>
      <c r="BS14" s="94">
        <f t="shared" si="18"/>
        <v>0</v>
      </c>
      <c r="BT14" s="94">
        <f t="shared" si="14"/>
        <v>0</v>
      </c>
      <c r="BU14" s="94">
        <f t="shared" si="14"/>
        <v>0</v>
      </c>
      <c r="BV14" s="94">
        <f t="shared" si="14"/>
        <v>0</v>
      </c>
      <c r="BW14" s="94">
        <f t="shared" si="14"/>
        <v>0</v>
      </c>
      <c r="BX14" s="94">
        <f t="shared" si="14"/>
        <v>0</v>
      </c>
      <c r="BY14" s="94">
        <f t="shared" si="14"/>
        <v>0</v>
      </c>
      <c r="BZ14" s="94">
        <f t="shared" si="14"/>
        <v>0</v>
      </c>
      <c r="CA14" s="94">
        <f t="shared" si="14"/>
        <v>0</v>
      </c>
      <c r="CB14" s="94">
        <f t="shared" si="14"/>
        <v>0</v>
      </c>
      <c r="CC14" s="94">
        <f t="shared" si="14"/>
        <v>0</v>
      </c>
      <c r="CD14" s="94">
        <f t="shared" si="14"/>
        <v>0</v>
      </c>
      <c r="CE14" s="94">
        <f t="shared" si="14"/>
        <v>0</v>
      </c>
      <c r="CF14" s="94">
        <f t="shared" si="14"/>
        <v>0</v>
      </c>
      <c r="CG14" s="94">
        <f t="shared" si="14"/>
        <v>0</v>
      </c>
      <c r="CH14" s="94">
        <f t="shared" si="14"/>
        <v>0</v>
      </c>
      <c r="CI14" s="94">
        <f t="shared" si="19"/>
        <v>0</v>
      </c>
      <c r="CJ14" s="94">
        <f t="shared" si="19"/>
        <v>0</v>
      </c>
      <c r="CK14" s="94">
        <f t="shared" si="19"/>
        <v>0</v>
      </c>
      <c r="CL14" s="94">
        <f t="shared" si="19"/>
        <v>0</v>
      </c>
      <c r="CM14" s="94">
        <f t="shared" si="19"/>
        <v>0</v>
      </c>
      <c r="CN14" s="94">
        <f t="shared" si="19"/>
        <v>0</v>
      </c>
      <c r="CO14" s="94">
        <f t="shared" si="19"/>
        <v>0</v>
      </c>
      <c r="CP14" s="94">
        <f t="shared" si="19"/>
        <v>0</v>
      </c>
      <c r="CQ14" s="94">
        <f t="shared" si="19"/>
        <v>0</v>
      </c>
      <c r="CR14" s="94">
        <f t="shared" si="19"/>
        <v>0</v>
      </c>
      <c r="CS14" s="94">
        <f t="shared" si="19"/>
        <v>0</v>
      </c>
      <c r="CT14" s="94">
        <f t="shared" si="19"/>
        <v>0</v>
      </c>
      <c r="CU14" s="94">
        <f t="shared" si="19"/>
        <v>0</v>
      </c>
      <c r="CV14" s="94">
        <f t="shared" si="19"/>
        <v>0</v>
      </c>
      <c r="CW14" s="94">
        <f t="shared" si="19"/>
        <v>0</v>
      </c>
      <c r="CX14" s="94">
        <f t="shared" si="19"/>
        <v>0</v>
      </c>
      <c r="CY14" s="94">
        <f t="shared" si="20"/>
        <v>0</v>
      </c>
      <c r="CZ14" s="94">
        <f t="shared" si="20"/>
        <v>0</v>
      </c>
      <c r="DA14" s="94">
        <f t="shared" si="20"/>
        <v>0</v>
      </c>
      <c r="DB14" s="94">
        <f t="shared" si="20"/>
        <v>0</v>
      </c>
      <c r="DC14" s="94">
        <f t="shared" si="20"/>
        <v>0</v>
      </c>
      <c r="DD14" s="94">
        <f t="shared" si="20"/>
        <v>0</v>
      </c>
      <c r="DE14" s="94">
        <f t="shared" si="20"/>
        <v>0</v>
      </c>
      <c r="DF14" s="94">
        <f t="shared" si="20"/>
        <v>0</v>
      </c>
      <c r="DG14" s="94">
        <f t="shared" si="20"/>
        <v>0</v>
      </c>
      <c r="DH14" s="94">
        <f t="shared" si="20"/>
        <v>0</v>
      </c>
      <c r="DI14" s="94">
        <f t="shared" si="20"/>
        <v>0</v>
      </c>
      <c r="DJ14" s="94">
        <f t="shared" si="20"/>
        <v>0</v>
      </c>
      <c r="DK14" s="94">
        <f t="shared" si="20"/>
        <v>0</v>
      </c>
      <c r="DL14" s="94">
        <f t="shared" si="20"/>
        <v>0</v>
      </c>
      <c r="DM14" s="94">
        <f t="shared" si="20"/>
        <v>0</v>
      </c>
      <c r="DN14" s="94">
        <f t="shared" si="20"/>
        <v>0</v>
      </c>
      <c r="DO14" s="94">
        <f t="shared" si="21"/>
        <v>0</v>
      </c>
      <c r="DP14" s="94">
        <f t="shared" si="21"/>
        <v>0</v>
      </c>
      <c r="DQ14" s="94">
        <f t="shared" si="21"/>
        <v>0</v>
      </c>
      <c r="DR14" s="94">
        <f t="shared" si="21"/>
        <v>0</v>
      </c>
      <c r="DS14" s="94">
        <f t="shared" si="21"/>
        <v>0</v>
      </c>
      <c r="DT14" s="94">
        <f t="shared" si="21"/>
        <v>0</v>
      </c>
      <c r="DU14" s="94">
        <f t="shared" si="21"/>
        <v>0</v>
      </c>
      <c r="DV14" s="94">
        <f t="shared" si="21"/>
        <v>0</v>
      </c>
      <c r="DW14" s="94">
        <f t="shared" si="21"/>
        <v>0</v>
      </c>
      <c r="DX14" s="94">
        <f t="shared" si="21"/>
        <v>0</v>
      </c>
      <c r="DY14" s="94">
        <f t="shared" si="21"/>
        <v>0</v>
      </c>
      <c r="DZ14" s="94">
        <f t="shared" si="21"/>
        <v>0</v>
      </c>
      <c r="EA14" s="94">
        <f t="shared" si="21"/>
        <v>0</v>
      </c>
      <c r="EB14" s="94">
        <f t="shared" si="21"/>
        <v>0</v>
      </c>
      <c r="EC14" s="94">
        <f t="shared" si="21"/>
        <v>0</v>
      </c>
      <c r="ED14" s="94">
        <f t="shared" si="21"/>
        <v>0</v>
      </c>
      <c r="EE14" s="94">
        <f t="shared" si="15"/>
        <v>0</v>
      </c>
      <c r="EF14" s="94">
        <f t="shared" si="15"/>
        <v>0</v>
      </c>
      <c r="EG14" s="94">
        <f t="shared" si="8"/>
        <v>0</v>
      </c>
      <c r="EH14" s="94">
        <f t="shared" si="8"/>
        <v>0</v>
      </c>
      <c r="EI14" s="94">
        <f t="shared" si="8"/>
        <v>0</v>
      </c>
    </row>
    <row r="15" spans="1:165" x14ac:dyDescent="0.35">
      <c r="A15" s="98" t="str">
        <f t="shared" si="9"/>
        <v>OK</v>
      </c>
      <c r="B15" s="16" t="s">
        <v>28</v>
      </c>
      <c r="C15" s="92">
        <v>882871784</v>
      </c>
      <c r="D15" s="93">
        <f>C15/Ingresos!$A$23</f>
        <v>6791321.4153846158</v>
      </c>
      <c r="E15" s="145">
        <v>11</v>
      </c>
      <c r="F15" s="145">
        <v>19</v>
      </c>
      <c r="G15" s="146">
        <f t="shared" si="10"/>
        <v>9</v>
      </c>
      <c r="H15" s="94">
        <f t="shared" si="11"/>
        <v>0</v>
      </c>
      <c r="I15" s="94">
        <f t="shared" si="11"/>
        <v>0</v>
      </c>
      <c r="J15" s="94">
        <f t="shared" si="11"/>
        <v>0</v>
      </c>
      <c r="K15" s="94">
        <f t="shared" si="11"/>
        <v>0</v>
      </c>
      <c r="L15" s="94">
        <f t="shared" si="11"/>
        <v>0</v>
      </c>
      <c r="M15" s="94">
        <f t="shared" si="11"/>
        <v>0</v>
      </c>
      <c r="N15" s="94">
        <f t="shared" si="11"/>
        <v>0</v>
      </c>
      <c r="O15" s="94">
        <f t="shared" si="11"/>
        <v>0</v>
      </c>
      <c r="P15" s="94">
        <f t="shared" si="11"/>
        <v>0</v>
      </c>
      <c r="Q15" s="94">
        <f t="shared" si="11"/>
        <v>0</v>
      </c>
      <c r="R15" s="94">
        <f t="shared" si="11"/>
        <v>98096864.888888896</v>
      </c>
      <c r="S15" s="94">
        <f t="shared" si="11"/>
        <v>98096864.888888896</v>
      </c>
      <c r="T15" s="94">
        <f t="shared" si="11"/>
        <v>98096864.888888896</v>
      </c>
      <c r="U15" s="94">
        <f t="shared" si="11"/>
        <v>98096864.888888896</v>
      </c>
      <c r="V15" s="94">
        <f t="shared" si="11"/>
        <v>98096864.888888896</v>
      </c>
      <c r="W15" s="94">
        <f t="shared" si="11"/>
        <v>98096864.888888896</v>
      </c>
      <c r="X15" s="94">
        <f t="shared" si="16"/>
        <v>98096864.888888896</v>
      </c>
      <c r="Y15" s="94">
        <f t="shared" si="16"/>
        <v>98096864.888888896</v>
      </c>
      <c r="Z15" s="94">
        <f t="shared" si="16"/>
        <v>98096864.888888896</v>
      </c>
      <c r="AA15" s="94">
        <f t="shared" si="16"/>
        <v>0</v>
      </c>
      <c r="AB15" s="94">
        <f t="shared" si="16"/>
        <v>0</v>
      </c>
      <c r="AC15" s="94">
        <f t="shared" si="16"/>
        <v>0</v>
      </c>
      <c r="AD15" s="94">
        <f t="shared" si="16"/>
        <v>0</v>
      </c>
      <c r="AE15" s="94">
        <f t="shared" si="16"/>
        <v>0</v>
      </c>
      <c r="AF15" s="94">
        <f t="shared" si="16"/>
        <v>0</v>
      </c>
      <c r="AG15" s="94">
        <f t="shared" si="16"/>
        <v>0</v>
      </c>
      <c r="AH15" s="94">
        <f t="shared" si="16"/>
        <v>0</v>
      </c>
      <c r="AI15" s="94">
        <f t="shared" si="16"/>
        <v>0</v>
      </c>
      <c r="AJ15" s="94">
        <f t="shared" si="16"/>
        <v>0</v>
      </c>
      <c r="AK15" s="94">
        <f t="shared" si="16"/>
        <v>0</v>
      </c>
      <c r="AL15" s="94">
        <f t="shared" si="16"/>
        <v>0</v>
      </c>
      <c r="AM15" s="94">
        <f t="shared" si="16"/>
        <v>0</v>
      </c>
      <c r="AN15" s="94">
        <f t="shared" si="17"/>
        <v>0</v>
      </c>
      <c r="AO15" s="94">
        <f t="shared" si="17"/>
        <v>0</v>
      </c>
      <c r="AP15" s="94">
        <f t="shared" si="17"/>
        <v>0</v>
      </c>
      <c r="AQ15" s="94">
        <f t="shared" si="17"/>
        <v>0</v>
      </c>
      <c r="AR15" s="94">
        <f t="shared" si="17"/>
        <v>0</v>
      </c>
      <c r="AS15" s="94">
        <f t="shared" si="17"/>
        <v>0</v>
      </c>
      <c r="AT15" s="94">
        <f t="shared" si="17"/>
        <v>0</v>
      </c>
      <c r="AU15" s="94">
        <f t="shared" si="17"/>
        <v>0</v>
      </c>
      <c r="AV15" s="94">
        <f t="shared" si="17"/>
        <v>0</v>
      </c>
      <c r="AW15" s="94">
        <f t="shared" si="17"/>
        <v>0</v>
      </c>
      <c r="AX15" s="94">
        <f t="shared" si="17"/>
        <v>0</v>
      </c>
      <c r="AY15" s="94">
        <f t="shared" si="17"/>
        <v>0</v>
      </c>
      <c r="AZ15" s="94">
        <f t="shared" si="17"/>
        <v>0</v>
      </c>
      <c r="BA15" s="94">
        <f t="shared" si="17"/>
        <v>0</v>
      </c>
      <c r="BB15" s="94">
        <f t="shared" si="17"/>
        <v>0</v>
      </c>
      <c r="BC15" s="94">
        <f t="shared" si="17"/>
        <v>0</v>
      </c>
      <c r="BD15" s="94">
        <f t="shared" si="18"/>
        <v>0</v>
      </c>
      <c r="BE15" s="94">
        <f t="shared" si="18"/>
        <v>0</v>
      </c>
      <c r="BF15" s="94">
        <f t="shared" si="18"/>
        <v>0</v>
      </c>
      <c r="BG15" s="94">
        <f t="shared" si="18"/>
        <v>0</v>
      </c>
      <c r="BH15" s="94">
        <f t="shared" si="18"/>
        <v>0</v>
      </c>
      <c r="BI15" s="94">
        <f t="shared" si="18"/>
        <v>0</v>
      </c>
      <c r="BJ15" s="94">
        <f t="shared" si="18"/>
        <v>0</v>
      </c>
      <c r="BK15" s="94">
        <f t="shared" si="18"/>
        <v>0</v>
      </c>
      <c r="BL15" s="94">
        <f t="shared" si="18"/>
        <v>0</v>
      </c>
      <c r="BM15" s="94">
        <f t="shared" si="18"/>
        <v>0</v>
      </c>
      <c r="BN15" s="94">
        <f t="shared" si="18"/>
        <v>0</v>
      </c>
      <c r="BO15" s="94">
        <f t="shared" si="18"/>
        <v>0</v>
      </c>
      <c r="BP15" s="94">
        <f t="shared" si="18"/>
        <v>0</v>
      </c>
      <c r="BQ15" s="94">
        <f t="shared" si="18"/>
        <v>0</v>
      </c>
      <c r="BR15" s="94">
        <f t="shared" si="18"/>
        <v>0</v>
      </c>
      <c r="BS15" s="94">
        <f t="shared" si="18"/>
        <v>0</v>
      </c>
      <c r="BT15" s="94">
        <f t="shared" si="14"/>
        <v>0</v>
      </c>
      <c r="BU15" s="94">
        <f t="shared" si="14"/>
        <v>0</v>
      </c>
      <c r="BV15" s="94">
        <f t="shared" si="14"/>
        <v>0</v>
      </c>
      <c r="BW15" s="94">
        <f t="shared" si="14"/>
        <v>0</v>
      </c>
      <c r="BX15" s="94">
        <f t="shared" si="14"/>
        <v>0</v>
      </c>
      <c r="BY15" s="94">
        <f t="shared" si="14"/>
        <v>0</v>
      </c>
      <c r="BZ15" s="94">
        <f t="shared" si="14"/>
        <v>0</v>
      </c>
      <c r="CA15" s="94">
        <f t="shared" si="14"/>
        <v>0</v>
      </c>
      <c r="CB15" s="94">
        <f t="shared" si="14"/>
        <v>0</v>
      </c>
      <c r="CC15" s="94">
        <f t="shared" si="14"/>
        <v>0</v>
      </c>
      <c r="CD15" s="94">
        <f t="shared" si="14"/>
        <v>0</v>
      </c>
      <c r="CE15" s="94">
        <f t="shared" si="14"/>
        <v>0</v>
      </c>
      <c r="CF15" s="94">
        <f t="shared" si="14"/>
        <v>0</v>
      </c>
      <c r="CG15" s="94">
        <f t="shared" si="14"/>
        <v>0</v>
      </c>
      <c r="CH15" s="94">
        <f t="shared" si="14"/>
        <v>0</v>
      </c>
      <c r="CI15" s="94">
        <f t="shared" si="19"/>
        <v>0</v>
      </c>
      <c r="CJ15" s="94">
        <f t="shared" si="19"/>
        <v>0</v>
      </c>
      <c r="CK15" s="94">
        <f t="shared" si="19"/>
        <v>0</v>
      </c>
      <c r="CL15" s="94">
        <f t="shared" si="19"/>
        <v>0</v>
      </c>
      <c r="CM15" s="94">
        <f t="shared" si="19"/>
        <v>0</v>
      </c>
      <c r="CN15" s="94">
        <f t="shared" si="19"/>
        <v>0</v>
      </c>
      <c r="CO15" s="94">
        <f t="shared" si="19"/>
        <v>0</v>
      </c>
      <c r="CP15" s="94">
        <f t="shared" si="19"/>
        <v>0</v>
      </c>
      <c r="CQ15" s="94">
        <f t="shared" si="19"/>
        <v>0</v>
      </c>
      <c r="CR15" s="94">
        <f t="shared" si="19"/>
        <v>0</v>
      </c>
      <c r="CS15" s="94">
        <f t="shared" si="19"/>
        <v>0</v>
      </c>
      <c r="CT15" s="94">
        <f t="shared" si="19"/>
        <v>0</v>
      </c>
      <c r="CU15" s="94">
        <f t="shared" si="19"/>
        <v>0</v>
      </c>
      <c r="CV15" s="94">
        <f t="shared" si="19"/>
        <v>0</v>
      </c>
      <c r="CW15" s="94">
        <f t="shared" si="19"/>
        <v>0</v>
      </c>
      <c r="CX15" s="94">
        <f t="shared" si="19"/>
        <v>0</v>
      </c>
      <c r="CY15" s="94">
        <f t="shared" si="20"/>
        <v>0</v>
      </c>
      <c r="CZ15" s="94">
        <f t="shared" si="20"/>
        <v>0</v>
      </c>
      <c r="DA15" s="94">
        <f t="shared" si="20"/>
        <v>0</v>
      </c>
      <c r="DB15" s="94">
        <f t="shared" si="20"/>
        <v>0</v>
      </c>
      <c r="DC15" s="94">
        <f t="shared" si="20"/>
        <v>0</v>
      </c>
      <c r="DD15" s="94">
        <f t="shared" si="20"/>
        <v>0</v>
      </c>
      <c r="DE15" s="94">
        <f t="shared" si="20"/>
        <v>0</v>
      </c>
      <c r="DF15" s="94">
        <f t="shared" si="20"/>
        <v>0</v>
      </c>
      <c r="DG15" s="94">
        <f t="shared" si="20"/>
        <v>0</v>
      </c>
      <c r="DH15" s="94">
        <f t="shared" si="20"/>
        <v>0</v>
      </c>
      <c r="DI15" s="94">
        <f t="shared" si="20"/>
        <v>0</v>
      </c>
      <c r="DJ15" s="94">
        <f t="shared" si="20"/>
        <v>0</v>
      </c>
      <c r="DK15" s="94">
        <f t="shared" si="20"/>
        <v>0</v>
      </c>
      <c r="DL15" s="94">
        <f t="shared" si="20"/>
        <v>0</v>
      </c>
      <c r="DM15" s="94">
        <f t="shared" si="20"/>
        <v>0</v>
      </c>
      <c r="DN15" s="94">
        <f t="shared" si="20"/>
        <v>0</v>
      </c>
      <c r="DO15" s="94">
        <f t="shared" si="21"/>
        <v>0</v>
      </c>
      <c r="DP15" s="94">
        <f t="shared" si="21"/>
        <v>0</v>
      </c>
      <c r="DQ15" s="94">
        <f t="shared" si="21"/>
        <v>0</v>
      </c>
      <c r="DR15" s="94">
        <f t="shared" si="21"/>
        <v>0</v>
      </c>
      <c r="DS15" s="94">
        <f t="shared" si="21"/>
        <v>0</v>
      </c>
      <c r="DT15" s="94">
        <f t="shared" si="21"/>
        <v>0</v>
      </c>
      <c r="DU15" s="94">
        <f t="shared" si="21"/>
        <v>0</v>
      </c>
      <c r="DV15" s="94">
        <f t="shared" si="21"/>
        <v>0</v>
      </c>
      <c r="DW15" s="94">
        <f t="shared" si="21"/>
        <v>0</v>
      </c>
      <c r="DX15" s="94">
        <f t="shared" si="21"/>
        <v>0</v>
      </c>
      <c r="DY15" s="94">
        <f t="shared" si="21"/>
        <v>0</v>
      </c>
      <c r="DZ15" s="94">
        <f t="shared" si="21"/>
        <v>0</v>
      </c>
      <c r="EA15" s="94">
        <f t="shared" si="21"/>
        <v>0</v>
      </c>
      <c r="EB15" s="94">
        <f t="shared" si="21"/>
        <v>0</v>
      </c>
      <c r="EC15" s="94">
        <f t="shared" si="21"/>
        <v>0</v>
      </c>
      <c r="ED15" s="94">
        <f t="shared" si="21"/>
        <v>0</v>
      </c>
      <c r="EE15" s="94">
        <f t="shared" si="15"/>
        <v>0</v>
      </c>
      <c r="EF15" s="94">
        <f t="shared" si="15"/>
        <v>0</v>
      </c>
      <c r="EG15" s="94">
        <f t="shared" si="8"/>
        <v>0</v>
      </c>
      <c r="EH15" s="94">
        <f t="shared" si="8"/>
        <v>0</v>
      </c>
      <c r="EI15" s="94">
        <f t="shared" si="8"/>
        <v>0</v>
      </c>
    </row>
    <row r="16" spans="1:165" x14ac:dyDescent="0.35">
      <c r="A16" s="98" t="str">
        <f t="shared" si="9"/>
        <v>OK</v>
      </c>
      <c r="B16" s="16" t="s">
        <v>29</v>
      </c>
      <c r="C16" s="92">
        <v>464509502</v>
      </c>
      <c r="D16" s="93">
        <f>C16/Ingresos!$A$23</f>
        <v>3573150.0153846154</v>
      </c>
      <c r="E16" s="145">
        <v>13</v>
      </c>
      <c r="F16" s="145">
        <v>20</v>
      </c>
      <c r="G16" s="146">
        <f t="shared" si="10"/>
        <v>8</v>
      </c>
      <c r="H16" s="94">
        <f t="shared" si="11"/>
        <v>0</v>
      </c>
      <c r="I16" s="94">
        <f t="shared" si="11"/>
        <v>0</v>
      </c>
      <c r="J16" s="94">
        <f t="shared" si="11"/>
        <v>0</v>
      </c>
      <c r="K16" s="94">
        <f t="shared" si="11"/>
        <v>0</v>
      </c>
      <c r="L16" s="94">
        <f t="shared" si="11"/>
        <v>0</v>
      </c>
      <c r="M16" s="94">
        <f t="shared" si="11"/>
        <v>0</v>
      </c>
      <c r="N16" s="94">
        <f t="shared" si="11"/>
        <v>0</v>
      </c>
      <c r="O16" s="94">
        <f t="shared" si="11"/>
        <v>0</v>
      </c>
      <c r="P16" s="94">
        <f t="shared" si="11"/>
        <v>0</v>
      </c>
      <c r="Q16" s="94">
        <f t="shared" si="11"/>
        <v>0</v>
      </c>
      <c r="R16" s="94">
        <f t="shared" si="11"/>
        <v>0</v>
      </c>
      <c r="S16" s="94">
        <f t="shared" si="11"/>
        <v>0</v>
      </c>
      <c r="T16" s="94">
        <f t="shared" si="11"/>
        <v>58063687.75</v>
      </c>
      <c r="U16" s="94">
        <f t="shared" si="11"/>
        <v>58063687.75</v>
      </c>
      <c r="V16" s="94">
        <f t="shared" si="11"/>
        <v>58063687.75</v>
      </c>
      <c r="W16" s="94">
        <f t="shared" si="11"/>
        <v>58063687.75</v>
      </c>
      <c r="X16" s="94">
        <f t="shared" si="16"/>
        <v>58063687.75</v>
      </c>
      <c r="Y16" s="94">
        <f t="shared" si="16"/>
        <v>58063687.75</v>
      </c>
      <c r="Z16" s="94">
        <f t="shared" si="16"/>
        <v>58063687.75</v>
      </c>
      <c r="AA16" s="94">
        <f t="shared" si="16"/>
        <v>58063687.75</v>
      </c>
      <c r="AB16" s="94">
        <f t="shared" si="16"/>
        <v>0</v>
      </c>
      <c r="AC16" s="94">
        <f t="shared" si="16"/>
        <v>0</v>
      </c>
      <c r="AD16" s="94">
        <f t="shared" si="16"/>
        <v>0</v>
      </c>
      <c r="AE16" s="94">
        <f t="shared" si="16"/>
        <v>0</v>
      </c>
      <c r="AF16" s="94">
        <f t="shared" si="16"/>
        <v>0</v>
      </c>
      <c r="AG16" s="94">
        <f t="shared" si="16"/>
        <v>0</v>
      </c>
      <c r="AH16" s="94">
        <f t="shared" si="16"/>
        <v>0</v>
      </c>
      <c r="AI16" s="94">
        <f t="shared" si="16"/>
        <v>0</v>
      </c>
      <c r="AJ16" s="94">
        <f t="shared" si="16"/>
        <v>0</v>
      </c>
      <c r="AK16" s="94">
        <f t="shared" si="16"/>
        <v>0</v>
      </c>
      <c r="AL16" s="94">
        <f t="shared" si="16"/>
        <v>0</v>
      </c>
      <c r="AM16" s="94">
        <f t="shared" si="16"/>
        <v>0</v>
      </c>
      <c r="AN16" s="94">
        <f t="shared" si="17"/>
        <v>0</v>
      </c>
      <c r="AO16" s="94">
        <f t="shared" si="17"/>
        <v>0</v>
      </c>
      <c r="AP16" s="94">
        <f t="shared" si="17"/>
        <v>0</v>
      </c>
      <c r="AQ16" s="94">
        <f t="shared" si="17"/>
        <v>0</v>
      </c>
      <c r="AR16" s="94">
        <f t="shared" si="17"/>
        <v>0</v>
      </c>
      <c r="AS16" s="94">
        <f t="shared" si="17"/>
        <v>0</v>
      </c>
      <c r="AT16" s="94">
        <f t="shared" si="17"/>
        <v>0</v>
      </c>
      <c r="AU16" s="94">
        <f t="shared" si="17"/>
        <v>0</v>
      </c>
      <c r="AV16" s="94">
        <f t="shared" si="17"/>
        <v>0</v>
      </c>
      <c r="AW16" s="94">
        <f t="shared" si="17"/>
        <v>0</v>
      </c>
      <c r="AX16" s="94">
        <f t="shared" si="17"/>
        <v>0</v>
      </c>
      <c r="AY16" s="94">
        <f t="shared" si="17"/>
        <v>0</v>
      </c>
      <c r="AZ16" s="94">
        <f t="shared" si="17"/>
        <v>0</v>
      </c>
      <c r="BA16" s="94">
        <f t="shared" si="17"/>
        <v>0</v>
      </c>
      <c r="BB16" s="94">
        <f t="shared" si="17"/>
        <v>0</v>
      </c>
      <c r="BC16" s="94">
        <f t="shared" si="17"/>
        <v>0</v>
      </c>
      <c r="BD16" s="94">
        <f t="shared" si="18"/>
        <v>0</v>
      </c>
      <c r="BE16" s="94">
        <f t="shared" si="18"/>
        <v>0</v>
      </c>
      <c r="BF16" s="94">
        <f t="shared" si="18"/>
        <v>0</v>
      </c>
      <c r="BG16" s="94">
        <f t="shared" si="18"/>
        <v>0</v>
      </c>
      <c r="BH16" s="94">
        <f t="shared" si="18"/>
        <v>0</v>
      </c>
      <c r="BI16" s="94">
        <f t="shared" si="18"/>
        <v>0</v>
      </c>
      <c r="BJ16" s="94">
        <f t="shared" si="18"/>
        <v>0</v>
      </c>
      <c r="BK16" s="94">
        <f t="shared" si="18"/>
        <v>0</v>
      </c>
      <c r="BL16" s="94">
        <f t="shared" si="18"/>
        <v>0</v>
      </c>
      <c r="BM16" s="94">
        <f t="shared" si="18"/>
        <v>0</v>
      </c>
      <c r="BN16" s="94">
        <f t="shared" si="18"/>
        <v>0</v>
      </c>
      <c r="BO16" s="94">
        <f t="shared" si="18"/>
        <v>0</v>
      </c>
      <c r="BP16" s="94">
        <f t="shared" si="18"/>
        <v>0</v>
      </c>
      <c r="BQ16" s="94">
        <f t="shared" si="18"/>
        <v>0</v>
      </c>
      <c r="BR16" s="94">
        <f t="shared" si="18"/>
        <v>0</v>
      </c>
      <c r="BS16" s="94">
        <f t="shared" si="18"/>
        <v>0</v>
      </c>
      <c r="BT16" s="94">
        <f t="shared" si="14"/>
        <v>0</v>
      </c>
      <c r="BU16" s="94">
        <f t="shared" si="14"/>
        <v>0</v>
      </c>
      <c r="BV16" s="94">
        <f t="shared" si="14"/>
        <v>0</v>
      </c>
      <c r="BW16" s="94">
        <f t="shared" si="14"/>
        <v>0</v>
      </c>
      <c r="BX16" s="94">
        <f t="shared" si="14"/>
        <v>0</v>
      </c>
      <c r="BY16" s="94">
        <f t="shared" si="14"/>
        <v>0</v>
      </c>
      <c r="BZ16" s="94">
        <f t="shared" si="14"/>
        <v>0</v>
      </c>
      <c r="CA16" s="94">
        <f t="shared" si="14"/>
        <v>0</v>
      </c>
      <c r="CB16" s="94">
        <f t="shared" si="14"/>
        <v>0</v>
      </c>
      <c r="CC16" s="94">
        <f t="shared" si="14"/>
        <v>0</v>
      </c>
      <c r="CD16" s="94">
        <f t="shared" si="14"/>
        <v>0</v>
      </c>
      <c r="CE16" s="94">
        <f t="shared" si="14"/>
        <v>0</v>
      </c>
      <c r="CF16" s="94">
        <f t="shared" si="14"/>
        <v>0</v>
      </c>
      <c r="CG16" s="94">
        <f t="shared" si="14"/>
        <v>0</v>
      </c>
      <c r="CH16" s="94">
        <f t="shared" si="14"/>
        <v>0</v>
      </c>
      <c r="CI16" s="94">
        <f t="shared" si="19"/>
        <v>0</v>
      </c>
      <c r="CJ16" s="94">
        <f t="shared" si="19"/>
        <v>0</v>
      </c>
      <c r="CK16" s="94">
        <f t="shared" si="19"/>
        <v>0</v>
      </c>
      <c r="CL16" s="94">
        <f t="shared" si="19"/>
        <v>0</v>
      </c>
      <c r="CM16" s="94">
        <f t="shared" si="19"/>
        <v>0</v>
      </c>
      <c r="CN16" s="94">
        <f t="shared" si="19"/>
        <v>0</v>
      </c>
      <c r="CO16" s="94">
        <f t="shared" si="19"/>
        <v>0</v>
      </c>
      <c r="CP16" s="94">
        <f t="shared" si="19"/>
        <v>0</v>
      </c>
      <c r="CQ16" s="94">
        <f t="shared" si="19"/>
        <v>0</v>
      </c>
      <c r="CR16" s="94">
        <f t="shared" si="19"/>
        <v>0</v>
      </c>
      <c r="CS16" s="94">
        <f t="shared" si="19"/>
        <v>0</v>
      </c>
      <c r="CT16" s="94">
        <f t="shared" si="19"/>
        <v>0</v>
      </c>
      <c r="CU16" s="94">
        <f t="shared" si="19"/>
        <v>0</v>
      </c>
      <c r="CV16" s="94">
        <f t="shared" si="19"/>
        <v>0</v>
      </c>
      <c r="CW16" s="94">
        <f t="shared" si="19"/>
        <v>0</v>
      </c>
      <c r="CX16" s="94">
        <f t="shared" si="19"/>
        <v>0</v>
      </c>
      <c r="CY16" s="94">
        <f t="shared" si="20"/>
        <v>0</v>
      </c>
      <c r="CZ16" s="94">
        <f t="shared" si="20"/>
        <v>0</v>
      </c>
      <c r="DA16" s="94">
        <f t="shared" si="20"/>
        <v>0</v>
      </c>
      <c r="DB16" s="94">
        <f t="shared" si="20"/>
        <v>0</v>
      </c>
      <c r="DC16" s="94">
        <f t="shared" si="20"/>
        <v>0</v>
      </c>
      <c r="DD16" s="94">
        <f t="shared" si="20"/>
        <v>0</v>
      </c>
      <c r="DE16" s="94">
        <f t="shared" si="20"/>
        <v>0</v>
      </c>
      <c r="DF16" s="94">
        <f t="shared" si="20"/>
        <v>0</v>
      </c>
      <c r="DG16" s="94">
        <f t="shared" si="20"/>
        <v>0</v>
      </c>
      <c r="DH16" s="94">
        <f t="shared" si="20"/>
        <v>0</v>
      </c>
      <c r="DI16" s="94">
        <f t="shared" si="20"/>
        <v>0</v>
      </c>
      <c r="DJ16" s="94">
        <f t="shared" si="20"/>
        <v>0</v>
      </c>
      <c r="DK16" s="94">
        <f t="shared" si="20"/>
        <v>0</v>
      </c>
      <c r="DL16" s="94">
        <f t="shared" si="20"/>
        <v>0</v>
      </c>
      <c r="DM16" s="94">
        <f t="shared" si="20"/>
        <v>0</v>
      </c>
      <c r="DN16" s="94">
        <f t="shared" si="20"/>
        <v>0</v>
      </c>
      <c r="DO16" s="94">
        <f t="shared" si="21"/>
        <v>0</v>
      </c>
      <c r="DP16" s="94">
        <f t="shared" si="21"/>
        <v>0</v>
      </c>
      <c r="DQ16" s="94">
        <f t="shared" si="21"/>
        <v>0</v>
      </c>
      <c r="DR16" s="94">
        <f t="shared" si="21"/>
        <v>0</v>
      </c>
      <c r="DS16" s="94">
        <f t="shared" si="21"/>
        <v>0</v>
      </c>
      <c r="DT16" s="94">
        <f t="shared" si="21"/>
        <v>0</v>
      </c>
      <c r="DU16" s="94">
        <f t="shared" si="21"/>
        <v>0</v>
      </c>
      <c r="DV16" s="94">
        <f t="shared" si="21"/>
        <v>0</v>
      </c>
      <c r="DW16" s="94">
        <f t="shared" si="21"/>
        <v>0</v>
      </c>
      <c r="DX16" s="94">
        <f t="shared" si="21"/>
        <v>0</v>
      </c>
      <c r="DY16" s="94">
        <f t="shared" si="21"/>
        <v>0</v>
      </c>
      <c r="DZ16" s="94">
        <f t="shared" si="21"/>
        <v>0</v>
      </c>
      <c r="EA16" s="94">
        <f t="shared" si="21"/>
        <v>0</v>
      </c>
      <c r="EB16" s="94">
        <f t="shared" si="21"/>
        <v>0</v>
      </c>
      <c r="EC16" s="94">
        <f t="shared" si="21"/>
        <v>0</v>
      </c>
      <c r="ED16" s="94">
        <f t="shared" si="21"/>
        <v>0</v>
      </c>
      <c r="EE16" s="94">
        <f t="shared" si="15"/>
        <v>0</v>
      </c>
      <c r="EF16" s="94">
        <f t="shared" si="15"/>
        <v>0</v>
      </c>
      <c r="EG16" s="94">
        <f t="shared" si="8"/>
        <v>0</v>
      </c>
      <c r="EH16" s="94">
        <f t="shared" si="8"/>
        <v>0</v>
      </c>
      <c r="EI16" s="94">
        <f t="shared" si="8"/>
        <v>0</v>
      </c>
    </row>
    <row r="17" spans="1:139" x14ac:dyDescent="0.35">
      <c r="A17" s="98" t="str">
        <f t="shared" si="9"/>
        <v>OK</v>
      </c>
      <c r="B17" s="16" t="s">
        <v>30</v>
      </c>
      <c r="C17" s="92">
        <v>1127740820</v>
      </c>
      <c r="D17" s="93">
        <f>C17/Ingresos!$A$23</f>
        <v>8674929.384615384</v>
      </c>
      <c r="E17" s="145">
        <v>15</v>
      </c>
      <c r="F17" s="145">
        <v>20</v>
      </c>
      <c r="G17" s="146">
        <f t="shared" si="10"/>
        <v>6</v>
      </c>
      <c r="H17" s="94">
        <f t="shared" si="11"/>
        <v>0</v>
      </c>
      <c r="I17" s="94">
        <f t="shared" si="11"/>
        <v>0</v>
      </c>
      <c r="J17" s="94">
        <f t="shared" si="11"/>
        <v>0</v>
      </c>
      <c r="K17" s="94">
        <f t="shared" si="11"/>
        <v>0</v>
      </c>
      <c r="L17" s="94">
        <f t="shared" si="11"/>
        <v>0</v>
      </c>
      <c r="M17" s="94">
        <f t="shared" si="11"/>
        <v>0</v>
      </c>
      <c r="N17" s="94">
        <f t="shared" si="11"/>
        <v>0</v>
      </c>
      <c r="O17" s="94">
        <f t="shared" si="11"/>
        <v>0</v>
      </c>
      <c r="P17" s="94">
        <f t="shared" si="11"/>
        <v>0</v>
      </c>
      <c r="Q17" s="94">
        <f t="shared" si="11"/>
        <v>0</v>
      </c>
      <c r="R17" s="94">
        <f t="shared" si="11"/>
        <v>0</v>
      </c>
      <c r="S17" s="94">
        <f t="shared" si="11"/>
        <v>0</v>
      </c>
      <c r="T17" s="94">
        <f t="shared" si="11"/>
        <v>0</v>
      </c>
      <c r="U17" s="94">
        <f t="shared" si="11"/>
        <v>0</v>
      </c>
      <c r="V17" s="94">
        <f t="shared" si="11"/>
        <v>187956803.33333334</v>
      </c>
      <c r="W17" s="94">
        <f t="shared" si="11"/>
        <v>187956803.33333334</v>
      </c>
      <c r="X17" s="94">
        <f t="shared" si="16"/>
        <v>187956803.33333334</v>
      </c>
      <c r="Y17" s="94">
        <f t="shared" si="16"/>
        <v>187956803.33333334</v>
      </c>
      <c r="Z17" s="94">
        <f t="shared" si="16"/>
        <v>187956803.33333334</v>
      </c>
      <c r="AA17" s="94">
        <f t="shared" si="16"/>
        <v>187956803.33333334</v>
      </c>
      <c r="AB17" s="94">
        <f t="shared" si="16"/>
        <v>0</v>
      </c>
      <c r="AC17" s="94">
        <f t="shared" si="16"/>
        <v>0</v>
      </c>
      <c r="AD17" s="94">
        <f t="shared" si="16"/>
        <v>0</v>
      </c>
      <c r="AE17" s="94">
        <f t="shared" si="16"/>
        <v>0</v>
      </c>
      <c r="AF17" s="94">
        <f t="shared" si="16"/>
        <v>0</v>
      </c>
      <c r="AG17" s="94">
        <f t="shared" si="16"/>
        <v>0</v>
      </c>
      <c r="AH17" s="94">
        <f t="shared" si="16"/>
        <v>0</v>
      </c>
      <c r="AI17" s="94">
        <f t="shared" si="16"/>
        <v>0</v>
      </c>
      <c r="AJ17" s="94">
        <f t="shared" si="16"/>
        <v>0</v>
      </c>
      <c r="AK17" s="94">
        <f t="shared" si="16"/>
        <v>0</v>
      </c>
      <c r="AL17" s="94">
        <f t="shared" si="16"/>
        <v>0</v>
      </c>
      <c r="AM17" s="94">
        <f t="shared" si="16"/>
        <v>0</v>
      </c>
      <c r="AN17" s="94">
        <f t="shared" si="17"/>
        <v>0</v>
      </c>
      <c r="AO17" s="94">
        <f t="shared" si="17"/>
        <v>0</v>
      </c>
      <c r="AP17" s="94">
        <f t="shared" si="17"/>
        <v>0</v>
      </c>
      <c r="AQ17" s="94">
        <f t="shared" si="17"/>
        <v>0</v>
      </c>
      <c r="AR17" s="94">
        <f t="shared" si="17"/>
        <v>0</v>
      </c>
      <c r="AS17" s="94">
        <f t="shared" si="17"/>
        <v>0</v>
      </c>
      <c r="AT17" s="94">
        <f t="shared" si="17"/>
        <v>0</v>
      </c>
      <c r="AU17" s="94">
        <f t="shared" si="17"/>
        <v>0</v>
      </c>
      <c r="AV17" s="94">
        <f t="shared" si="17"/>
        <v>0</v>
      </c>
      <c r="AW17" s="94">
        <f t="shared" si="17"/>
        <v>0</v>
      </c>
      <c r="AX17" s="94">
        <f t="shared" si="17"/>
        <v>0</v>
      </c>
      <c r="AY17" s="94">
        <f t="shared" si="17"/>
        <v>0</v>
      </c>
      <c r="AZ17" s="94">
        <f t="shared" si="17"/>
        <v>0</v>
      </c>
      <c r="BA17" s="94">
        <f t="shared" si="17"/>
        <v>0</v>
      </c>
      <c r="BB17" s="94">
        <f t="shared" si="17"/>
        <v>0</v>
      </c>
      <c r="BC17" s="94">
        <f t="shared" si="17"/>
        <v>0</v>
      </c>
      <c r="BD17" s="94">
        <f t="shared" si="18"/>
        <v>0</v>
      </c>
      <c r="BE17" s="94">
        <f t="shared" si="18"/>
        <v>0</v>
      </c>
      <c r="BF17" s="94">
        <f t="shared" si="18"/>
        <v>0</v>
      </c>
      <c r="BG17" s="94">
        <f t="shared" si="18"/>
        <v>0</v>
      </c>
      <c r="BH17" s="94">
        <f t="shared" si="18"/>
        <v>0</v>
      </c>
      <c r="BI17" s="94">
        <f t="shared" si="18"/>
        <v>0</v>
      </c>
      <c r="BJ17" s="94">
        <f t="shared" si="18"/>
        <v>0</v>
      </c>
      <c r="BK17" s="94">
        <f t="shared" si="18"/>
        <v>0</v>
      </c>
      <c r="BL17" s="94">
        <f t="shared" si="18"/>
        <v>0</v>
      </c>
      <c r="BM17" s="94">
        <f t="shared" si="18"/>
        <v>0</v>
      </c>
      <c r="BN17" s="94">
        <f t="shared" si="18"/>
        <v>0</v>
      </c>
      <c r="BO17" s="94">
        <f t="shared" si="18"/>
        <v>0</v>
      </c>
      <c r="BP17" s="94">
        <f t="shared" si="18"/>
        <v>0</v>
      </c>
      <c r="BQ17" s="94">
        <f t="shared" si="18"/>
        <v>0</v>
      </c>
      <c r="BR17" s="94">
        <f t="shared" si="18"/>
        <v>0</v>
      </c>
      <c r="BS17" s="94">
        <f t="shared" si="18"/>
        <v>0</v>
      </c>
      <c r="BT17" s="94">
        <f t="shared" si="14"/>
        <v>0</v>
      </c>
      <c r="BU17" s="94">
        <f t="shared" si="14"/>
        <v>0</v>
      </c>
      <c r="BV17" s="94">
        <f t="shared" si="14"/>
        <v>0</v>
      </c>
      <c r="BW17" s="94">
        <f t="shared" si="14"/>
        <v>0</v>
      </c>
      <c r="BX17" s="94">
        <f t="shared" si="14"/>
        <v>0</v>
      </c>
      <c r="BY17" s="94">
        <f t="shared" si="14"/>
        <v>0</v>
      </c>
      <c r="BZ17" s="94">
        <f t="shared" si="14"/>
        <v>0</v>
      </c>
      <c r="CA17" s="94">
        <f t="shared" si="14"/>
        <v>0</v>
      </c>
      <c r="CB17" s="94">
        <f t="shared" si="14"/>
        <v>0</v>
      </c>
      <c r="CC17" s="94">
        <f t="shared" si="14"/>
        <v>0</v>
      </c>
      <c r="CD17" s="94">
        <f t="shared" si="14"/>
        <v>0</v>
      </c>
      <c r="CE17" s="94">
        <f t="shared" si="14"/>
        <v>0</v>
      </c>
      <c r="CF17" s="94">
        <f t="shared" si="14"/>
        <v>0</v>
      </c>
      <c r="CG17" s="94">
        <f t="shared" si="14"/>
        <v>0</v>
      </c>
      <c r="CH17" s="94">
        <f t="shared" si="14"/>
        <v>0</v>
      </c>
      <c r="CI17" s="94">
        <f t="shared" si="19"/>
        <v>0</v>
      </c>
      <c r="CJ17" s="94">
        <f t="shared" si="19"/>
        <v>0</v>
      </c>
      <c r="CK17" s="94">
        <f t="shared" si="19"/>
        <v>0</v>
      </c>
      <c r="CL17" s="94">
        <f t="shared" si="19"/>
        <v>0</v>
      </c>
      <c r="CM17" s="94">
        <f t="shared" si="19"/>
        <v>0</v>
      </c>
      <c r="CN17" s="94">
        <f t="shared" si="19"/>
        <v>0</v>
      </c>
      <c r="CO17" s="94">
        <f t="shared" si="19"/>
        <v>0</v>
      </c>
      <c r="CP17" s="94">
        <f t="shared" si="19"/>
        <v>0</v>
      </c>
      <c r="CQ17" s="94">
        <f t="shared" si="19"/>
        <v>0</v>
      </c>
      <c r="CR17" s="94">
        <f t="shared" si="19"/>
        <v>0</v>
      </c>
      <c r="CS17" s="94">
        <f t="shared" si="19"/>
        <v>0</v>
      </c>
      <c r="CT17" s="94">
        <f t="shared" si="19"/>
        <v>0</v>
      </c>
      <c r="CU17" s="94">
        <f t="shared" si="19"/>
        <v>0</v>
      </c>
      <c r="CV17" s="94">
        <f t="shared" si="19"/>
        <v>0</v>
      </c>
      <c r="CW17" s="94">
        <f t="shared" si="19"/>
        <v>0</v>
      </c>
      <c r="CX17" s="94">
        <f t="shared" si="19"/>
        <v>0</v>
      </c>
      <c r="CY17" s="94">
        <f t="shared" si="20"/>
        <v>0</v>
      </c>
      <c r="CZ17" s="94">
        <f t="shared" si="20"/>
        <v>0</v>
      </c>
      <c r="DA17" s="94">
        <f t="shared" si="20"/>
        <v>0</v>
      </c>
      <c r="DB17" s="94">
        <f t="shared" si="20"/>
        <v>0</v>
      </c>
      <c r="DC17" s="94">
        <f t="shared" si="20"/>
        <v>0</v>
      </c>
      <c r="DD17" s="94">
        <f t="shared" si="20"/>
        <v>0</v>
      </c>
      <c r="DE17" s="94">
        <f t="shared" si="20"/>
        <v>0</v>
      </c>
      <c r="DF17" s="94">
        <f t="shared" si="20"/>
        <v>0</v>
      </c>
      <c r="DG17" s="94">
        <f t="shared" si="20"/>
        <v>0</v>
      </c>
      <c r="DH17" s="94">
        <f t="shared" si="20"/>
        <v>0</v>
      </c>
      <c r="DI17" s="94">
        <f t="shared" si="20"/>
        <v>0</v>
      </c>
      <c r="DJ17" s="94">
        <f t="shared" si="20"/>
        <v>0</v>
      </c>
      <c r="DK17" s="94">
        <f t="shared" si="20"/>
        <v>0</v>
      </c>
      <c r="DL17" s="94">
        <f t="shared" si="20"/>
        <v>0</v>
      </c>
      <c r="DM17" s="94">
        <f t="shared" si="20"/>
        <v>0</v>
      </c>
      <c r="DN17" s="94">
        <f t="shared" si="20"/>
        <v>0</v>
      </c>
      <c r="DO17" s="94">
        <f t="shared" si="21"/>
        <v>0</v>
      </c>
      <c r="DP17" s="94">
        <f t="shared" si="21"/>
        <v>0</v>
      </c>
      <c r="DQ17" s="94">
        <f t="shared" si="21"/>
        <v>0</v>
      </c>
      <c r="DR17" s="94">
        <f t="shared" si="21"/>
        <v>0</v>
      </c>
      <c r="DS17" s="94">
        <f t="shared" si="21"/>
        <v>0</v>
      </c>
      <c r="DT17" s="94">
        <f t="shared" si="21"/>
        <v>0</v>
      </c>
      <c r="DU17" s="94">
        <f t="shared" si="21"/>
        <v>0</v>
      </c>
      <c r="DV17" s="94">
        <f t="shared" si="21"/>
        <v>0</v>
      </c>
      <c r="DW17" s="94">
        <f t="shared" si="21"/>
        <v>0</v>
      </c>
      <c r="DX17" s="94">
        <f t="shared" si="21"/>
        <v>0</v>
      </c>
      <c r="DY17" s="94">
        <f t="shared" si="21"/>
        <v>0</v>
      </c>
      <c r="DZ17" s="94">
        <f t="shared" si="21"/>
        <v>0</v>
      </c>
      <c r="EA17" s="94">
        <f t="shared" si="21"/>
        <v>0</v>
      </c>
      <c r="EB17" s="94">
        <f t="shared" si="21"/>
        <v>0</v>
      </c>
      <c r="EC17" s="94">
        <f t="shared" si="21"/>
        <v>0</v>
      </c>
      <c r="ED17" s="94">
        <f t="shared" si="21"/>
        <v>0</v>
      </c>
      <c r="EE17" s="94">
        <f t="shared" si="15"/>
        <v>0</v>
      </c>
      <c r="EF17" s="94">
        <f t="shared" si="15"/>
        <v>0</v>
      </c>
      <c r="EG17" s="94">
        <f t="shared" si="8"/>
        <v>0</v>
      </c>
      <c r="EH17" s="94">
        <f t="shared" si="8"/>
        <v>0</v>
      </c>
      <c r="EI17" s="94">
        <f t="shared" si="8"/>
        <v>0</v>
      </c>
    </row>
    <row r="18" spans="1:139" x14ac:dyDescent="0.35">
      <c r="A18" s="98" t="str">
        <f t="shared" si="9"/>
        <v>OK</v>
      </c>
      <c r="B18" s="16" t="s">
        <v>31</v>
      </c>
      <c r="C18" s="92">
        <v>1122524305</v>
      </c>
      <c r="D18" s="93">
        <f>C18/Ingresos!$A$23</f>
        <v>8634802.346153846</v>
      </c>
      <c r="E18" s="145">
        <v>1</v>
      </c>
      <c r="F18" s="145">
        <v>20</v>
      </c>
      <c r="G18" s="146">
        <f t="shared" si="10"/>
        <v>20</v>
      </c>
      <c r="H18" s="94">
        <f>IF(AND(H$1&gt;=$E18,H$1&lt;=$F18),$C18/$G18,0)</f>
        <v>56126215.25</v>
      </c>
      <c r="I18" s="94">
        <f t="shared" si="11"/>
        <v>56126215.25</v>
      </c>
      <c r="J18" s="94">
        <f t="shared" si="11"/>
        <v>56126215.25</v>
      </c>
      <c r="K18" s="94">
        <f t="shared" si="11"/>
        <v>56126215.25</v>
      </c>
      <c r="L18" s="94">
        <f t="shared" si="11"/>
        <v>56126215.25</v>
      </c>
      <c r="M18" s="94">
        <f t="shared" si="11"/>
        <v>56126215.25</v>
      </c>
      <c r="N18" s="94">
        <f t="shared" si="11"/>
        <v>56126215.25</v>
      </c>
      <c r="O18" s="94">
        <f t="shared" si="11"/>
        <v>56126215.25</v>
      </c>
      <c r="P18" s="94">
        <f t="shared" si="11"/>
        <v>56126215.25</v>
      </c>
      <c r="Q18" s="94">
        <f t="shared" si="11"/>
        <v>56126215.25</v>
      </c>
      <c r="R18" s="94">
        <f t="shared" si="11"/>
        <v>56126215.25</v>
      </c>
      <c r="S18" s="94">
        <f t="shared" si="11"/>
        <v>56126215.25</v>
      </c>
      <c r="T18" s="94">
        <f t="shared" si="11"/>
        <v>56126215.25</v>
      </c>
      <c r="U18" s="94">
        <f t="shared" si="11"/>
        <v>56126215.25</v>
      </c>
      <c r="V18" s="94">
        <f t="shared" si="11"/>
        <v>56126215.25</v>
      </c>
      <c r="W18" s="94">
        <f t="shared" si="11"/>
        <v>56126215.25</v>
      </c>
      <c r="X18" s="94">
        <f t="shared" si="16"/>
        <v>56126215.25</v>
      </c>
      <c r="Y18" s="94">
        <f t="shared" si="16"/>
        <v>56126215.25</v>
      </c>
      <c r="Z18" s="94">
        <f t="shared" si="16"/>
        <v>56126215.25</v>
      </c>
      <c r="AA18" s="94">
        <f t="shared" si="16"/>
        <v>56126215.25</v>
      </c>
      <c r="AB18" s="94">
        <f t="shared" si="16"/>
        <v>0</v>
      </c>
      <c r="AC18" s="94">
        <f t="shared" si="16"/>
        <v>0</v>
      </c>
      <c r="AD18" s="94">
        <f t="shared" si="16"/>
        <v>0</v>
      </c>
      <c r="AE18" s="94">
        <f t="shared" si="16"/>
        <v>0</v>
      </c>
      <c r="AF18" s="94">
        <f t="shared" si="16"/>
        <v>0</v>
      </c>
      <c r="AG18" s="94">
        <f t="shared" si="16"/>
        <v>0</v>
      </c>
      <c r="AH18" s="94">
        <f t="shared" si="16"/>
        <v>0</v>
      </c>
      <c r="AI18" s="94">
        <f t="shared" si="16"/>
        <v>0</v>
      </c>
      <c r="AJ18" s="94">
        <f t="shared" si="16"/>
        <v>0</v>
      </c>
      <c r="AK18" s="94">
        <f t="shared" si="16"/>
        <v>0</v>
      </c>
      <c r="AL18" s="94">
        <f t="shared" si="16"/>
        <v>0</v>
      </c>
      <c r="AM18" s="94">
        <f t="shared" si="16"/>
        <v>0</v>
      </c>
      <c r="AN18" s="94">
        <f t="shared" si="17"/>
        <v>0</v>
      </c>
      <c r="AO18" s="94">
        <f t="shared" si="17"/>
        <v>0</v>
      </c>
      <c r="AP18" s="94">
        <f t="shared" si="17"/>
        <v>0</v>
      </c>
      <c r="AQ18" s="94">
        <f t="shared" si="17"/>
        <v>0</v>
      </c>
      <c r="AR18" s="94">
        <f t="shared" si="17"/>
        <v>0</v>
      </c>
      <c r="AS18" s="94">
        <f t="shared" si="17"/>
        <v>0</v>
      </c>
      <c r="AT18" s="94">
        <f t="shared" si="17"/>
        <v>0</v>
      </c>
      <c r="AU18" s="94">
        <f t="shared" si="17"/>
        <v>0</v>
      </c>
      <c r="AV18" s="94">
        <f t="shared" si="17"/>
        <v>0</v>
      </c>
      <c r="AW18" s="94">
        <f t="shared" si="17"/>
        <v>0</v>
      </c>
      <c r="AX18" s="94">
        <f t="shared" si="17"/>
        <v>0</v>
      </c>
      <c r="AY18" s="94">
        <f t="shared" si="17"/>
        <v>0</v>
      </c>
      <c r="AZ18" s="94">
        <f t="shared" si="17"/>
        <v>0</v>
      </c>
      <c r="BA18" s="94">
        <f t="shared" si="17"/>
        <v>0</v>
      </c>
      <c r="BB18" s="94">
        <f t="shared" si="17"/>
        <v>0</v>
      </c>
      <c r="BC18" s="94">
        <f t="shared" si="17"/>
        <v>0</v>
      </c>
      <c r="BD18" s="94">
        <f t="shared" si="18"/>
        <v>0</v>
      </c>
      <c r="BE18" s="94">
        <f t="shared" si="18"/>
        <v>0</v>
      </c>
      <c r="BF18" s="94">
        <f t="shared" si="18"/>
        <v>0</v>
      </c>
      <c r="BG18" s="94">
        <f t="shared" si="18"/>
        <v>0</v>
      </c>
      <c r="BH18" s="94">
        <f t="shared" si="18"/>
        <v>0</v>
      </c>
      <c r="BI18" s="94">
        <f t="shared" si="18"/>
        <v>0</v>
      </c>
      <c r="BJ18" s="94">
        <f t="shared" si="18"/>
        <v>0</v>
      </c>
      <c r="BK18" s="94">
        <f t="shared" si="18"/>
        <v>0</v>
      </c>
      <c r="BL18" s="94">
        <f t="shared" si="18"/>
        <v>0</v>
      </c>
      <c r="BM18" s="94">
        <f t="shared" si="18"/>
        <v>0</v>
      </c>
      <c r="BN18" s="94">
        <f t="shared" si="18"/>
        <v>0</v>
      </c>
      <c r="BO18" s="94">
        <f t="shared" si="18"/>
        <v>0</v>
      </c>
      <c r="BP18" s="94">
        <f t="shared" si="18"/>
        <v>0</v>
      </c>
      <c r="BQ18" s="94">
        <f t="shared" si="18"/>
        <v>0</v>
      </c>
      <c r="BR18" s="94">
        <f t="shared" si="18"/>
        <v>0</v>
      </c>
      <c r="BS18" s="94">
        <f t="shared" si="18"/>
        <v>0</v>
      </c>
      <c r="BT18" s="94">
        <f t="shared" si="14"/>
        <v>0</v>
      </c>
      <c r="BU18" s="94">
        <f t="shared" si="14"/>
        <v>0</v>
      </c>
      <c r="BV18" s="94">
        <f t="shared" si="14"/>
        <v>0</v>
      </c>
      <c r="BW18" s="94">
        <f t="shared" si="14"/>
        <v>0</v>
      </c>
      <c r="BX18" s="94">
        <f t="shared" si="14"/>
        <v>0</v>
      </c>
      <c r="BY18" s="94">
        <f t="shared" si="14"/>
        <v>0</v>
      </c>
      <c r="BZ18" s="94">
        <f t="shared" si="14"/>
        <v>0</v>
      </c>
      <c r="CA18" s="94">
        <f t="shared" si="14"/>
        <v>0</v>
      </c>
      <c r="CB18" s="94">
        <f t="shared" si="14"/>
        <v>0</v>
      </c>
      <c r="CC18" s="94">
        <f t="shared" si="14"/>
        <v>0</v>
      </c>
      <c r="CD18" s="94">
        <f t="shared" si="14"/>
        <v>0</v>
      </c>
      <c r="CE18" s="94">
        <f t="shared" si="14"/>
        <v>0</v>
      </c>
      <c r="CF18" s="94">
        <f t="shared" si="14"/>
        <v>0</v>
      </c>
      <c r="CG18" s="94">
        <f t="shared" si="14"/>
        <v>0</v>
      </c>
      <c r="CH18" s="94">
        <f t="shared" si="14"/>
        <v>0</v>
      </c>
      <c r="CI18" s="94">
        <f t="shared" si="19"/>
        <v>0</v>
      </c>
      <c r="CJ18" s="94">
        <f t="shared" si="19"/>
        <v>0</v>
      </c>
      <c r="CK18" s="94">
        <f t="shared" si="19"/>
        <v>0</v>
      </c>
      <c r="CL18" s="94">
        <f t="shared" si="19"/>
        <v>0</v>
      </c>
      <c r="CM18" s="94">
        <f t="shared" si="19"/>
        <v>0</v>
      </c>
      <c r="CN18" s="94">
        <f t="shared" si="19"/>
        <v>0</v>
      </c>
      <c r="CO18" s="94">
        <f t="shared" si="19"/>
        <v>0</v>
      </c>
      <c r="CP18" s="94">
        <f t="shared" si="19"/>
        <v>0</v>
      </c>
      <c r="CQ18" s="94">
        <f t="shared" si="19"/>
        <v>0</v>
      </c>
      <c r="CR18" s="94">
        <f t="shared" si="19"/>
        <v>0</v>
      </c>
      <c r="CS18" s="94">
        <f t="shared" si="19"/>
        <v>0</v>
      </c>
      <c r="CT18" s="94">
        <f t="shared" si="19"/>
        <v>0</v>
      </c>
      <c r="CU18" s="94">
        <f t="shared" si="19"/>
        <v>0</v>
      </c>
      <c r="CV18" s="94">
        <f t="shared" si="19"/>
        <v>0</v>
      </c>
      <c r="CW18" s="94">
        <f t="shared" si="19"/>
        <v>0</v>
      </c>
      <c r="CX18" s="94">
        <f t="shared" si="19"/>
        <v>0</v>
      </c>
      <c r="CY18" s="94">
        <f t="shared" si="20"/>
        <v>0</v>
      </c>
      <c r="CZ18" s="94">
        <f t="shared" si="20"/>
        <v>0</v>
      </c>
      <c r="DA18" s="94">
        <f t="shared" si="20"/>
        <v>0</v>
      </c>
      <c r="DB18" s="94">
        <f t="shared" si="20"/>
        <v>0</v>
      </c>
      <c r="DC18" s="94">
        <f t="shared" si="20"/>
        <v>0</v>
      </c>
      <c r="DD18" s="94">
        <f t="shared" si="20"/>
        <v>0</v>
      </c>
      <c r="DE18" s="94">
        <f t="shared" si="20"/>
        <v>0</v>
      </c>
      <c r="DF18" s="94">
        <f t="shared" si="20"/>
        <v>0</v>
      </c>
      <c r="DG18" s="94">
        <f t="shared" si="20"/>
        <v>0</v>
      </c>
      <c r="DH18" s="94">
        <f t="shared" si="20"/>
        <v>0</v>
      </c>
      <c r="DI18" s="94">
        <f t="shared" si="20"/>
        <v>0</v>
      </c>
      <c r="DJ18" s="94">
        <f t="shared" si="20"/>
        <v>0</v>
      </c>
      <c r="DK18" s="94">
        <f t="shared" si="20"/>
        <v>0</v>
      </c>
      <c r="DL18" s="94">
        <f t="shared" si="20"/>
        <v>0</v>
      </c>
      <c r="DM18" s="94">
        <f t="shared" si="20"/>
        <v>0</v>
      </c>
      <c r="DN18" s="94">
        <f t="shared" si="20"/>
        <v>0</v>
      </c>
      <c r="DO18" s="94">
        <f t="shared" si="21"/>
        <v>0</v>
      </c>
      <c r="DP18" s="94">
        <f t="shared" si="21"/>
        <v>0</v>
      </c>
      <c r="DQ18" s="94">
        <f t="shared" si="21"/>
        <v>0</v>
      </c>
      <c r="DR18" s="94">
        <f t="shared" si="21"/>
        <v>0</v>
      </c>
      <c r="DS18" s="94">
        <f t="shared" si="21"/>
        <v>0</v>
      </c>
      <c r="DT18" s="94">
        <f t="shared" si="21"/>
        <v>0</v>
      </c>
      <c r="DU18" s="94">
        <f t="shared" si="21"/>
        <v>0</v>
      </c>
      <c r="DV18" s="94">
        <f t="shared" si="21"/>
        <v>0</v>
      </c>
      <c r="DW18" s="94">
        <f t="shared" si="21"/>
        <v>0</v>
      </c>
      <c r="DX18" s="94">
        <f t="shared" si="21"/>
        <v>0</v>
      </c>
      <c r="DY18" s="94">
        <f t="shared" si="21"/>
        <v>0</v>
      </c>
      <c r="DZ18" s="94">
        <f t="shared" si="21"/>
        <v>0</v>
      </c>
      <c r="EA18" s="94">
        <f t="shared" si="21"/>
        <v>0</v>
      </c>
      <c r="EB18" s="94">
        <f t="shared" si="21"/>
        <v>0</v>
      </c>
      <c r="EC18" s="94">
        <f t="shared" si="21"/>
        <v>0</v>
      </c>
      <c r="ED18" s="94">
        <f t="shared" si="21"/>
        <v>0</v>
      </c>
      <c r="EE18" s="94">
        <f t="shared" si="15"/>
        <v>0</v>
      </c>
      <c r="EF18" s="94">
        <f t="shared" si="15"/>
        <v>0</v>
      </c>
      <c r="EG18" s="94">
        <f t="shared" si="8"/>
        <v>0</v>
      </c>
      <c r="EH18" s="94">
        <f t="shared" si="8"/>
        <v>0</v>
      </c>
      <c r="EI18" s="94">
        <f t="shared" si="8"/>
        <v>0</v>
      </c>
    </row>
    <row r="19" spans="1:139" x14ac:dyDescent="0.35">
      <c r="A19" s="98" t="str">
        <f t="shared" si="9"/>
        <v>OK</v>
      </c>
      <c r="B19" s="16" t="s">
        <v>32</v>
      </c>
      <c r="C19" s="92">
        <v>1943847000</v>
      </c>
      <c r="D19" s="93">
        <f>C19/Ingresos!$A$23</f>
        <v>14952669.23076923</v>
      </c>
      <c r="E19" s="145">
        <v>1</v>
      </c>
      <c r="F19" s="145">
        <v>20</v>
      </c>
      <c r="G19" s="146">
        <f t="shared" si="10"/>
        <v>20</v>
      </c>
      <c r="H19" s="94">
        <f t="shared" si="11"/>
        <v>97192350</v>
      </c>
      <c r="I19" s="94">
        <f t="shared" si="11"/>
        <v>97192350</v>
      </c>
      <c r="J19" s="94">
        <f t="shared" si="11"/>
        <v>97192350</v>
      </c>
      <c r="K19" s="94">
        <f t="shared" si="11"/>
        <v>97192350</v>
      </c>
      <c r="L19" s="94">
        <f t="shared" si="11"/>
        <v>97192350</v>
      </c>
      <c r="M19" s="94">
        <f t="shared" si="11"/>
        <v>97192350</v>
      </c>
      <c r="N19" s="94">
        <f t="shared" si="11"/>
        <v>97192350</v>
      </c>
      <c r="O19" s="94">
        <f t="shared" si="11"/>
        <v>97192350</v>
      </c>
      <c r="P19" s="94">
        <f t="shared" si="11"/>
        <v>97192350</v>
      </c>
      <c r="Q19" s="94">
        <f t="shared" si="11"/>
        <v>97192350</v>
      </c>
      <c r="R19" s="94">
        <f t="shared" si="11"/>
        <v>97192350</v>
      </c>
      <c r="S19" s="94">
        <f t="shared" si="11"/>
        <v>97192350</v>
      </c>
      <c r="T19" s="94">
        <f t="shared" si="11"/>
        <v>97192350</v>
      </c>
      <c r="U19" s="94">
        <f t="shared" si="11"/>
        <v>97192350</v>
      </c>
      <c r="V19" s="94">
        <f t="shared" si="11"/>
        <v>97192350</v>
      </c>
      <c r="W19" s="94">
        <f t="shared" si="11"/>
        <v>97192350</v>
      </c>
      <c r="X19" s="94">
        <f t="shared" si="16"/>
        <v>97192350</v>
      </c>
      <c r="Y19" s="94">
        <f t="shared" si="16"/>
        <v>97192350</v>
      </c>
      <c r="Z19" s="94">
        <f t="shared" si="16"/>
        <v>97192350</v>
      </c>
      <c r="AA19" s="94">
        <f t="shared" si="16"/>
        <v>97192350</v>
      </c>
      <c r="AB19" s="94">
        <f t="shared" si="16"/>
        <v>0</v>
      </c>
      <c r="AC19" s="94">
        <f t="shared" si="16"/>
        <v>0</v>
      </c>
      <c r="AD19" s="94">
        <f t="shared" si="16"/>
        <v>0</v>
      </c>
      <c r="AE19" s="94">
        <f t="shared" si="16"/>
        <v>0</v>
      </c>
      <c r="AF19" s="94">
        <f t="shared" si="16"/>
        <v>0</v>
      </c>
      <c r="AG19" s="94">
        <f t="shared" si="16"/>
        <v>0</v>
      </c>
      <c r="AH19" s="94">
        <f t="shared" si="16"/>
        <v>0</v>
      </c>
      <c r="AI19" s="94">
        <f t="shared" si="16"/>
        <v>0</v>
      </c>
      <c r="AJ19" s="94">
        <f t="shared" si="16"/>
        <v>0</v>
      </c>
      <c r="AK19" s="94">
        <f t="shared" si="16"/>
        <v>0</v>
      </c>
      <c r="AL19" s="94">
        <f t="shared" si="16"/>
        <v>0</v>
      </c>
      <c r="AM19" s="94">
        <f t="shared" si="16"/>
        <v>0</v>
      </c>
      <c r="AN19" s="94">
        <f t="shared" si="17"/>
        <v>0</v>
      </c>
      <c r="AO19" s="94">
        <f t="shared" si="17"/>
        <v>0</v>
      </c>
      <c r="AP19" s="94">
        <f t="shared" si="17"/>
        <v>0</v>
      </c>
      <c r="AQ19" s="94">
        <f t="shared" si="17"/>
        <v>0</v>
      </c>
      <c r="AR19" s="94">
        <f t="shared" si="17"/>
        <v>0</v>
      </c>
      <c r="AS19" s="94">
        <f t="shared" si="17"/>
        <v>0</v>
      </c>
      <c r="AT19" s="94">
        <f t="shared" si="17"/>
        <v>0</v>
      </c>
      <c r="AU19" s="94">
        <f t="shared" si="17"/>
        <v>0</v>
      </c>
      <c r="AV19" s="94">
        <f t="shared" si="17"/>
        <v>0</v>
      </c>
      <c r="AW19" s="94">
        <f t="shared" si="17"/>
        <v>0</v>
      </c>
      <c r="AX19" s="94">
        <f t="shared" si="17"/>
        <v>0</v>
      </c>
      <c r="AY19" s="94">
        <f t="shared" si="17"/>
        <v>0</v>
      </c>
      <c r="AZ19" s="94">
        <f t="shared" si="17"/>
        <v>0</v>
      </c>
      <c r="BA19" s="94">
        <f t="shared" si="17"/>
        <v>0</v>
      </c>
      <c r="BB19" s="94">
        <f t="shared" si="17"/>
        <v>0</v>
      </c>
      <c r="BC19" s="94">
        <f t="shared" si="17"/>
        <v>0</v>
      </c>
      <c r="BD19" s="94">
        <f t="shared" si="18"/>
        <v>0</v>
      </c>
      <c r="BE19" s="94">
        <f t="shared" si="18"/>
        <v>0</v>
      </c>
      <c r="BF19" s="94">
        <f t="shared" si="18"/>
        <v>0</v>
      </c>
      <c r="BG19" s="94">
        <f t="shared" si="18"/>
        <v>0</v>
      </c>
      <c r="BH19" s="94">
        <f t="shared" si="18"/>
        <v>0</v>
      </c>
      <c r="BI19" s="94">
        <f t="shared" si="18"/>
        <v>0</v>
      </c>
      <c r="BJ19" s="94">
        <f t="shared" si="18"/>
        <v>0</v>
      </c>
      <c r="BK19" s="94">
        <f t="shared" si="18"/>
        <v>0</v>
      </c>
      <c r="BL19" s="94">
        <f t="shared" si="18"/>
        <v>0</v>
      </c>
      <c r="BM19" s="94">
        <f t="shared" si="18"/>
        <v>0</v>
      </c>
      <c r="BN19" s="94">
        <f t="shared" si="18"/>
        <v>0</v>
      </c>
      <c r="BO19" s="94">
        <f t="shared" si="18"/>
        <v>0</v>
      </c>
      <c r="BP19" s="94">
        <f t="shared" si="18"/>
        <v>0</v>
      </c>
      <c r="BQ19" s="94">
        <f t="shared" si="18"/>
        <v>0</v>
      </c>
      <c r="BR19" s="94">
        <f t="shared" si="18"/>
        <v>0</v>
      </c>
      <c r="BS19" s="94">
        <f t="shared" si="18"/>
        <v>0</v>
      </c>
      <c r="BT19" s="94">
        <f t="shared" si="14"/>
        <v>0</v>
      </c>
      <c r="BU19" s="94">
        <f t="shared" si="14"/>
        <v>0</v>
      </c>
      <c r="BV19" s="94">
        <f t="shared" si="14"/>
        <v>0</v>
      </c>
      <c r="BW19" s="94">
        <f t="shared" si="14"/>
        <v>0</v>
      </c>
      <c r="BX19" s="94">
        <f t="shared" si="14"/>
        <v>0</v>
      </c>
      <c r="BY19" s="94">
        <f t="shared" si="14"/>
        <v>0</v>
      </c>
      <c r="BZ19" s="94">
        <f t="shared" si="14"/>
        <v>0</v>
      </c>
      <c r="CA19" s="94">
        <f t="shared" si="14"/>
        <v>0</v>
      </c>
      <c r="CB19" s="94">
        <f t="shared" si="14"/>
        <v>0</v>
      </c>
      <c r="CC19" s="94">
        <f t="shared" si="14"/>
        <v>0</v>
      </c>
      <c r="CD19" s="94">
        <f t="shared" si="14"/>
        <v>0</v>
      </c>
      <c r="CE19" s="94">
        <f t="shared" si="14"/>
        <v>0</v>
      </c>
      <c r="CF19" s="94">
        <f t="shared" si="14"/>
        <v>0</v>
      </c>
      <c r="CG19" s="94">
        <f t="shared" si="14"/>
        <v>0</v>
      </c>
      <c r="CH19" s="94">
        <f t="shared" si="14"/>
        <v>0</v>
      </c>
      <c r="CI19" s="94">
        <f t="shared" si="19"/>
        <v>0</v>
      </c>
      <c r="CJ19" s="94">
        <f t="shared" si="19"/>
        <v>0</v>
      </c>
      <c r="CK19" s="94">
        <f t="shared" si="19"/>
        <v>0</v>
      </c>
      <c r="CL19" s="94">
        <f t="shared" si="19"/>
        <v>0</v>
      </c>
      <c r="CM19" s="94">
        <f t="shared" si="19"/>
        <v>0</v>
      </c>
      <c r="CN19" s="94">
        <f t="shared" si="19"/>
        <v>0</v>
      </c>
      <c r="CO19" s="94">
        <f t="shared" si="19"/>
        <v>0</v>
      </c>
      <c r="CP19" s="94">
        <f t="shared" si="19"/>
        <v>0</v>
      </c>
      <c r="CQ19" s="94">
        <f t="shared" si="19"/>
        <v>0</v>
      </c>
      <c r="CR19" s="94">
        <f t="shared" si="19"/>
        <v>0</v>
      </c>
      <c r="CS19" s="94">
        <f t="shared" si="19"/>
        <v>0</v>
      </c>
      <c r="CT19" s="94">
        <f t="shared" si="19"/>
        <v>0</v>
      </c>
      <c r="CU19" s="94">
        <f t="shared" si="19"/>
        <v>0</v>
      </c>
      <c r="CV19" s="94">
        <f t="shared" si="19"/>
        <v>0</v>
      </c>
      <c r="CW19" s="94">
        <f t="shared" si="19"/>
        <v>0</v>
      </c>
      <c r="CX19" s="94">
        <f t="shared" si="19"/>
        <v>0</v>
      </c>
      <c r="CY19" s="94">
        <f t="shared" si="20"/>
        <v>0</v>
      </c>
      <c r="CZ19" s="94">
        <f t="shared" si="20"/>
        <v>0</v>
      </c>
      <c r="DA19" s="94">
        <f t="shared" si="20"/>
        <v>0</v>
      </c>
      <c r="DB19" s="94">
        <f t="shared" si="20"/>
        <v>0</v>
      </c>
      <c r="DC19" s="94">
        <f t="shared" si="20"/>
        <v>0</v>
      </c>
      <c r="DD19" s="94">
        <f t="shared" si="20"/>
        <v>0</v>
      </c>
      <c r="DE19" s="94">
        <f t="shared" si="20"/>
        <v>0</v>
      </c>
      <c r="DF19" s="94">
        <f t="shared" si="20"/>
        <v>0</v>
      </c>
      <c r="DG19" s="94">
        <f t="shared" si="20"/>
        <v>0</v>
      </c>
      <c r="DH19" s="94">
        <f t="shared" si="20"/>
        <v>0</v>
      </c>
      <c r="DI19" s="94">
        <f t="shared" si="20"/>
        <v>0</v>
      </c>
      <c r="DJ19" s="94">
        <f t="shared" si="20"/>
        <v>0</v>
      </c>
      <c r="DK19" s="94">
        <f t="shared" si="20"/>
        <v>0</v>
      </c>
      <c r="DL19" s="94">
        <f t="shared" si="20"/>
        <v>0</v>
      </c>
      <c r="DM19" s="94">
        <f t="shared" si="20"/>
        <v>0</v>
      </c>
      <c r="DN19" s="94">
        <f t="shared" si="20"/>
        <v>0</v>
      </c>
      <c r="DO19" s="94">
        <f t="shared" si="21"/>
        <v>0</v>
      </c>
      <c r="DP19" s="94">
        <f t="shared" si="21"/>
        <v>0</v>
      </c>
      <c r="DQ19" s="94">
        <f t="shared" si="21"/>
        <v>0</v>
      </c>
      <c r="DR19" s="94">
        <f t="shared" si="21"/>
        <v>0</v>
      </c>
      <c r="DS19" s="94">
        <f t="shared" si="21"/>
        <v>0</v>
      </c>
      <c r="DT19" s="94">
        <f t="shared" si="21"/>
        <v>0</v>
      </c>
      <c r="DU19" s="94">
        <f t="shared" si="21"/>
        <v>0</v>
      </c>
      <c r="DV19" s="94">
        <f t="shared" si="21"/>
        <v>0</v>
      </c>
      <c r="DW19" s="94">
        <f t="shared" si="21"/>
        <v>0</v>
      </c>
      <c r="DX19" s="94">
        <f t="shared" si="21"/>
        <v>0</v>
      </c>
      <c r="DY19" s="94">
        <f t="shared" si="21"/>
        <v>0</v>
      </c>
      <c r="DZ19" s="94">
        <f t="shared" si="21"/>
        <v>0</v>
      </c>
      <c r="EA19" s="94">
        <f t="shared" si="21"/>
        <v>0</v>
      </c>
      <c r="EB19" s="94">
        <f t="shared" si="21"/>
        <v>0</v>
      </c>
      <c r="EC19" s="94">
        <f t="shared" si="21"/>
        <v>0</v>
      </c>
      <c r="ED19" s="94">
        <f t="shared" si="21"/>
        <v>0</v>
      </c>
      <c r="EE19" s="94">
        <f t="shared" si="15"/>
        <v>0</v>
      </c>
      <c r="EF19" s="94">
        <f t="shared" si="15"/>
        <v>0</v>
      </c>
      <c r="EG19" s="94">
        <f t="shared" si="8"/>
        <v>0</v>
      </c>
      <c r="EH19" s="94">
        <f t="shared" si="8"/>
        <v>0</v>
      </c>
      <c r="EI19" s="94">
        <f t="shared" si="8"/>
        <v>0</v>
      </c>
    </row>
    <row r="20" spans="1:139" x14ac:dyDescent="0.35">
      <c r="A20" s="98" t="str">
        <f t="shared" si="9"/>
        <v>OK</v>
      </c>
      <c r="B20" s="16" t="s">
        <v>33</v>
      </c>
      <c r="C20" s="92">
        <v>125309250</v>
      </c>
      <c r="D20" s="93">
        <f>C20/Ingresos!$A$23</f>
        <v>963917.30769230775</v>
      </c>
      <c r="E20" s="145">
        <v>1</v>
      </c>
      <c r="F20" s="145">
        <v>20</v>
      </c>
      <c r="G20" s="146">
        <f t="shared" si="10"/>
        <v>20</v>
      </c>
      <c r="H20" s="94">
        <f t="shared" si="11"/>
        <v>6265462.5</v>
      </c>
      <c r="I20" s="94">
        <f t="shared" si="11"/>
        <v>6265462.5</v>
      </c>
      <c r="J20" s="94">
        <f t="shared" si="11"/>
        <v>6265462.5</v>
      </c>
      <c r="K20" s="94">
        <f t="shared" si="11"/>
        <v>6265462.5</v>
      </c>
      <c r="L20" s="94">
        <f t="shared" si="11"/>
        <v>6265462.5</v>
      </c>
      <c r="M20" s="94">
        <f t="shared" si="11"/>
        <v>6265462.5</v>
      </c>
      <c r="N20" s="94">
        <f t="shared" si="11"/>
        <v>6265462.5</v>
      </c>
      <c r="O20" s="94">
        <f t="shared" si="11"/>
        <v>6265462.5</v>
      </c>
      <c r="P20" s="94">
        <f t="shared" si="11"/>
        <v>6265462.5</v>
      </c>
      <c r="Q20" s="94">
        <f t="shared" si="11"/>
        <v>6265462.5</v>
      </c>
      <c r="R20" s="94">
        <f t="shared" si="11"/>
        <v>6265462.5</v>
      </c>
      <c r="S20" s="94">
        <f t="shared" si="11"/>
        <v>6265462.5</v>
      </c>
      <c r="T20" s="94">
        <f t="shared" si="11"/>
        <v>6265462.5</v>
      </c>
      <c r="U20" s="94">
        <f t="shared" si="11"/>
        <v>6265462.5</v>
      </c>
      <c r="V20" s="94">
        <f t="shared" si="11"/>
        <v>6265462.5</v>
      </c>
      <c r="W20" s="94">
        <f t="shared" si="11"/>
        <v>6265462.5</v>
      </c>
      <c r="X20" s="94">
        <f t="shared" si="16"/>
        <v>6265462.5</v>
      </c>
      <c r="Y20" s="94">
        <f t="shared" si="16"/>
        <v>6265462.5</v>
      </c>
      <c r="Z20" s="94">
        <f t="shared" si="16"/>
        <v>6265462.5</v>
      </c>
      <c r="AA20" s="94">
        <f t="shared" si="16"/>
        <v>6265462.5</v>
      </c>
      <c r="AB20" s="94">
        <f t="shared" si="16"/>
        <v>0</v>
      </c>
      <c r="AC20" s="94">
        <f t="shared" si="16"/>
        <v>0</v>
      </c>
      <c r="AD20" s="94">
        <f t="shared" si="16"/>
        <v>0</v>
      </c>
      <c r="AE20" s="94">
        <f t="shared" si="16"/>
        <v>0</v>
      </c>
      <c r="AF20" s="94">
        <f t="shared" si="16"/>
        <v>0</v>
      </c>
      <c r="AG20" s="94">
        <f t="shared" si="16"/>
        <v>0</v>
      </c>
      <c r="AH20" s="94">
        <f t="shared" si="16"/>
        <v>0</v>
      </c>
      <c r="AI20" s="94">
        <f t="shared" si="16"/>
        <v>0</v>
      </c>
      <c r="AJ20" s="94">
        <f t="shared" si="16"/>
        <v>0</v>
      </c>
      <c r="AK20" s="94">
        <f t="shared" si="16"/>
        <v>0</v>
      </c>
      <c r="AL20" s="94">
        <f t="shared" si="16"/>
        <v>0</v>
      </c>
      <c r="AM20" s="94">
        <f t="shared" si="16"/>
        <v>0</v>
      </c>
      <c r="AN20" s="94">
        <f t="shared" si="17"/>
        <v>0</v>
      </c>
      <c r="AO20" s="94">
        <f t="shared" si="17"/>
        <v>0</v>
      </c>
      <c r="AP20" s="94">
        <f t="shared" si="17"/>
        <v>0</v>
      </c>
      <c r="AQ20" s="94">
        <f t="shared" si="17"/>
        <v>0</v>
      </c>
      <c r="AR20" s="94">
        <f t="shared" si="17"/>
        <v>0</v>
      </c>
      <c r="AS20" s="94">
        <f t="shared" si="17"/>
        <v>0</v>
      </c>
      <c r="AT20" s="94">
        <f t="shared" si="17"/>
        <v>0</v>
      </c>
      <c r="AU20" s="94">
        <f t="shared" si="17"/>
        <v>0</v>
      </c>
      <c r="AV20" s="94">
        <f t="shared" si="17"/>
        <v>0</v>
      </c>
      <c r="AW20" s="94">
        <f t="shared" si="17"/>
        <v>0</v>
      </c>
      <c r="AX20" s="94">
        <f t="shared" si="17"/>
        <v>0</v>
      </c>
      <c r="AY20" s="94">
        <f t="shared" si="17"/>
        <v>0</v>
      </c>
      <c r="AZ20" s="94">
        <f t="shared" si="17"/>
        <v>0</v>
      </c>
      <c r="BA20" s="94">
        <f t="shared" si="17"/>
        <v>0</v>
      </c>
      <c r="BB20" s="94">
        <f t="shared" si="17"/>
        <v>0</v>
      </c>
      <c r="BC20" s="94">
        <f t="shared" si="17"/>
        <v>0</v>
      </c>
      <c r="BD20" s="94">
        <f t="shared" si="18"/>
        <v>0</v>
      </c>
      <c r="BE20" s="94">
        <f t="shared" si="18"/>
        <v>0</v>
      </c>
      <c r="BF20" s="94">
        <f t="shared" si="18"/>
        <v>0</v>
      </c>
      <c r="BG20" s="94">
        <f t="shared" si="18"/>
        <v>0</v>
      </c>
      <c r="BH20" s="94">
        <f t="shared" si="18"/>
        <v>0</v>
      </c>
      <c r="BI20" s="94">
        <f t="shared" si="18"/>
        <v>0</v>
      </c>
      <c r="BJ20" s="94">
        <f t="shared" si="18"/>
        <v>0</v>
      </c>
      <c r="BK20" s="94">
        <f t="shared" si="18"/>
        <v>0</v>
      </c>
      <c r="BL20" s="94">
        <f t="shared" si="18"/>
        <v>0</v>
      </c>
      <c r="BM20" s="94">
        <f t="shared" si="18"/>
        <v>0</v>
      </c>
      <c r="BN20" s="94">
        <f t="shared" si="18"/>
        <v>0</v>
      </c>
      <c r="BO20" s="94">
        <f t="shared" si="18"/>
        <v>0</v>
      </c>
      <c r="BP20" s="94">
        <f t="shared" si="18"/>
        <v>0</v>
      </c>
      <c r="BQ20" s="94">
        <f t="shared" si="18"/>
        <v>0</v>
      </c>
      <c r="BR20" s="94">
        <f t="shared" si="18"/>
        <v>0</v>
      </c>
      <c r="BS20" s="94">
        <f t="shared" si="18"/>
        <v>0</v>
      </c>
      <c r="BT20" s="94">
        <f t="shared" si="14"/>
        <v>0</v>
      </c>
      <c r="BU20" s="94">
        <f t="shared" si="14"/>
        <v>0</v>
      </c>
      <c r="BV20" s="94">
        <f t="shared" si="14"/>
        <v>0</v>
      </c>
      <c r="BW20" s="94">
        <f t="shared" si="14"/>
        <v>0</v>
      </c>
      <c r="BX20" s="94">
        <f t="shared" si="14"/>
        <v>0</v>
      </c>
      <c r="BY20" s="94">
        <f t="shared" si="14"/>
        <v>0</v>
      </c>
      <c r="BZ20" s="94">
        <f t="shared" si="14"/>
        <v>0</v>
      </c>
      <c r="CA20" s="94">
        <f t="shared" si="14"/>
        <v>0</v>
      </c>
      <c r="CB20" s="94">
        <f t="shared" si="14"/>
        <v>0</v>
      </c>
      <c r="CC20" s="94">
        <f t="shared" si="14"/>
        <v>0</v>
      </c>
      <c r="CD20" s="94">
        <f t="shared" si="14"/>
        <v>0</v>
      </c>
      <c r="CE20" s="94">
        <f t="shared" si="14"/>
        <v>0</v>
      </c>
      <c r="CF20" s="94">
        <f t="shared" si="14"/>
        <v>0</v>
      </c>
      <c r="CG20" s="94">
        <f t="shared" si="14"/>
        <v>0</v>
      </c>
      <c r="CH20" s="94">
        <f t="shared" si="14"/>
        <v>0</v>
      </c>
      <c r="CI20" s="94">
        <f t="shared" si="19"/>
        <v>0</v>
      </c>
      <c r="CJ20" s="94">
        <f t="shared" si="19"/>
        <v>0</v>
      </c>
      <c r="CK20" s="94">
        <f t="shared" si="19"/>
        <v>0</v>
      </c>
      <c r="CL20" s="94">
        <f t="shared" si="19"/>
        <v>0</v>
      </c>
      <c r="CM20" s="94">
        <f t="shared" si="19"/>
        <v>0</v>
      </c>
      <c r="CN20" s="94">
        <f t="shared" si="19"/>
        <v>0</v>
      </c>
      <c r="CO20" s="94">
        <f t="shared" si="19"/>
        <v>0</v>
      </c>
      <c r="CP20" s="94">
        <f t="shared" si="19"/>
        <v>0</v>
      </c>
      <c r="CQ20" s="94">
        <f t="shared" si="19"/>
        <v>0</v>
      </c>
      <c r="CR20" s="94">
        <f t="shared" si="19"/>
        <v>0</v>
      </c>
      <c r="CS20" s="94">
        <f t="shared" si="19"/>
        <v>0</v>
      </c>
      <c r="CT20" s="94">
        <f t="shared" si="19"/>
        <v>0</v>
      </c>
      <c r="CU20" s="94">
        <f t="shared" si="19"/>
        <v>0</v>
      </c>
      <c r="CV20" s="94">
        <f t="shared" si="19"/>
        <v>0</v>
      </c>
      <c r="CW20" s="94">
        <f t="shared" si="19"/>
        <v>0</v>
      </c>
      <c r="CX20" s="94">
        <f t="shared" si="19"/>
        <v>0</v>
      </c>
      <c r="CY20" s="94">
        <f t="shared" si="20"/>
        <v>0</v>
      </c>
      <c r="CZ20" s="94">
        <f t="shared" si="20"/>
        <v>0</v>
      </c>
      <c r="DA20" s="94">
        <f t="shared" si="20"/>
        <v>0</v>
      </c>
      <c r="DB20" s="94">
        <f t="shared" si="20"/>
        <v>0</v>
      </c>
      <c r="DC20" s="94">
        <f t="shared" si="20"/>
        <v>0</v>
      </c>
      <c r="DD20" s="94">
        <f t="shared" si="20"/>
        <v>0</v>
      </c>
      <c r="DE20" s="94">
        <f t="shared" si="20"/>
        <v>0</v>
      </c>
      <c r="DF20" s="94">
        <f t="shared" si="20"/>
        <v>0</v>
      </c>
      <c r="DG20" s="94">
        <f t="shared" si="20"/>
        <v>0</v>
      </c>
      <c r="DH20" s="94">
        <f t="shared" si="20"/>
        <v>0</v>
      </c>
      <c r="DI20" s="94">
        <f t="shared" si="20"/>
        <v>0</v>
      </c>
      <c r="DJ20" s="94">
        <f t="shared" si="20"/>
        <v>0</v>
      </c>
      <c r="DK20" s="94">
        <f t="shared" si="20"/>
        <v>0</v>
      </c>
      <c r="DL20" s="94">
        <f t="shared" si="20"/>
        <v>0</v>
      </c>
      <c r="DM20" s="94">
        <f t="shared" si="20"/>
        <v>0</v>
      </c>
      <c r="DN20" s="94">
        <f t="shared" si="20"/>
        <v>0</v>
      </c>
      <c r="DO20" s="94">
        <f t="shared" si="21"/>
        <v>0</v>
      </c>
      <c r="DP20" s="94">
        <f t="shared" si="21"/>
        <v>0</v>
      </c>
      <c r="DQ20" s="94">
        <f t="shared" si="21"/>
        <v>0</v>
      </c>
      <c r="DR20" s="94">
        <f t="shared" si="21"/>
        <v>0</v>
      </c>
      <c r="DS20" s="94">
        <f t="shared" si="21"/>
        <v>0</v>
      </c>
      <c r="DT20" s="94">
        <f t="shared" si="21"/>
        <v>0</v>
      </c>
      <c r="DU20" s="94">
        <f t="shared" si="21"/>
        <v>0</v>
      </c>
      <c r="DV20" s="94">
        <f t="shared" si="21"/>
        <v>0</v>
      </c>
      <c r="DW20" s="94">
        <f t="shared" si="21"/>
        <v>0</v>
      </c>
      <c r="DX20" s="94">
        <f t="shared" si="21"/>
        <v>0</v>
      </c>
      <c r="DY20" s="94">
        <f t="shared" si="21"/>
        <v>0</v>
      </c>
      <c r="DZ20" s="94">
        <f t="shared" si="21"/>
        <v>0</v>
      </c>
      <c r="EA20" s="94">
        <f t="shared" si="21"/>
        <v>0</v>
      </c>
      <c r="EB20" s="94">
        <f t="shared" si="21"/>
        <v>0</v>
      </c>
      <c r="EC20" s="94">
        <f t="shared" si="21"/>
        <v>0</v>
      </c>
      <c r="ED20" s="94">
        <f t="shared" si="21"/>
        <v>0</v>
      </c>
      <c r="EE20" s="94">
        <f t="shared" si="15"/>
        <v>0</v>
      </c>
      <c r="EF20" s="94">
        <f t="shared" si="15"/>
        <v>0</v>
      </c>
      <c r="EG20" s="94">
        <f t="shared" si="8"/>
        <v>0</v>
      </c>
      <c r="EH20" s="94">
        <f t="shared" si="8"/>
        <v>0</v>
      </c>
      <c r="EI20" s="94">
        <f t="shared" si="8"/>
        <v>0</v>
      </c>
    </row>
    <row r="21" spans="1:139" x14ac:dyDescent="0.35">
      <c r="A21" s="98" t="str">
        <f t="shared" si="9"/>
        <v>OK</v>
      </c>
      <c r="B21" s="14" t="s">
        <v>9</v>
      </c>
      <c r="C21" s="83">
        <f>SUM(C5:C20)</f>
        <v>20408541158</v>
      </c>
      <c r="D21" s="83">
        <f>SUM(D5:D20)</f>
        <v>156988778.13846156</v>
      </c>
      <c r="E21" s="148">
        <f t="array" ref="E21">MIN(IF($C$5:$C$20&gt;0,E5:E20))</f>
        <v>1</v>
      </c>
      <c r="F21" s="148">
        <f t="array" ref="F21">MAX(IF($C$5:$C$20&gt;0,F5:F20))</f>
        <v>20</v>
      </c>
      <c r="G21" s="147">
        <f t="shared" si="10"/>
        <v>20</v>
      </c>
      <c r="H21" s="95">
        <f>SUM(H5:H20)</f>
        <v>159723311.75</v>
      </c>
      <c r="I21" s="96">
        <f t="shared" ref="I21:BT21" si="22">SUM(I5:I20)</f>
        <v>304281978.5</v>
      </c>
      <c r="J21" s="96">
        <f t="shared" si="22"/>
        <v>304142694.5</v>
      </c>
      <c r="K21" s="96">
        <f t="shared" si="22"/>
        <v>1045365024.7</v>
      </c>
      <c r="L21" s="96">
        <f t="shared" si="22"/>
        <v>1045365024.7</v>
      </c>
      <c r="M21" s="96">
        <f t="shared" si="22"/>
        <v>900806357.95000005</v>
      </c>
      <c r="N21" s="96">
        <f t="shared" si="22"/>
        <v>1225713130.1861112</v>
      </c>
      <c r="O21" s="96">
        <f t="shared" si="22"/>
        <v>1507051532.2416668</v>
      </c>
      <c r="P21" s="96">
        <f t="shared" si="22"/>
        <v>1569688224.9083333</v>
      </c>
      <c r="Q21" s="96">
        <f t="shared" si="22"/>
        <v>1569688224.9083333</v>
      </c>
      <c r="R21" s="96">
        <f t="shared" si="22"/>
        <v>1667785089.7972221</v>
      </c>
      <c r="S21" s="96">
        <f t="shared" si="22"/>
        <v>1870353767.9638889</v>
      </c>
      <c r="T21" s="96">
        <f t="shared" si="22"/>
        <v>1928417455.7138889</v>
      </c>
      <c r="U21" s="96">
        <f t="shared" si="22"/>
        <v>1187195125.5138888</v>
      </c>
      <c r="V21" s="96">
        <f t="shared" si="22"/>
        <v>1146496275.0555553</v>
      </c>
      <c r="W21" s="96">
        <f t="shared" si="22"/>
        <v>857190591.44444442</v>
      </c>
      <c r="X21" s="96">
        <f t="shared" si="22"/>
        <v>706270061.88888896</v>
      </c>
      <c r="Y21" s="96">
        <f t="shared" si="22"/>
        <v>503701383.72222221</v>
      </c>
      <c r="Z21" s="96">
        <f t="shared" si="22"/>
        <v>503701383.72222221</v>
      </c>
      <c r="AA21" s="96">
        <f t="shared" si="22"/>
        <v>405604518.83333337</v>
      </c>
      <c r="AB21" s="96">
        <f t="shared" si="22"/>
        <v>0</v>
      </c>
      <c r="AC21" s="96">
        <f t="shared" si="22"/>
        <v>0</v>
      </c>
      <c r="AD21" s="96">
        <f t="shared" si="22"/>
        <v>0</v>
      </c>
      <c r="AE21" s="96">
        <f t="shared" si="22"/>
        <v>0</v>
      </c>
      <c r="AF21" s="96">
        <f t="shared" si="22"/>
        <v>0</v>
      </c>
      <c r="AG21" s="96">
        <f t="shared" si="22"/>
        <v>0</v>
      </c>
      <c r="AH21" s="96">
        <f t="shared" si="22"/>
        <v>0</v>
      </c>
      <c r="AI21" s="96">
        <f t="shared" si="22"/>
        <v>0</v>
      </c>
      <c r="AJ21" s="96">
        <f t="shared" si="22"/>
        <v>0</v>
      </c>
      <c r="AK21" s="96">
        <f t="shared" si="22"/>
        <v>0</v>
      </c>
      <c r="AL21" s="96">
        <f t="shared" si="22"/>
        <v>0</v>
      </c>
      <c r="AM21" s="96">
        <f t="shared" si="22"/>
        <v>0</v>
      </c>
      <c r="AN21" s="96">
        <f t="shared" si="22"/>
        <v>0</v>
      </c>
      <c r="AO21" s="96">
        <f t="shared" si="22"/>
        <v>0</v>
      </c>
      <c r="AP21" s="96">
        <f t="shared" si="22"/>
        <v>0</v>
      </c>
      <c r="AQ21" s="96">
        <f t="shared" si="22"/>
        <v>0</v>
      </c>
      <c r="AR21" s="96">
        <f t="shared" si="22"/>
        <v>0</v>
      </c>
      <c r="AS21" s="96">
        <f t="shared" si="22"/>
        <v>0</v>
      </c>
      <c r="AT21" s="96">
        <f t="shared" si="22"/>
        <v>0</v>
      </c>
      <c r="AU21" s="96">
        <f t="shared" si="22"/>
        <v>0</v>
      </c>
      <c r="AV21" s="96">
        <f t="shared" si="22"/>
        <v>0</v>
      </c>
      <c r="AW21" s="96">
        <f t="shared" si="22"/>
        <v>0</v>
      </c>
      <c r="AX21" s="96">
        <f t="shared" si="22"/>
        <v>0</v>
      </c>
      <c r="AY21" s="96">
        <f t="shared" si="22"/>
        <v>0</v>
      </c>
      <c r="AZ21" s="96">
        <f t="shared" si="22"/>
        <v>0</v>
      </c>
      <c r="BA21" s="96">
        <f t="shared" si="22"/>
        <v>0</v>
      </c>
      <c r="BB21" s="96">
        <f t="shared" si="22"/>
        <v>0</v>
      </c>
      <c r="BC21" s="96">
        <f t="shared" si="22"/>
        <v>0</v>
      </c>
      <c r="BD21" s="96">
        <f t="shared" si="22"/>
        <v>0</v>
      </c>
      <c r="BE21" s="96">
        <f t="shared" si="22"/>
        <v>0</v>
      </c>
      <c r="BF21" s="96">
        <f t="shared" si="22"/>
        <v>0</v>
      </c>
      <c r="BG21" s="96">
        <f t="shared" si="22"/>
        <v>0</v>
      </c>
      <c r="BH21" s="96">
        <f t="shared" si="22"/>
        <v>0</v>
      </c>
      <c r="BI21" s="96">
        <f t="shared" si="22"/>
        <v>0</v>
      </c>
      <c r="BJ21" s="96">
        <f t="shared" si="22"/>
        <v>0</v>
      </c>
      <c r="BK21" s="96">
        <f t="shared" si="22"/>
        <v>0</v>
      </c>
      <c r="BL21" s="96">
        <f t="shared" si="22"/>
        <v>0</v>
      </c>
      <c r="BM21" s="96">
        <f t="shared" si="22"/>
        <v>0</v>
      </c>
      <c r="BN21" s="96">
        <f t="shared" si="22"/>
        <v>0</v>
      </c>
      <c r="BO21" s="96">
        <f t="shared" si="22"/>
        <v>0</v>
      </c>
      <c r="BP21" s="96">
        <f t="shared" si="22"/>
        <v>0</v>
      </c>
      <c r="BQ21" s="96">
        <f t="shared" si="22"/>
        <v>0</v>
      </c>
      <c r="BR21" s="96">
        <f t="shared" si="22"/>
        <v>0</v>
      </c>
      <c r="BS21" s="96">
        <f t="shared" si="22"/>
        <v>0</v>
      </c>
      <c r="BT21" s="96">
        <f t="shared" si="22"/>
        <v>0</v>
      </c>
      <c r="BU21" s="96">
        <f t="shared" ref="BU21:EF21" si="23">SUM(BU5:BU20)</f>
        <v>0</v>
      </c>
      <c r="BV21" s="96">
        <f t="shared" si="23"/>
        <v>0</v>
      </c>
      <c r="BW21" s="96">
        <f t="shared" si="23"/>
        <v>0</v>
      </c>
      <c r="BX21" s="96">
        <f t="shared" si="23"/>
        <v>0</v>
      </c>
      <c r="BY21" s="96">
        <f t="shared" si="23"/>
        <v>0</v>
      </c>
      <c r="BZ21" s="96">
        <f t="shared" si="23"/>
        <v>0</v>
      </c>
      <c r="CA21" s="96">
        <f t="shared" si="23"/>
        <v>0</v>
      </c>
      <c r="CB21" s="96">
        <f t="shared" si="23"/>
        <v>0</v>
      </c>
      <c r="CC21" s="96">
        <f t="shared" si="23"/>
        <v>0</v>
      </c>
      <c r="CD21" s="96">
        <f t="shared" si="23"/>
        <v>0</v>
      </c>
      <c r="CE21" s="96">
        <f t="shared" si="23"/>
        <v>0</v>
      </c>
      <c r="CF21" s="96">
        <f t="shared" si="23"/>
        <v>0</v>
      </c>
      <c r="CG21" s="96">
        <f t="shared" si="23"/>
        <v>0</v>
      </c>
      <c r="CH21" s="96">
        <f t="shared" si="23"/>
        <v>0</v>
      </c>
      <c r="CI21" s="96">
        <f t="shared" si="23"/>
        <v>0</v>
      </c>
      <c r="CJ21" s="96">
        <f t="shared" si="23"/>
        <v>0</v>
      </c>
      <c r="CK21" s="96">
        <f t="shared" si="23"/>
        <v>0</v>
      </c>
      <c r="CL21" s="96">
        <f t="shared" si="23"/>
        <v>0</v>
      </c>
      <c r="CM21" s="96">
        <f t="shared" si="23"/>
        <v>0</v>
      </c>
      <c r="CN21" s="96">
        <f t="shared" si="23"/>
        <v>0</v>
      </c>
      <c r="CO21" s="96">
        <f t="shared" si="23"/>
        <v>0</v>
      </c>
      <c r="CP21" s="96">
        <f t="shared" si="23"/>
        <v>0</v>
      </c>
      <c r="CQ21" s="96">
        <f t="shared" si="23"/>
        <v>0</v>
      </c>
      <c r="CR21" s="96">
        <f t="shared" si="23"/>
        <v>0</v>
      </c>
      <c r="CS21" s="96">
        <f t="shared" si="23"/>
        <v>0</v>
      </c>
      <c r="CT21" s="96">
        <f t="shared" si="23"/>
        <v>0</v>
      </c>
      <c r="CU21" s="96">
        <f t="shared" si="23"/>
        <v>0</v>
      </c>
      <c r="CV21" s="96">
        <f t="shared" si="23"/>
        <v>0</v>
      </c>
      <c r="CW21" s="96">
        <f t="shared" si="23"/>
        <v>0</v>
      </c>
      <c r="CX21" s="96">
        <f t="shared" si="23"/>
        <v>0</v>
      </c>
      <c r="CY21" s="96">
        <f t="shared" si="23"/>
        <v>0</v>
      </c>
      <c r="CZ21" s="96">
        <f t="shared" si="23"/>
        <v>0</v>
      </c>
      <c r="DA21" s="96">
        <f t="shared" si="23"/>
        <v>0</v>
      </c>
      <c r="DB21" s="96">
        <f t="shared" si="23"/>
        <v>0</v>
      </c>
      <c r="DC21" s="96">
        <f t="shared" si="23"/>
        <v>0</v>
      </c>
      <c r="DD21" s="96">
        <f t="shared" si="23"/>
        <v>0</v>
      </c>
      <c r="DE21" s="96">
        <f t="shared" si="23"/>
        <v>0</v>
      </c>
      <c r="DF21" s="96">
        <f t="shared" si="23"/>
        <v>0</v>
      </c>
      <c r="DG21" s="96">
        <f t="shared" si="23"/>
        <v>0</v>
      </c>
      <c r="DH21" s="96">
        <f t="shared" si="23"/>
        <v>0</v>
      </c>
      <c r="DI21" s="96">
        <f t="shared" si="23"/>
        <v>0</v>
      </c>
      <c r="DJ21" s="96">
        <f t="shared" si="23"/>
        <v>0</v>
      </c>
      <c r="DK21" s="96">
        <f t="shared" si="23"/>
        <v>0</v>
      </c>
      <c r="DL21" s="96">
        <f t="shared" si="23"/>
        <v>0</v>
      </c>
      <c r="DM21" s="96">
        <f t="shared" si="23"/>
        <v>0</v>
      </c>
      <c r="DN21" s="96">
        <f t="shared" si="23"/>
        <v>0</v>
      </c>
      <c r="DO21" s="96">
        <f t="shared" si="23"/>
        <v>0</v>
      </c>
      <c r="DP21" s="96">
        <f t="shared" si="23"/>
        <v>0</v>
      </c>
      <c r="DQ21" s="96">
        <f t="shared" si="23"/>
        <v>0</v>
      </c>
      <c r="DR21" s="96">
        <f t="shared" si="23"/>
        <v>0</v>
      </c>
      <c r="DS21" s="96">
        <f t="shared" si="23"/>
        <v>0</v>
      </c>
      <c r="DT21" s="96">
        <f t="shared" si="23"/>
        <v>0</v>
      </c>
      <c r="DU21" s="96">
        <f t="shared" si="23"/>
        <v>0</v>
      </c>
      <c r="DV21" s="96">
        <f t="shared" si="23"/>
        <v>0</v>
      </c>
      <c r="DW21" s="96">
        <f t="shared" si="23"/>
        <v>0</v>
      </c>
      <c r="DX21" s="96">
        <f t="shared" si="23"/>
        <v>0</v>
      </c>
      <c r="DY21" s="96">
        <f t="shared" si="23"/>
        <v>0</v>
      </c>
      <c r="DZ21" s="96">
        <f t="shared" si="23"/>
        <v>0</v>
      </c>
      <c r="EA21" s="96">
        <f t="shared" si="23"/>
        <v>0</v>
      </c>
      <c r="EB21" s="96">
        <f t="shared" si="23"/>
        <v>0</v>
      </c>
      <c r="EC21" s="96">
        <f t="shared" si="23"/>
        <v>0</v>
      </c>
      <c r="ED21" s="96">
        <f t="shared" si="23"/>
        <v>0</v>
      </c>
      <c r="EE21" s="96">
        <f t="shared" si="23"/>
        <v>0</v>
      </c>
      <c r="EF21" s="96">
        <f t="shared" si="23"/>
        <v>0</v>
      </c>
      <c r="EG21" s="96">
        <f t="shared" ref="EG21:EI21" si="24">SUM(EG5:EG20)</f>
        <v>0</v>
      </c>
      <c r="EH21" s="96">
        <f t="shared" si="24"/>
        <v>0</v>
      </c>
      <c r="EI21" s="97">
        <f t="shared" si="24"/>
        <v>0</v>
      </c>
    </row>
    <row r="22" spans="1:139" x14ac:dyDescent="0.35">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94"/>
      <c r="EB22" s="94"/>
      <c r="EC22" s="94"/>
      <c r="ED22" s="94"/>
      <c r="EE22" s="94"/>
      <c r="EF22" s="94"/>
      <c r="EG22" s="94"/>
      <c r="EH22" s="94"/>
      <c r="EI22" s="94"/>
    </row>
    <row r="24" spans="1:139" x14ac:dyDescent="0.35">
      <c r="B24" s="2" t="s">
        <v>63</v>
      </c>
      <c r="C24" s="42"/>
      <c r="D24" s="42"/>
      <c r="E24" s="42"/>
      <c r="F24" s="42"/>
      <c r="G24" s="3"/>
      <c r="EI24" s="1">
        <v>0</v>
      </c>
    </row>
    <row r="25" spans="1:139" x14ac:dyDescent="0.35">
      <c r="A25" s="2" t="s">
        <v>10</v>
      </c>
      <c r="B25" s="91" t="s">
        <v>65</v>
      </c>
      <c r="C25" s="80" t="s">
        <v>5</v>
      </c>
      <c r="D25" s="80" t="s">
        <v>115</v>
      </c>
      <c r="E25" s="80" t="s">
        <v>116</v>
      </c>
      <c r="F25" s="80" t="s">
        <v>117</v>
      </c>
      <c r="G25" s="81" t="s">
        <v>118</v>
      </c>
    </row>
    <row r="26" spans="1:139" x14ac:dyDescent="0.35">
      <c r="A26" s="98" t="str">
        <f>IF(ABS(SUM(H26:EI26)-C26)&lt;0.0001,"OK","ERROR")</f>
        <v>OK</v>
      </c>
      <c r="B26" s="99">
        <v>0.1</v>
      </c>
      <c r="C26" s="35">
        <f>B26*C21</f>
        <v>2040854115.8000002</v>
      </c>
      <c r="D26" s="35">
        <f>C26/Ingresos!A23</f>
        <v>15698877.813846156</v>
      </c>
      <c r="E26" s="151">
        <f>MIN(E21)</f>
        <v>1</v>
      </c>
      <c r="F26" s="151">
        <f>MAX(F21)</f>
        <v>20</v>
      </c>
      <c r="G26" s="146">
        <f>F26-E26+1</f>
        <v>20</v>
      </c>
      <c r="H26" s="95">
        <f t="shared" ref="H26:AM26" si="25">$B$26*H21</f>
        <v>15972331.175000001</v>
      </c>
      <c r="I26" s="95">
        <f t="shared" si="25"/>
        <v>30428197.850000001</v>
      </c>
      <c r="J26" s="95">
        <f t="shared" si="25"/>
        <v>30414269.450000003</v>
      </c>
      <c r="K26" s="95">
        <f t="shared" si="25"/>
        <v>104536502.47000001</v>
      </c>
      <c r="L26" s="95">
        <f t="shared" si="25"/>
        <v>104536502.47000001</v>
      </c>
      <c r="M26" s="95">
        <f t="shared" si="25"/>
        <v>90080635.795000017</v>
      </c>
      <c r="N26" s="95">
        <f t="shared" si="25"/>
        <v>122571313.01861113</v>
      </c>
      <c r="O26" s="95">
        <f t="shared" si="25"/>
        <v>150705153.22416669</v>
      </c>
      <c r="P26" s="95">
        <f t="shared" si="25"/>
        <v>156968822.49083334</v>
      </c>
      <c r="Q26" s="95">
        <f t="shared" si="25"/>
        <v>156968822.49083334</v>
      </c>
      <c r="R26" s="95">
        <f t="shared" si="25"/>
        <v>166778508.97972223</v>
      </c>
      <c r="S26" s="95">
        <f t="shared" si="25"/>
        <v>187035376.79638889</v>
      </c>
      <c r="T26" s="95">
        <f t="shared" si="25"/>
        <v>192841745.5713889</v>
      </c>
      <c r="U26" s="95">
        <f t="shared" si="25"/>
        <v>118719512.55138889</v>
      </c>
      <c r="V26" s="95">
        <f t="shared" si="25"/>
        <v>114649627.50555554</v>
      </c>
      <c r="W26" s="95">
        <f t="shared" si="25"/>
        <v>85719059.144444451</v>
      </c>
      <c r="X26" s="95">
        <f t="shared" si="25"/>
        <v>70627006.188888893</v>
      </c>
      <c r="Y26" s="95">
        <f t="shared" si="25"/>
        <v>50370138.372222222</v>
      </c>
      <c r="Z26" s="95">
        <f t="shared" si="25"/>
        <v>50370138.372222222</v>
      </c>
      <c r="AA26" s="95">
        <f t="shared" si="25"/>
        <v>40560451.88333334</v>
      </c>
      <c r="AB26" s="95">
        <f t="shared" si="25"/>
        <v>0</v>
      </c>
      <c r="AC26" s="95">
        <f t="shared" si="25"/>
        <v>0</v>
      </c>
      <c r="AD26" s="95">
        <f t="shared" si="25"/>
        <v>0</v>
      </c>
      <c r="AE26" s="95">
        <f t="shared" si="25"/>
        <v>0</v>
      </c>
      <c r="AF26" s="95">
        <f t="shared" si="25"/>
        <v>0</v>
      </c>
      <c r="AG26" s="95">
        <f t="shared" si="25"/>
        <v>0</v>
      </c>
      <c r="AH26" s="95">
        <f t="shared" si="25"/>
        <v>0</v>
      </c>
      <c r="AI26" s="95">
        <f t="shared" si="25"/>
        <v>0</v>
      </c>
      <c r="AJ26" s="95">
        <f t="shared" si="25"/>
        <v>0</v>
      </c>
      <c r="AK26" s="95">
        <f t="shared" si="25"/>
        <v>0</v>
      </c>
      <c r="AL26" s="95">
        <f t="shared" si="25"/>
        <v>0</v>
      </c>
      <c r="AM26" s="95">
        <f t="shared" si="25"/>
        <v>0</v>
      </c>
      <c r="AN26" s="95">
        <f t="shared" ref="AN26:BS26" si="26">$B$26*AN21</f>
        <v>0</v>
      </c>
      <c r="AO26" s="95">
        <f t="shared" si="26"/>
        <v>0</v>
      </c>
      <c r="AP26" s="95">
        <f t="shared" si="26"/>
        <v>0</v>
      </c>
      <c r="AQ26" s="95">
        <f t="shared" si="26"/>
        <v>0</v>
      </c>
      <c r="AR26" s="95">
        <f t="shared" si="26"/>
        <v>0</v>
      </c>
      <c r="AS26" s="95">
        <f t="shared" si="26"/>
        <v>0</v>
      </c>
      <c r="AT26" s="95">
        <f t="shared" si="26"/>
        <v>0</v>
      </c>
      <c r="AU26" s="95">
        <f t="shared" si="26"/>
        <v>0</v>
      </c>
      <c r="AV26" s="95">
        <f t="shared" si="26"/>
        <v>0</v>
      </c>
      <c r="AW26" s="95">
        <f t="shared" si="26"/>
        <v>0</v>
      </c>
      <c r="AX26" s="95">
        <f t="shared" si="26"/>
        <v>0</v>
      </c>
      <c r="AY26" s="95">
        <f t="shared" si="26"/>
        <v>0</v>
      </c>
      <c r="AZ26" s="95">
        <f t="shared" si="26"/>
        <v>0</v>
      </c>
      <c r="BA26" s="95">
        <f t="shared" si="26"/>
        <v>0</v>
      </c>
      <c r="BB26" s="95">
        <f t="shared" si="26"/>
        <v>0</v>
      </c>
      <c r="BC26" s="95">
        <f t="shared" si="26"/>
        <v>0</v>
      </c>
      <c r="BD26" s="95">
        <f t="shared" si="26"/>
        <v>0</v>
      </c>
      <c r="BE26" s="95">
        <f t="shared" si="26"/>
        <v>0</v>
      </c>
      <c r="BF26" s="95">
        <f t="shared" si="26"/>
        <v>0</v>
      </c>
      <c r="BG26" s="95">
        <f t="shared" si="26"/>
        <v>0</v>
      </c>
      <c r="BH26" s="95">
        <f t="shared" si="26"/>
        <v>0</v>
      </c>
      <c r="BI26" s="95">
        <f t="shared" si="26"/>
        <v>0</v>
      </c>
      <c r="BJ26" s="95">
        <f t="shared" si="26"/>
        <v>0</v>
      </c>
      <c r="BK26" s="95">
        <f t="shared" si="26"/>
        <v>0</v>
      </c>
      <c r="BL26" s="95">
        <f t="shared" si="26"/>
        <v>0</v>
      </c>
      <c r="BM26" s="95">
        <f t="shared" si="26"/>
        <v>0</v>
      </c>
      <c r="BN26" s="95">
        <f t="shared" si="26"/>
        <v>0</v>
      </c>
      <c r="BO26" s="95">
        <f t="shared" si="26"/>
        <v>0</v>
      </c>
      <c r="BP26" s="95">
        <f t="shared" si="26"/>
        <v>0</v>
      </c>
      <c r="BQ26" s="95">
        <f t="shared" si="26"/>
        <v>0</v>
      </c>
      <c r="BR26" s="95">
        <f t="shared" si="26"/>
        <v>0</v>
      </c>
      <c r="BS26" s="95">
        <f t="shared" si="26"/>
        <v>0</v>
      </c>
      <c r="BT26" s="95">
        <f t="shared" ref="BT26:CY26" si="27">$B$26*BT21</f>
        <v>0</v>
      </c>
      <c r="BU26" s="95">
        <f t="shared" si="27"/>
        <v>0</v>
      </c>
      <c r="BV26" s="95">
        <f t="shared" si="27"/>
        <v>0</v>
      </c>
      <c r="BW26" s="95">
        <f t="shared" si="27"/>
        <v>0</v>
      </c>
      <c r="BX26" s="95">
        <f t="shared" si="27"/>
        <v>0</v>
      </c>
      <c r="BY26" s="95">
        <f t="shared" si="27"/>
        <v>0</v>
      </c>
      <c r="BZ26" s="95">
        <f t="shared" si="27"/>
        <v>0</v>
      </c>
      <c r="CA26" s="95">
        <f t="shared" si="27"/>
        <v>0</v>
      </c>
      <c r="CB26" s="95">
        <f t="shared" si="27"/>
        <v>0</v>
      </c>
      <c r="CC26" s="95">
        <f t="shared" si="27"/>
        <v>0</v>
      </c>
      <c r="CD26" s="95">
        <f t="shared" si="27"/>
        <v>0</v>
      </c>
      <c r="CE26" s="95">
        <f t="shared" si="27"/>
        <v>0</v>
      </c>
      <c r="CF26" s="95">
        <f t="shared" si="27"/>
        <v>0</v>
      </c>
      <c r="CG26" s="95">
        <f t="shared" si="27"/>
        <v>0</v>
      </c>
      <c r="CH26" s="95">
        <f t="shared" si="27"/>
        <v>0</v>
      </c>
      <c r="CI26" s="95">
        <f t="shared" si="27"/>
        <v>0</v>
      </c>
      <c r="CJ26" s="95">
        <f t="shared" si="27"/>
        <v>0</v>
      </c>
      <c r="CK26" s="95">
        <f t="shared" si="27"/>
        <v>0</v>
      </c>
      <c r="CL26" s="95">
        <f t="shared" si="27"/>
        <v>0</v>
      </c>
      <c r="CM26" s="95">
        <f t="shared" si="27"/>
        <v>0</v>
      </c>
      <c r="CN26" s="95">
        <f t="shared" si="27"/>
        <v>0</v>
      </c>
      <c r="CO26" s="95">
        <f t="shared" si="27"/>
        <v>0</v>
      </c>
      <c r="CP26" s="95">
        <f t="shared" si="27"/>
        <v>0</v>
      </c>
      <c r="CQ26" s="95">
        <f t="shared" si="27"/>
        <v>0</v>
      </c>
      <c r="CR26" s="95">
        <f t="shared" si="27"/>
        <v>0</v>
      </c>
      <c r="CS26" s="95">
        <f t="shared" si="27"/>
        <v>0</v>
      </c>
      <c r="CT26" s="95">
        <f t="shared" si="27"/>
        <v>0</v>
      </c>
      <c r="CU26" s="95">
        <f t="shared" si="27"/>
        <v>0</v>
      </c>
      <c r="CV26" s="95">
        <f t="shared" si="27"/>
        <v>0</v>
      </c>
      <c r="CW26" s="95">
        <f t="shared" si="27"/>
        <v>0</v>
      </c>
      <c r="CX26" s="95">
        <f t="shared" si="27"/>
        <v>0</v>
      </c>
      <c r="CY26" s="95">
        <f t="shared" si="27"/>
        <v>0</v>
      </c>
      <c r="CZ26" s="95">
        <f t="shared" ref="CZ26:EI26" si="28">$B$26*CZ21</f>
        <v>0</v>
      </c>
      <c r="DA26" s="95">
        <f t="shared" si="28"/>
        <v>0</v>
      </c>
      <c r="DB26" s="95">
        <f t="shared" si="28"/>
        <v>0</v>
      </c>
      <c r="DC26" s="95">
        <f t="shared" si="28"/>
        <v>0</v>
      </c>
      <c r="DD26" s="95">
        <f t="shared" si="28"/>
        <v>0</v>
      </c>
      <c r="DE26" s="95">
        <f t="shared" si="28"/>
        <v>0</v>
      </c>
      <c r="DF26" s="95">
        <f t="shared" si="28"/>
        <v>0</v>
      </c>
      <c r="DG26" s="95">
        <f t="shared" si="28"/>
        <v>0</v>
      </c>
      <c r="DH26" s="95">
        <f t="shared" si="28"/>
        <v>0</v>
      </c>
      <c r="DI26" s="95">
        <f t="shared" si="28"/>
        <v>0</v>
      </c>
      <c r="DJ26" s="95">
        <f t="shared" si="28"/>
        <v>0</v>
      </c>
      <c r="DK26" s="95">
        <f t="shared" si="28"/>
        <v>0</v>
      </c>
      <c r="DL26" s="95">
        <f t="shared" si="28"/>
        <v>0</v>
      </c>
      <c r="DM26" s="95">
        <f t="shared" si="28"/>
        <v>0</v>
      </c>
      <c r="DN26" s="95">
        <f t="shared" si="28"/>
        <v>0</v>
      </c>
      <c r="DO26" s="95">
        <f t="shared" si="28"/>
        <v>0</v>
      </c>
      <c r="DP26" s="95">
        <f t="shared" si="28"/>
        <v>0</v>
      </c>
      <c r="DQ26" s="95">
        <f t="shared" si="28"/>
        <v>0</v>
      </c>
      <c r="DR26" s="95">
        <f t="shared" si="28"/>
        <v>0</v>
      </c>
      <c r="DS26" s="95">
        <f t="shared" si="28"/>
        <v>0</v>
      </c>
      <c r="DT26" s="95">
        <f t="shared" si="28"/>
        <v>0</v>
      </c>
      <c r="DU26" s="95">
        <f t="shared" si="28"/>
        <v>0</v>
      </c>
      <c r="DV26" s="95">
        <f t="shared" si="28"/>
        <v>0</v>
      </c>
      <c r="DW26" s="95">
        <f t="shared" si="28"/>
        <v>0</v>
      </c>
      <c r="DX26" s="95">
        <f t="shared" si="28"/>
        <v>0</v>
      </c>
      <c r="DY26" s="95">
        <f t="shared" si="28"/>
        <v>0</v>
      </c>
      <c r="DZ26" s="95">
        <f t="shared" si="28"/>
        <v>0</v>
      </c>
      <c r="EA26" s="95">
        <f t="shared" si="28"/>
        <v>0</v>
      </c>
      <c r="EB26" s="95">
        <f t="shared" si="28"/>
        <v>0</v>
      </c>
      <c r="EC26" s="95">
        <f t="shared" si="28"/>
        <v>0</v>
      </c>
      <c r="ED26" s="95">
        <f t="shared" si="28"/>
        <v>0</v>
      </c>
      <c r="EE26" s="95">
        <f t="shared" si="28"/>
        <v>0</v>
      </c>
      <c r="EF26" s="95">
        <f t="shared" si="28"/>
        <v>0</v>
      </c>
      <c r="EG26" s="95">
        <f t="shared" si="28"/>
        <v>0</v>
      </c>
      <c r="EH26" s="95">
        <f t="shared" si="28"/>
        <v>0</v>
      </c>
      <c r="EI26" s="95">
        <f t="shared" si="28"/>
        <v>0</v>
      </c>
    </row>
    <row r="28" spans="1:139" x14ac:dyDescent="0.35">
      <c r="B28" s="2" t="s">
        <v>64</v>
      </c>
      <c r="C28" s="42"/>
      <c r="D28" s="42"/>
      <c r="E28" s="42"/>
      <c r="F28" s="42"/>
      <c r="G28" s="3"/>
      <c r="EI28" s="1">
        <v>0</v>
      </c>
    </row>
    <row r="29" spans="1:139" x14ac:dyDescent="0.35">
      <c r="A29" s="2" t="s">
        <v>10</v>
      </c>
      <c r="B29" s="91" t="s">
        <v>6</v>
      </c>
      <c r="C29" s="80" t="s">
        <v>5</v>
      </c>
      <c r="D29" s="80" t="s">
        <v>115</v>
      </c>
      <c r="E29" s="80" t="s">
        <v>116</v>
      </c>
      <c r="F29" s="80" t="s">
        <v>117</v>
      </c>
      <c r="G29" s="81" t="s">
        <v>118</v>
      </c>
    </row>
    <row r="30" spans="1:139" x14ac:dyDescent="0.35">
      <c r="A30" s="98" t="str">
        <f>IF(ABS(SUM(H30:EI30)-C30)&lt;0.0001,"OK","ERROR")</f>
        <v>OK</v>
      </c>
      <c r="B30" s="14" t="s">
        <v>103</v>
      </c>
      <c r="C30" s="35">
        <f>C21+C26</f>
        <v>22449395273.799999</v>
      </c>
      <c r="D30" s="35">
        <f>+D21</f>
        <v>156988778.13846156</v>
      </c>
      <c r="E30" s="151">
        <f>E26</f>
        <v>1</v>
      </c>
      <c r="F30" s="151">
        <f>F26</f>
        <v>20</v>
      </c>
      <c r="G30" s="146">
        <f>F30-E30+1</f>
        <v>20</v>
      </c>
      <c r="H30" s="144">
        <f t="shared" ref="H30:AM30" si="29">H21+H26</f>
        <v>175695642.92500001</v>
      </c>
      <c r="I30" s="144">
        <f t="shared" si="29"/>
        <v>334710176.35000002</v>
      </c>
      <c r="J30" s="144">
        <f t="shared" si="29"/>
        <v>334556963.94999999</v>
      </c>
      <c r="K30" s="144">
        <f t="shared" si="29"/>
        <v>1149901527.1700001</v>
      </c>
      <c r="L30" s="144">
        <f t="shared" si="29"/>
        <v>1149901527.1700001</v>
      </c>
      <c r="M30" s="144">
        <f t="shared" si="29"/>
        <v>990886993.74500012</v>
      </c>
      <c r="N30" s="144">
        <f t="shared" si="29"/>
        <v>1348284443.2047224</v>
      </c>
      <c r="O30" s="144">
        <f t="shared" si="29"/>
        <v>1657756685.4658334</v>
      </c>
      <c r="P30" s="144">
        <f t="shared" si="29"/>
        <v>1726657047.3991666</v>
      </c>
      <c r="Q30" s="144">
        <f t="shared" si="29"/>
        <v>1726657047.3991666</v>
      </c>
      <c r="R30" s="144">
        <f t="shared" si="29"/>
        <v>1834563598.7769444</v>
      </c>
      <c r="S30" s="144">
        <f t="shared" si="29"/>
        <v>2057389144.7602777</v>
      </c>
      <c r="T30" s="144">
        <f t="shared" si="29"/>
        <v>2121259201.2852778</v>
      </c>
      <c r="U30" s="144">
        <f t="shared" si="29"/>
        <v>1305914638.0652778</v>
      </c>
      <c r="V30" s="144">
        <f t="shared" si="29"/>
        <v>1261145902.561111</v>
      </c>
      <c r="W30" s="144">
        <f t="shared" si="29"/>
        <v>942909650.58888888</v>
      </c>
      <c r="X30" s="144">
        <f t="shared" si="29"/>
        <v>776897068.07777786</v>
      </c>
      <c r="Y30" s="144">
        <f t="shared" si="29"/>
        <v>554071522.09444439</v>
      </c>
      <c r="Z30" s="144">
        <f t="shared" si="29"/>
        <v>554071522.09444439</v>
      </c>
      <c r="AA30" s="144">
        <f t="shared" si="29"/>
        <v>446164970.7166667</v>
      </c>
      <c r="AB30" s="144">
        <f t="shared" si="29"/>
        <v>0</v>
      </c>
      <c r="AC30" s="144">
        <f t="shared" si="29"/>
        <v>0</v>
      </c>
      <c r="AD30" s="144">
        <f t="shared" si="29"/>
        <v>0</v>
      </c>
      <c r="AE30" s="144">
        <f t="shared" si="29"/>
        <v>0</v>
      </c>
      <c r="AF30" s="144">
        <f t="shared" si="29"/>
        <v>0</v>
      </c>
      <c r="AG30" s="144">
        <f t="shared" si="29"/>
        <v>0</v>
      </c>
      <c r="AH30" s="144">
        <f t="shared" si="29"/>
        <v>0</v>
      </c>
      <c r="AI30" s="144">
        <f t="shared" si="29"/>
        <v>0</v>
      </c>
      <c r="AJ30" s="144">
        <f t="shared" si="29"/>
        <v>0</v>
      </c>
      <c r="AK30" s="144">
        <f t="shared" si="29"/>
        <v>0</v>
      </c>
      <c r="AL30" s="144">
        <f t="shared" si="29"/>
        <v>0</v>
      </c>
      <c r="AM30" s="144">
        <f t="shared" si="29"/>
        <v>0</v>
      </c>
      <c r="AN30" s="144">
        <f t="shared" ref="AN30:BS30" si="30">AN21+AN26</f>
        <v>0</v>
      </c>
      <c r="AO30" s="144">
        <f t="shared" si="30"/>
        <v>0</v>
      </c>
      <c r="AP30" s="144">
        <f t="shared" si="30"/>
        <v>0</v>
      </c>
      <c r="AQ30" s="144">
        <f t="shared" si="30"/>
        <v>0</v>
      </c>
      <c r="AR30" s="144">
        <f t="shared" si="30"/>
        <v>0</v>
      </c>
      <c r="AS30" s="144">
        <f t="shared" si="30"/>
        <v>0</v>
      </c>
      <c r="AT30" s="144">
        <f t="shared" si="30"/>
        <v>0</v>
      </c>
      <c r="AU30" s="144">
        <f t="shared" si="30"/>
        <v>0</v>
      </c>
      <c r="AV30" s="144">
        <f t="shared" si="30"/>
        <v>0</v>
      </c>
      <c r="AW30" s="144">
        <f t="shared" si="30"/>
        <v>0</v>
      </c>
      <c r="AX30" s="144">
        <f t="shared" si="30"/>
        <v>0</v>
      </c>
      <c r="AY30" s="144">
        <f t="shared" si="30"/>
        <v>0</v>
      </c>
      <c r="AZ30" s="144">
        <f t="shared" si="30"/>
        <v>0</v>
      </c>
      <c r="BA30" s="144">
        <f t="shared" si="30"/>
        <v>0</v>
      </c>
      <c r="BB30" s="144">
        <f t="shared" si="30"/>
        <v>0</v>
      </c>
      <c r="BC30" s="144">
        <f t="shared" si="30"/>
        <v>0</v>
      </c>
      <c r="BD30" s="144">
        <f t="shared" si="30"/>
        <v>0</v>
      </c>
      <c r="BE30" s="144">
        <f t="shared" si="30"/>
        <v>0</v>
      </c>
      <c r="BF30" s="144">
        <f t="shared" si="30"/>
        <v>0</v>
      </c>
      <c r="BG30" s="144">
        <f t="shared" si="30"/>
        <v>0</v>
      </c>
      <c r="BH30" s="144">
        <f t="shared" si="30"/>
        <v>0</v>
      </c>
      <c r="BI30" s="144">
        <f t="shared" si="30"/>
        <v>0</v>
      </c>
      <c r="BJ30" s="144">
        <f t="shared" si="30"/>
        <v>0</v>
      </c>
      <c r="BK30" s="144">
        <f t="shared" si="30"/>
        <v>0</v>
      </c>
      <c r="BL30" s="144">
        <f t="shared" si="30"/>
        <v>0</v>
      </c>
      <c r="BM30" s="144">
        <f t="shared" si="30"/>
        <v>0</v>
      </c>
      <c r="BN30" s="144">
        <f t="shared" si="30"/>
        <v>0</v>
      </c>
      <c r="BO30" s="144">
        <f t="shared" si="30"/>
        <v>0</v>
      </c>
      <c r="BP30" s="144">
        <f t="shared" si="30"/>
        <v>0</v>
      </c>
      <c r="BQ30" s="144">
        <f t="shared" si="30"/>
        <v>0</v>
      </c>
      <c r="BR30" s="144">
        <f t="shared" si="30"/>
        <v>0</v>
      </c>
      <c r="BS30" s="144">
        <f t="shared" si="30"/>
        <v>0</v>
      </c>
      <c r="BT30" s="144">
        <f t="shared" ref="BT30:CY30" si="31">BT21+BT26</f>
        <v>0</v>
      </c>
      <c r="BU30" s="144">
        <f t="shared" si="31"/>
        <v>0</v>
      </c>
      <c r="BV30" s="144">
        <f t="shared" si="31"/>
        <v>0</v>
      </c>
      <c r="BW30" s="144">
        <f t="shared" si="31"/>
        <v>0</v>
      </c>
      <c r="BX30" s="144">
        <f t="shared" si="31"/>
        <v>0</v>
      </c>
      <c r="BY30" s="144">
        <f t="shared" si="31"/>
        <v>0</v>
      </c>
      <c r="BZ30" s="144">
        <f t="shared" si="31"/>
        <v>0</v>
      </c>
      <c r="CA30" s="144">
        <f t="shared" si="31"/>
        <v>0</v>
      </c>
      <c r="CB30" s="144">
        <f t="shared" si="31"/>
        <v>0</v>
      </c>
      <c r="CC30" s="144">
        <f t="shared" si="31"/>
        <v>0</v>
      </c>
      <c r="CD30" s="144">
        <f t="shared" si="31"/>
        <v>0</v>
      </c>
      <c r="CE30" s="144">
        <f t="shared" si="31"/>
        <v>0</v>
      </c>
      <c r="CF30" s="144">
        <f t="shared" si="31"/>
        <v>0</v>
      </c>
      <c r="CG30" s="144">
        <f t="shared" si="31"/>
        <v>0</v>
      </c>
      <c r="CH30" s="144">
        <f t="shared" si="31"/>
        <v>0</v>
      </c>
      <c r="CI30" s="144">
        <f t="shared" si="31"/>
        <v>0</v>
      </c>
      <c r="CJ30" s="144">
        <f t="shared" si="31"/>
        <v>0</v>
      </c>
      <c r="CK30" s="144">
        <f t="shared" si="31"/>
        <v>0</v>
      </c>
      <c r="CL30" s="144">
        <f t="shared" si="31"/>
        <v>0</v>
      </c>
      <c r="CM30" s="144">
        <f t="shared" si="31"/>
        <v>0</v>
      </c>
      <c r="CN30" s="144">
        <f t="shared" si="31"/>
        <v>0</v>
      </c>
      <c r="CO30" s="144">
        <f t="shared" si="31"/>
        <v>0</v>
      </c>
      <c r="CP30" s="144">
        <f t="shared" si="31"/>
        <v>0</v>
      </c>
      <c r="CQ30" s="144">
        <f t="shared" si="31"/>
        <v>0</v>
      </c>
      <c r="CR30" s="144">
        <f t="shared" si="31"/>
        <v>0</v>
      </c>
      <c r="CS30" s="144">
        <f t="shared" si="31"/>
        <v>0</v>
      </c>
      <c r="CT30" s="144">
        <f t="shared" si="31"/>
        <v>0</v>
      </c>
      <c r="CU30" s="144">
        <f t="shared" si="31"/>
        <v>0</v>
      </c>
      <c r="CV30" s="144">
        <f t="shared" si="31"/>
        <v>0</v>
      </c>
      <c r="CW30" s="144">
        <f t="shared" si="31"/>
        <v>0</v>
      </c>
      <c r="CX30" s="144">
        <f t="shared" si="31"/>
        <v>0</v>
      </c>
      <c r="CY30" s="144">
        <f t="shared" si="31"/>
        <v>0</v>
      </c>
      <c r="CZ30" s="144">
        <f t="shared" ref="CZ30:EI30" si="32">CZ21+CZ26</f>
        <v>0</v>
      </c>
      <c r="DA30" s="144">
        <f t="shared" si="32"/>
        <v>0</v>
      </c>
      <c r="DB30" s="144">
        <f t="shared" si="32"/>
        <v>0</v>
      </c>
      <c r="DC30" s="144">
        <f t="shared" si="32"/>
        <v>0</v>
      </c>
      <c r="DD30" s="144">
        <f t="shared" si="32"/>
        <v>0</v>
      </c>
      <c r="DE30" s="144">
        <f t="shared" si="32"/>
        <v>0</v>
      </c>
      <c r="DF30" s="144">
        <f t="shared" si="32"/>
        <v>0</v>
      </c>
      <c r="DG30" s="144">
        <f t="shared" si="32"/>
        <v>0</v>
      </c>
      <c r="DH30" s="144">
        <f t="shared" si="32"/>
        <v>0</v>
      </c>
      <c r="DI30" s="144">
        <f t="shared" si="32"/>
        <v>0</v>
      </c>
      <c r="DJ30" s="144">
        <f t="shared" si="32"/>
        <v>0</v>
      </c>
      <c r="DK30" s="144">
        <f t="shared" si="32"/>
        <v>0</v>
      </c>
      <c r="DL30" s="144">
        <f t="shared" si="32"/>
        <v>0</v>
      </c>
      <c r="DM30" s="144">
        <f t="shared" si="32"/>
        <v>0</v>
      </c>
      <c r="DN30" s="144">
        <f t="shared" si="32"/>
        <v>0</v>
      </c>
      <c r="DO30" s="144">
        <f t="shared" si="32"/>
        <v>0</v>
      </c>
      <c r="DP30" s="144">
        <f t="shared" si="32"/>
        <v>0</v>
      </c>
      <c r="DQ30" s="144">
        <f t="shared" si="32"/>
        <v>0</v>
      </c>
      <c r="DR30" s="144">
        <f t="shared" si="32"/>
        <v>0</v>
      </c>
      <c r="DS30" s="144">
        <f t="shared" si="32"/>
        <v>0</v>
      </c>
      <c r="DT30" s="144">
        <f t="shared" si="32"/>
        <v>0</v>
      </c>
      <c r="DU30" s="144">
        <f t="shared" si="32"/>
        <v>0</v>
      </c>
      <c r="DV30" s="144">
        <f t="shared" si="32"/>
        <v>0</v>
      </c>
      <c r="DW30" s="144">
        <f t="shared" si="32"/>
        <v>0</v>
      </c>
      <c r="DX30" s="144">
        <f t="shared" si="32"/>
        <v>0</v>
      </c>
      <c r="DY30" s="144">
        <f t="shared" si="32"/>
        <v>0</v>
      </c>
      <c r="DZ30" s="144">
        <f t="shared" si="32"/>
        <v>0</v>
      </c>
      <c r="EA30" s="144">
        <f t="shared" si="32"/>
        <v>0</v>
      </c>
      <c r="EB30" s="144">
        <f t="shared" si="32"/>
        <v>0</v>
      </c>
      <c r="EC30" s="144">
        <f t="shared" si="32"/>
        <v>0</v>
      </c>
      <c r="ED30" s="144">
        <f t="shared" si="32"/>
        <v>0</v>
      </c>
      <c r="EE30" s="144">
        <f t="shared" si="32"/>
        <v>0</v>
      </c>
      <c r="EF30" s="144">
        <f t="shared" si="32"/>
        <v>0</v>
      </c>
      <c r="EG30" s="144">
        <f t="shared" si="32"/>
        <v>0</v>
      </c>
      <c r="EH30" s="144">
        <f t="shared" si="32"/>
        <v>0</v>
      </c>
      <c r="EI30" s="144">
        <f t="shared" si="32"/>
        <v>0</v>
      </c>
    </row>
  </sheetData>
  <conditionalFormatting sqref="A5:A21">
    <cfRule type="containsText" dxfId="11" priority="7" operator="containsText" text="ERROR">
      <formula>NOT(ISERROR(SEARCH("ERROR",A5)))</formula>
    </cfRule>
    <cfRule type="containsText" dxfId="10" priority="8" operator="containsText" text="OK">
      <formula>NOT(ISERROR(SEARCH("OK",A5)))</formula>
    </cfRule>
  </conditionalFormatting>
  <conditionalFormatting sqref="A26">
    <cfRule type="containsText" dxfId="9" priority="3" operator="containsText" text="ERROR">
      <formula>NOT(ISERROR(SEARCH("ERROR",A26)))</formula>
    </cfRule>
    <cfRule type="containsText" dxfId="8" priority="4" operator="containsText" text="OK">
      <formula>NOT(ISERROR(SEARCH("OK",A26)))</formula>
    </cfRule>
  </conditionalFormatting>
  <conditionalFormatting sqref="A30">
    <cfRule type="containsText" dxfId="7" priority="1" operator="containsText" text="ERROR">
      <formula>NOT(ISERROR(SEARCH("ERROR",A30)))</formula>
    </cfRule>
    <cfRule type="containsText" dxfId="6" priority="2" operator="containsText" text="OK">
      <formula>NOT(ISERROR(SEARCH("OK",A30)))</formula>
    </cfRule>
  </conditionalFormatting>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D19"/>
  <sheetViews>
    <sheetView showGridLines="0" topLeftCell="AG1" zoomScale="91" workbookViewId="0">
      <selection activeCell="DR40" sqref="DR40"/>
    </sheetView>
  </sheetViews>
  <sheetFormatPr defaultColWidth="8.90625" defaultRowHeight="13.5" x14ac:dyDescent="0.35"/>
  <cols>
    <col min="1" max="1" width="16.90625" style="1" bestFit="1" customWidth="1"/>
    <col min="2" max="2" width="20.1796875" style="1" bestFit="1" customWidth="1"/>
    <col min="3" max="121" width="18.54296875" style="1" bestFit="1" customWidth="1"/>
    <col min="122" max="122" width="16.90625" style="1" bestFit="1" customWidth="1"/>
    <col min="123" max="130" width="10.1796875" style="1" bestFit="1" customWidth="1"/>
    <col min="131" max="133" width="11.1796875" style="1" bestFit="1" customWidth="1"/>
    <col min="134" max="134" width="11.6328125" style="1" bestFit="1" customWidth="1"/>
    <col min="135" max="16384" width="8.90625" style="1"/>
  </cols>
  <sheetData>
    <row r="1" spans="1:134" x14ac:dyDescent="0.35">
      <c r="A1" s="114" t="s">
        <v>10</v>
      </c>
      <c r="B1" s="100" t="s">
        <v>135</v>
      </c>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1"/>
      <c r="DQ1" s="101"/>
      <c r="DR1" s="101"/>
      <c r="DS1" s="101"/>
      <c r="DT1" s="101"/>
      <c r="DU1" s="101"/>
      <c r="DV1" s="101"/>
      <c r="DW1" s="101"/>
      <c r="DX1" s="101"/>
      <c r="DY1" s="101"/>
      <c r="DZ1" s="101"/>
      <c r="EA1" s="101"/>
      <c r="EB1" s="101"/>
      <c r="EC1" s="101"/>
      <c r="ED1" s="102">
        <v>0</v>
      </c>
    </row>
    <row r="2" spans="1:134" x14ac:dyDescent="0.35">
      <c r="A2" s="98" t="str">
        <f>IF(ABS(A6-A8-A4)&lt;0.0001,"OK","ERROR")</f>
        <v>OK</v>
      </c>
      <c r="B2" s="103" t="s">
        <v>121</v>
      </c>
      <c r="C2" s="104">
        <v>1</v>
      </c>
      <c r="D2" s="104">
        <f>C2+1</f>
        <v>2</v>
      </c>
      <c r="E2" s="104">
        <f t="shared" ref="E2:BP2" si="0">D2+1</f>
        <v>3</v>
      </c>
      <c r="F2" s="104">
        <f t="shared" si="0"/>
        <v>4</v>
      </c>
      <c r="G2" s="104">
        <f t="shared" si="0"/>
        <v>5</v>
      </c>
      <c r="H2" s="104">
        <f t="shared" si="0"/>
        <v>6</v>
      </c>
      <c r="I2" s="104">
        <f t="shared" si="0"/>
        <v>7</v>
      </c>
      <c r="J2" s="104">
        <f t="shared" si="0"/>
        <v>8</v>
      </c>
      <c r="K2" s="104">
        <f t="shared" si="0"/>
        <v>9</v>
      </c>
      <c r="L2" s="104">
        <f t="shared" si="0"/>
        <v>10</v>
      </c>
      <c r="M2" s="104">
        <f t="shared" si="0"/>
        <v>11</v>
      </c>
      <c r="N2" s="104">
        <f t="shared" si="0"/>
        <v>12</v>
      </c>
      <c r="O2" s="104">
        <f t="shared" si="0"/>
        <v>13</v>
      </c>
      <c r="P2" s="104">
        <f t="shared" si="0"/>
        <v>14</v>
      </c>
      <c r="Q2" s="104">
        <f t="shared" si="0"/>
        <v>15</v>
      </c>
      <c r="R2" s="104">
        <f t="shared" si="0"/>
        <v>16</v>
      </c>
      <c r="S2" s="104">
        <f t="shared" si="0"/>
        <v>17</v>
      </c>
      <c r="T2" s="104">
        <f t="shared" si="0"/>
        <v>18</v>
      </c>
      <c r="U2" s="104">
        <f t="shared" si="0"/>
        <v>19</v>
      </c>
      <c r="V2" s="104">
        <f t="shared" si="0"/>
        <v>20</v>
      </c>
      <c r="W2" s="104">
        <f t="shared" si="0"/>
        <v>21</v>
      </c>
      <c r="X2" s="104">
        <f t="shared" si="0"/>
        <v>22</v>
      </c>
      <c r="Y2" s="104">
        <f t="shared" si="0"/>
        <v>23</v>
      </c>
      <c r="Z2" s="104">
        <f t="shared" si="0"/>
        <v>24</v>
      </c>
      <c r="AA2" s="104">
        <f t="shared" si="0"/>
        <v>25</v>
      </c>
      <c r="AB2" s="104">
        <f t="shared" si="0"/>
        <v>26</v>
      </c>
      <c r="AC2" s="104">
        <f t="shared" si="0"/>
        <v>27</v>
      </c>
      <c r="AD2" s="104">
        <f t="shared" si="0"/>
        <v>28</v>
      </c>
      <c r="AE2" s="104">
        <f t="shared" si="0"/>
        <v>29</v>
      </c>
      <c r="AF2" s="104">
        <f t="shared" si="0"/>
        <v>30</v>
      </c>
      <c r="AG2" s="104">
        <f t="shared" si="0"/>
        <v>31</v>
      </c>
      <c r="AH2" s="104">
        <f t="shared" si="0"/>
        <v>32</v>
      </c>
      <c r="AI2" s="104">
        <f t="shared" si="0"/>
        <v>33</v>
      </c>
      <c r="AJ2" s="104">
        <f t="shared" si="0"/>
        <v>34</v>
      </c>
      <c r="AK2" s="104">
        <f t="shared" si="0"/>
        <v>35</v>
      </c>
      <c r="AL2" s="104">
        <f t="shared" si="0"/>
        <v>36</v>
      </c>
      <c r="AM2" s="104">
        <f t="shared" si="0"/>
        <v>37</v>
      </c>
      <c r="AN2" s="104">
        <f t="shared" si="0"/>
        <v>38</v>
      </c>
      <c r="AO2" s="104">
        <f t="shared" si="0"/>
        <v>39</v>
      </c>
      <c r="AP2" s="104">
        <f t="shared" si="0"/>
        <v>40</v>
      </c>
      <c r="AQ2" s="104">
        <f t="shared" si="0"/>
        <v>41</v>
      </c>
      <c r="AR2" s="104">
        <f t="shared" si="0"/>
        <v>42</v>
      </c>
      <c r="AS2" s="104">
        <f t="shared" si="0"/>
        <v>43</v>
      </c>
      <c r="AT2" s="104">
        <f t="shared" si="0"/>
        <v>44</v>
      </c>
      <c r="AU2" s="104">
        <f t="shared" si="0"/>
        <v>45</v>
      </c>
      <c r="AV2" s="104">
        <f t="shared" si="0"/>
        <v>46</v>
      </c>
      <c r="AW2" s="104">
        <f t="shared" si="0"/>
        <v>47</v>
      </c>
      <c r="AX2" s="104">
        <f t="shared" si="0"/>
        <v>48</v>
      </c>
      <c r="AY2" s="104">
        <f t="shared" si="0"/>
        <v>49</v>
      </c>
      <c r="AZ2" s="104">
        <f t="shared" si="0"/>
        <v>50</v>
      </c>
      <c r="BA2" s="104">
        <f t="shared" si="0"/>
        <v>51</v>
      </c>
      <c r="BB2" s="104">
        <f t="shared" si="0"/>
        <v>52</v>
      </c>
      <c r="BC2" s="104">
        <f t="shared" si="0"/>
        <v>53</v>
      </c>
      <c r="BD2" s="104">
        <f t="shared" si="0"/>
        <v>54</v>
      </c>
      <c r="BE2" s="104">
        <f t="shared" si="0"/>
        <v>55</v>
      </c>
      <c r="BF2" s="104">
        <f t="shared" si="0"/>
        <v>56</v>
      </c>
      <c r="BG2" s="104">
        <f t="shared" si="0"/>
        <v>57</v>
      </c>
      <c r="BH2" s="104">
        <f t="shared" si="0"/>
        <v>58</v>
      </c>
      <c r="BI2" s="104">
        <f t="shared" si="0"/>
        <v>59</v>
      </c>
      <c r="BJ2" s="104">
        <f t="shared" si="0"/>
        <v>60</v>
      </c>
      <c r="BK2" s="104">
        <f t="shared" si="0"/>
        <v>61</v>
      </c>
      <c r="BL2" s="104">
        <f t="shared" si="0"/>
        <v>62</v>
      </c>
      <c r="BM2" s="104">
        <f t="shared" si="0"/>
        <v>63</v>
      </c>
      <c r="BN2" s="104">
        <f t="shared" si="0"/>
        <v>64</v>
      </c>
      <c r="BO2" s="104">
        <f t="shared" si="0"/>
        <v>65</v>
      </c>
      <c r="BP2" s="104">
        <f t="shared" si="0"/>
        <v>66</v>
      </c>
      <c r="BQ2" s="104">
        <f t="shared" ref="BQ2:EB2" si="1">BP2+1</f>
        <v>67</v>
      </c>
      <c r="BR2" s="104">
        <f t="shared" si="1"/>
        <v>68</v>
      </c>
      <c r="BS2" s="104">
        <f t="shared" si="1"/>
        <v>69</v>
      </c>
      <c r="BT2" s="104">
        <f t="shared" si="1"/>
        <v>70</v>
      </c>
      <c r="BU2" s="104">
        <f t="shared" si="1"/>
        <v>71</v>
      </c>
      <c r="BV2" s="104">
        <f t="shared" si="1"/>
        <v>72</v>
      </c>
      <c r="BW2" s="104">
        <f t="shared" si="1"/>
        <v>73</v>
      </c>
      <c r="BX2" s="104">
        <f t="shared" si="1"/>
        <v>74</v>
      </c>
      <c r="BY2" s="104">
        <f t="shared" si="1"/>
        <v>75</v>
      </c>
      <c r="BZ2" s="104">
        <f t="shared" si="1"/>
        <v>76</v>
      </c>
      <c r="CA2" s="104">
        <f t="shared" si="1"/>
        <v>77</v>
      </c>
      <c r="CB2" s="104">
        <f t="shared" si="1"/>
        <v>78</v>
      </c>
      <c r="CC2" s="104">
        <f t="shared" si="1"/>
        <v>79</v>
      </c>
      <c r="CD2" s="104">
        <f t="shared" si="1"/>
        <v>80</v>
      </c>
      <c r="CE2" s="104">
        <f t="shared" si="1"/>
        <v>81</v>
      </c>
      <c r="CF2" s="104">
        <f t="shared" si="1"/>
        <v>82</v>
      </c>
      <c r="CG2" s="104">
        <f t="shared" si="1"/>
        <v>83</v>
      </c>
      <c r="CH2" s="104">
        <f t="shared" si="1"/>
        <v>84</v>
      </c>
      <c r="CI2" s="104">
        <f t="shared" si="1"/>
        <v>85</v>
      </c>
      <c r="CJ2" s="104">
        <f t="shared" si="1"/>
        <v>86</v>
      </c>
      <c r="CK2" s="104">
        <f t="shared" si="1"/>
        <v>87</v>
      </c>
      <c r="CL2" s="104">
        <f t="shared" si="1"/>
        <v>88</v>
      </c>
      <c r="CM2" s="104">
        <f t="shared" si="1"/>
        <v>89</v>
      </c>
      <c r="CN2" s="104">
        <f t="shared" si="1"/>
        <v>90</v>
      </c>
      <c r="CO2" s="104">
        <f t="shared" si="1"/>
        <v>91</v>
      </c>
      <c r="CP2" s="104">
        <f t="shared" si="1"/>
        <v>92</v>
      </c>
      <c r="CQ2" s="104">
        <f t="shared" si="1"/>
        <v>93</v>
      </c>
      <c r="CR2" s="104">
        <f t="shared" si="1"/>
        <v>94</v>
      </c>
      <c r="CS2" s="104">
        <f t="shared" si="1"/>
        <v>95</v>
      </c>
      <c r="CT2" s="104">
        <f t="shared" si="1"/>
        <v>96</v>
      </c>
      <c r="CU2" s="104">
        <f t="shared" si="1"/>
        <v>97</v>
      </c>
      <c r="CV2" s="104">
        <f t="shared" si="1"/>
        <v>98</v>
      </c>
      <c r="CW2" s="104">
        <f t="shared" si="1"/>
        <v>99</v>
      </c>
      <c r="CX2" s="104">
        <f t="shared" si="1"/>
        <v>100</v>
      </c>
      <c r="CY2" s="104">
        <f t="shared" si="1"/>
        <v>101</v>
      </c>
      <c r="CZ2" s="104">
        <f t="shared" si="1"/>
        <v>102</v>
      </c>
      <c r="DA2" s="104">
        <f t="shared" si="1"/>
        <v>103</v>
      </c>
      <c r="DB2" s="104">
        <f t="shared" si="1"/>
        <v>104</v>
      </c>
      <c r="DC2" s="104">
        <f t="shared" si="1"/>
        <v>105</v>
      </c>
      <c r="DD2" s="104">
        <f t="shared" si="1"/>
        <v>106</v>
      </c>
      <c r="DE2" s="104">
        <f t="shared" si="1"/>
        <v>107</v>
      </c>
      <c r="DF2" s="104">
        <f t="shared" si="1"/>
        <v>108</v>
      </c>
      <c r="DG2" s="104">
        <f t="shared" si="1"/>
        <v>109</v>
      </c>
      <c r="DH2" s="104">
        <f t="shared" si="1"/>
        <v>110</v>
      </c>
      <c r="DI2" s="104">
        <f t="shared" si="1"/>
        <v>111</v>
      </c>
      <c r="DJ2" s="104">
        <f t="shared" si="1"/>
        <v>112</v>
      </c>
      <c r="DK2" s="104">
        <f t="shared" si="1"/>
        <v>113</v>
      </c>
      <c r="DL2" s="104">
        <f t="shared" si="1"/>
        <v>114</v>
      </c>
      <c r="DM2" s="104">
        <f t="shared" si="1"/>
        <v>115</v>
      </c>
      <c r="DN2" s="104">
        <f t="shared" si="1"/>
        <v>116</v>
      </c>
      <c r="DO2" s="104">
        <f t="shared" si="1"/>
        <v>117</v>
      </c>
      <c r="DP2" s="104">
        <f t="shared" si="1"/>
        <v>118</v>
      </c>
      <c r="DQ2" s="104">
        <f t="shared" si="1"/>
        <v>119</v>
      </c>
      <c r="DR2" s="104">
        <f t="shared" si="1"/>
        <v>120</v>
      </c>
      <c r="DS2" s="104">
        <f t="shared" si="1"/>
        <v>121</v>
      </c>
      <c r="DT2" s="104">
        <f t="shared" si="1"/>
        <v>122</v>
      </c>
      <c r="DU2" s="104">
        <f t="shared" si="1"/>
        <v>123</v>
      </c>
      <c r="DV2" s="104">
        <f t="shared" si="1"/>
        <v>124</v>
      </c>
      <c r="DW2" s="104">
        <f t="shared" si="1"/>
        <v>125</v>
      </c>
      <c r="DX2" s="104">
        <f t="shared" si="1"/>
        <v>126</v>
      </c>
      <c r="DY2" s="104">
        <f t="shared" si="1"/>
        <v>127</v>
      </c>
      <c r="DZ2" s="104">
        <f t="shared" si="1"/>
        <v>128</v>
      </c>
      <c r="EA2" s="104">
        <f t="shared" si="1"/>
        <v>129</v>
      </c>
      <c r="EB2" s="104">
        <f t="shared" si="1"/>
        <v>130</v>
      </c>
      <c r="EC2" s="104">
        <f t="shared" ref="EC2:ED2" si="2">EB2+1</f>
        <v>131</v>
      </c>
      <c r="ED2" s="105">
        <f t="shared" si="2"/>
        <v>132</v>
      </c>
    </row>
    <row r="3" spans="1:134" x14ac:dyDescent="0.35">
      <c r="B3" s="106" t="s">
        <v>122</v>
      </c>
      <c r="C3" s="107">
        <f>EOMONTH(Resumen!B25,1)</f>
        <v>45716</v>
      </c>
      <c r="D3" s="107">
        <f>EOMONTH(C3,1)</f>
        <v>45747</v>
      </c>
      <c r="E3" s="107">
        <f t="shared" ref="E3:BP3" si="3">EOMONTH(D3,1)</f>
        <v>45777</v>
      </c>
      <c r="F3" s="107">
        <f t="shared" si="3"/>
        <v>45808</v>
      </c>
      <c r="G3" s="107">
        <f t="shared" si="3"/>
        <v>45838</v>
      </c>
      <c r="H3" s="107">
        <f t="shared" si="3"/>
        <v>45869</v>
      </c>
      <c r="I3" s="107">
        <f t="shared" si="3"/>
        <v>45900</v>
      </c>
      <c r="J3" s="107">
        <f t="shared" si="3"/>
        <v>45930</v>
      </c>
      <c r="K3" s="107">
        <f t="shared" si="3"/>
        <v>45961</v>
      </c>
      <c r="L3" s="107">
        <f t="shared" si="3"/>
        <v>45991</v>
      </c>
      <c r="M3" s="107">
        <f t="shared" si="3"/>
        <v>46022</v>
      </c>
      <c r="N3" s="107">
        <f t="shared" si="3"/>
        <v>46053</v>
      </c>
      <c r="O3" s="107">
        <f t="shared" si="3"/>
        <v>46081</v>
      </c>
      <c r="P3" s="107">
        <f t="shared" si="3"/>
        <v>46112</v>
      </c>
      <c r="Q3" s="107">
        <f t="shared" si="3"/>
        <v>46142</v>
      </c>
      <c r="R3" s="107">
        <f t="shared" si="3"/>
        <v>46173</v>
      </c>
      <c r="S3" s="107">
        <f t="shared" si="3"/>
        <v>46203</v>
      </c>
      <c r="T3" s="107">
        <f t="shared" si="3"/>
        <v>46234</v>
      </c>
      <c r="U3" s="107">
        <f t="shared" si="3"/>
        <v>46265</v>
      </c>
      <c r="V3" s="107">
        <f t="shared" si="3"/>
        <v>46295</v>
      </c>
      <c r="W3" s="107">
        <f t="shared" si="3"/>
        <v>46326</v>
      </c>
      <c r="X3" s="107">
        <f t="shared" si="3"/>
        <v>46356</v>
      </c>
      <c r="Y3" s="107">
        <f t="shared" si="3"/>
        <v>46387</v>
      </c>
      <c r="Z3" s="107">
        <f t="shared" si="3"/>
        <v>46418</v>
      </c>
      <c r="AA3" s="107">
        <f t="shared" si="3"/>
        <v>46446</v>
      </c>
      <c r="AB3" s="107">
        <f t="shared" si="3"/>
        <v>46477</v>
      </c>
      <c r="AC3" s="107">
        <f t="shared" si="3"/>
        <v>46507</v>
      </c>
      <c r="AD3" s="107">
        <f t="shared" si="3"/>
        <v>46538</v>
      </c>
      <c r="AE3" s="107">
        <f t="shared" si="3"/>
        <v>46568</v>
      </c>
      <c r="AF3" s="107">
        <f t="shared" si="3"/>
        <v>46599</v>
      </c>
      <c r="AG3" s="107">
        <f t="shared" si="3"/>
        <v>46630</v>
      </c>
      <c r="AH3" s="107">
        <f t="shared" si="3"/>
        <v>46660</v>
      </c>
      <c r="AI3" s="107">
        <f t="shared" si="3"/>
        <v>46691</v>
      </c>
      <c r="AJ3" s="107">
        <f t="shared" si="3"/>
        <v>46721</v>
      </c>
      <c r="AK3" s="107">
        <f t="shared" si="3"/>
        <v>46752</v>
      </c>
      <c r="AL3" s="107">
        <f t="shared" si="3"/>
        <v>46783</v>
      </c>
      <c r="AM3" s="107">
        <f t="shared" si="3"/>
        <v>46812</v>
      </c>
      <c r="AN3" s="107">
        <f t="shared" si="3"/>
        <v>46843</v>
      </c>
      <c r="AO3" s="107">
        <f t="shared" si="3"/>
        <v>46873</v>
      </c>
      <c r="AP3" s="107">
        <f t="shared" si="3"/>
        <v>46904</v>
      </c>
      <c r="AQ3" s="107">
        <f t="shared" si="3"/>
        <v>46934</v>
      </c>
      <c r="AR3" s="107">
        <f t="shared" si="3"/>
        <v>46965</v>
      </c>
      <c r="AS3" s="107">
        <f t="shared" si="3"/>
        <v>46996</v>
      </c>
      <c r="AT3" s="107">
        <f t="shared" si="3"/>
        <v>47026</v>
      </c>
      <c r="AU3" s="107">
        <f t="shared" si="3"/>
        <v>47057</v>
      </c>
      <c r="AV3" s="107">
        <f t="shared" si="3"/>
        <v>47087</v>
      </c>
      <c r="AW3" s="107">
        <f t="shared" si="3"/>
        <v>47118</v>
      </c>
      <c r="AX3" s="107">
        <f t="shared" si="3"/>
        <v>47149</v>
      </c>
      <c r="AY3" s="107">
        <f t="shared" si="3"/>
        <v>47177</v>
      </c>
      <c r="AZ3" s="107">
        <f t="shared" si="3"/>
        <v>47208</v>
      </c>
      <c r="BA3" s="107">
        <f t="shared" si="3"/>
        <v>47238</v>
      </c>
      <c r="BB3" s="107">
        <f t="shared" si="3"/>
        <v>47269</v>
      </c>
      <c r="BC3" s="107">
        <f t="shared" si="3"/>
        <v>47299</v>
      </c>
      <c r="BD3" s="107">
        <f t="shared" si="3"/>
        <v>47330</v>
      </c>
      <c r="BE3" s="107">
        <f t="shared" si="3"/>
        <v>47361</v>
      </c>
      <c r="BF3" s="107">
        <f t="shared" si="3"/>
        <v>47391</v>
      </c>
      <c r="BG3" s="107">
        <f t="shared" si="3"/>
        <v>47422</v>
      </c>
      <c r="BH3" s="107">
        <f t="shared" si="3"/>
        <v>47452</v>
      </c>
      <c r="BI3" s="107">
        <f t="shared" si="3"/>
        <v>47483</v>
      </c>
      <c r="BJ3" s="107">
        <f t="shared" si="3"/>
        <v>47514</v>
      </c>
      <c r="BK3" s="107">
        <f t="shared" si="3"/>
        <v>47542</v>
      </c>
      <c r="BL3" s="107">
        <f t="shared" si="3"/>
        <v>47573</v>
      </c>
      <c r="BM3" s="107">
        <f t="shared" si="3"/>
        <v>47603</v>
      </c>
      <c r="BN3" s="107">
        <f t="shared" si="3"/>
        <v>47634</v>
      </c>
      <c r="BO3" s="107">
        <f t="shared" si="3"/>
        <v>47664</v>
      </c>
      <c r="BP3" s="107">
        <f t="shared" si="3"/>
        <v>47695</v>
      </c>
      <c r="BQ3" s="107">
        <f t="shared" ref="BQ3:EB3" si="4">EOMONTH(BP3,1)</f>
        <v>47726</v>
      </c>
      <c r="BR3" s="107">
        <f t="shared" si="4"/>
        <v>47756</v>
      </c>
      <c r="BS3" s="107">
        <f t="shared" si="4"/>
        <v>47787</v>
      </c>
      <c r="BT3" s="107">
        <f t="shared" si="4"/>
        <v>47817</v>
      </c>
      <c r="BU3" s="107">
        <f t="shared" si="4"/>
        <v>47848</v>
      </c>
      <c r="BV3" s="107">
        <f t="shared" si="4"/>
        <v>47879</v>
      </c>
      <c r="BW3" s="107">
        <f t="shared" si="4"/>
        <v>47907</v>
      </c>
      <c r="BX3" s="107">
        <f t="shared" si="4"/>
        <v>47938</v>
      </c>
      <c r="BY3" s="107">
        <f t="shared" si="4"/>
        <v>47968</v>
      </c>
      <c r="BZ3" s="107">
        <f t="shared" si="4"/>
        <v>47999</v>
      </c>
      <c r="CA3" s="107">
        <f t="shared" si="4"/>
        <v>48029</v>
      </c>
      <c r="CB3" s="107">
        <f t="shared" si="4"/>
        <v>48060</v>
      </c>
      <c r="CC3" s="107">
        <f t="shared" si="4"/>
        <v>48091</v>
      </c>
      <c r="CD3" s="107">
        <f t="shared" si="4"/>
        <v>48121</v>
      </c>
      <c r="CE3" s="107">
        <f t="shared" si="4"/>
        <v>48152</v>
      </c>
      <c r="CF3" s="107">
        <f t="shared" si="4"/>
        <v>48182</v>
      </c>
      <c r="CG3" s="107">
        <f t="shared" si="4"/>
        <v>48213</v>
      </c>
      <c r="CH3" s="107">
        <f t="shared" si="4"/>
        <v>48244</v>
      </c>
      <c r="CI3" s="107">
        <f t="shared" si="4"/>
        <v>48273</v>
      </c>
      <c r="CJ3" s="107">
        <f t="shared" si="4"/>
        <v>48304</v>
      </c>
      <c r="CK3" s="107">
        <f t="shared" si="4"/>
        <v>48334</v>
      </c>
      <c r="CL3" s="107">
        <f t="shared" si="4"/>
        <v>48365</v>
      </c>
      <c r="CM3" s="107">
        <f t="shared" si="4"/>
        <v>48395</v>
      </c>
      <c r="CN3" s="107">
        <f t="shared" si="4"/>
        <v>48426</v>
      </c>
      <c r="CO3" s="107">
        <f t="shared" si="4"/>
        <v>48457</v>
      </c>
      <c r="CP3" s="107">
        <f t="shared" si="4"/>
        <v>48487</v>
      </c>
      <c r="CQ3" s="107">
        <f t="shared" si="4"/>
        <v>48518</v>
      </c>
      <c r="CR3" s="107">
        <f t="shared" si="4"/>
        <v>48548</v>
      </c>
      <c r="CS3" s="107">
        <f t="shared" si="4"/>
        <v>48579</v>
      </c>
      <c r="CT3" s="107">
        <f t="shared" si="4"/>
        <v>48610</v>
      </c>
      <c r="CU3" s="107">
        <f t="shared" si="4"/>
        <v>48638</v>
      </c>
      <c r="CV3" s="107">
        <f t="shared" si="4"/>
        <v>48669</v>
      </c>
      <c r="CW3" s="107">
        <f t="shared" si="4"/>
        <v>48699</v>
      </c>
      <c r="CX3" s="107">
        <f t="shared" si="4"/>
        <v>48730</v>
      </c>
      <c r="CY3" s="107">
        <f t="shared" si="4"/>
        <v>48760</v>
      </c>
      <c r="CZ3" s="107">
        <f t="shared" si="4"/>
        <v>48791</v>
      </c>
      <c r="DA3" s="107">
        <f t="shared" si="4"/>
        <v>48822</v>
      </c>
      <c r="DB3" s="107">
        <f t="shared" si="4"/>
        <v>48852</v>
      </c>
      <c r="DC3" s="107">
        <f t="shared" si="4"/>
        <v>48883</v>
      </c>
      <c r="DD3" s="107">
        <f t="shared" si="4"/>
        <v>48913</v>
      </c>
      <c r="DE3" s="107">
        <f t="shared" si="4"/>
        <v>48944</v>
      </c>
      <c r="DF3" s="107">
        <f t="shared" si="4"/>
        <v>48975</v>
      </c>
      <c r="DG3" s="107">
        <f t="shared" si="4"/>
        <v>49003</v>
      </c>
      <c r="DH3" s="107">
        <f t="shared" si="4"/>
        <v>49034</v>
      </c>
      <c r="DI3" s="107">
        <f t="shared" si="4"/>
        <v>49064</v>
      </c>
      <c r="DJ3" s="107">
        <f t="shared" si="4"/>
        <v>49095</v>
      </c>
      <c r="DK3" s="107">
        <f t="shared" si="4"/>
        <v>49125</v>
      </c>
      <c r="DL3" s="107">
        <f t="shared" si="4"/>
        <v>49156</v>
      </c>
      <c r="DM3" s="107">
        <f t="shared" si="4"/>
        <v>49187</v>
      </c>
      <c r="DN3" s="107">
        <f t="shared" si="4"/>
        <v>49217</v>
      </c>
      <c r="DO3" s="107">
        <f t="shared" si="4"/>
        <v>49248</v>
      </c>
      <c r="DP3" s="107">
        <f t="shared" si="4"/>
        <v>49278</v>
      </c>
      <c r="DQ3" s="107">
        <f t="shared" si="4"/>
        <v>49309</v>
      </c>
      <c r="DR3" s="107">
        <f t="shared" si="4"/>
        <v>49340</v>
      </c>
      <c r="DS3" s="107">
        <f t="shared" si="4"/>
        <v>49368</v>
      </c>
      <c r="DT3" s="107">
        <f t="shared" si="4"/>
        <v>49399</v>
      </c>
      <c r="DU3" s="107">
        <f t="shared" si="4"/>
        <v>49429</v>
      </c>
      <c r="DV3" s="107">
        <f t="shared" si="4"/>
        <v>49460</v>
      </c>
      <c r="DW3" s="107">
        <f t="shared" si="4"/>
        <v>49490</v>
      </c>
      <c r="DX3" s="107">
        <f t="shared" si="4"/>
        <v>49521</v>
      </c>
      <c r="DY3" s="107">
        <f t="shared" si="4"/>
        <v>49552</v>
      </c>
      <c r="DZ3" s="107">
        <f t="shared" si="4"/>
        <v>49582</v>
      </c>
      <c r="EA3" s="107">
        <f t="shared" si="4"/>
        <v>49613</v>
      </c>
      <c r="EB3" s="107">
        <f t="shared" si="4"/>
        <v>49643</v>
      </c>
      <c r="EC3" s="107">
        <f t="shared" ref="EC3:ED3" si="5">EOMONTH(EB3,1)</f>
        <v>49674</v>
      </c>
      <c r="ED3" s="108">
        <f t="shared" si="5"/>
        <v>49705</v>
      </c>
    </row>
    <row r="4" spans="1:134" x14ac:dyDescent="0.35">
      <c r="A4" s="109">
        <f>MAX(C4:ED4)</f>
        <v>14592106927.969999</v>
      </c>
      <c r="B4" s="4" t="s">
        <v>71</v>
      </c>
      <c r="C4" s="110">
        <f>Resumen!E2</f>
        <v>14592106927.969999</v>
      </c>
      <c r="D4" s="110">
        <f>C9</f>
        <v>14592106927.969999</v>
      </c>
      <c r="E4" s="110">
        <f>D9</f>
        <v>14592106927.969999</v>
      </c>
      <c r="F4" s="110">
        <f>E9</f>
        <v>14592106927.969999</v>
      </c>
      <c r="G4" s="110">
        <f t="shared" ref="G4:BP4" si="6">F9</f>
        <v>14592106927.969999</v>
      </c>
      <c r="H4" s="110">
        <f t="shared" si="6"/>
        <v>14592106927.969999</v>
      </c>
      <c r="I4" s="110">
        <f t="shared" si="6"/>
        <v>14592106927.969999</v>
      </c>
      <c r="J4" s="110">
        <f t="shared" si="6"/>
        <v>14592106927.969999</v>
      </c>
      <c r="K4" s="110">
        <f t="shared" si="6"/>
        <v>14592106927.969999</v>
      </c>
      <c r="L4" s="110">
        <f t="shared" si="6"/>
        <v>14592106927.969999</v>
      </c>
      <c r="M4" s="110">
        <f t="shared" si="6"/>
        <v>14592106927.969999</v>
      </c>
      <c r="N4" s="110">
        <f t="shared" si="6"/>
        <v>14592106927.969999</v>
      </c>
      <c r="O4" s="110">
        <f t="shared" si="6"/>
        <v>14592106927.969999</v>
      </c>
      <c r="P4" s="110">
        <f t="shared" si="6"/>
        <v>14592106927.969999</v>
      </c>
      <c r="Q4" s="110">
        <f t="shared" si="6"/>
        <v>14592106927.969999</v>
      </c>
      <c r="R4" s="110">
        <f t="shared" si="6"/>
        <v>14592106927.969999</v>
      </c>
      <c r="S4" s="110">
        <f t="shared" si="6"/>
        <v>14592106927.969999</v>
      </c>
      <c r="T4" s="110">
        <f t="shared" si="6"/>
        <v>14592106927.969999</v>
      </c>
      <c r="U4" s="110">
        <f t="shared" si="6"/>
        <v>14592106927.969999</v>
      </c>
      <c r="V4" s="110">
        <f t="shared" si="6"/>
        <v>14592106927.969999</v>
      </c>
      <c r="W4" s="110">
        <f t="shared" si="6"/>
        <v>14592106927.969999</v>
      </c>
      <c r="X4" s="110">
        <f t="shared" si="6"/>
        <v>14587931747.23176</v>
      </c>
      <c r="Y4" s="110">
        <f t="shared" si="6"/>
        <v>14583714814.686138</v>
      </c>
      <c r="Z4" s="110">
        <f t="shared" si="6"/>
        <v>14579455712.815062</v>
      </c>
      <c r="AA4" s="110">
        <f t="shared" si="6"/>
        <v>0</v>
      </c>
      <c r="AB4" s="110">
        <f t="shared" si="6"/>
        <v>0</v>
      </c>
      <c r="AC4" s="110">
        <f t="shared" si="6"/>
        <v>0</v>
      </c>
      <c r="AD4" s="110">
        <f t="shared" si="6"/>
        <v>0</v>
      </c>
      <c r="AE4" s="110">
        <f t="shared" si="6"/>
        <v>0</v>
      </c>
      <c r="AF4" s="110">
        <f t="shared" si="6"/>
        <v>0</v>
      </c>
      <c r="AG4" s="110">
        <f t="shared" si="6"/>
        <v>0</v>
      </c>
      <c r="AH4" s="110">
        <f t="shared" si="6"/>
        <v>0</v>
      </c>
      <c r="AI4" s="110">
        <f t="shared" si="6"/>
        <v>0</v>
      </c>
      <c r="AJ4" s="110">
        <f t="shared" si="6"/>
        <v>0</v>
      </c>
      <c r="AK4" s="110">
        <f t="shared" si="6"/>
        <v>0</v>
      </c>
      <c r="AL4" s="110">
        <f t="shared" si="6"/>
        <v>0</v>
      </c>
      <c r="AM4" s="110">
        <f t="shared" si="6"/>
        <v>0</v>
      </c>
      <c r="AN4" s="110">
        <f t="shared" si="6"/>
        <v>0</v>
      </c>
      <c r="AO4" s="110">
        <f t="shared" si="6"/>
        <v>0</v>
      </c>
      <c r="AP4" s="110">
        <f t="shared" si="6"/>
        <v>0</v>
      </c>
      <c r="AQ4" s="110">
        <f t="shared" si="6"/>
        <v>0</v>
      </c>
      <c r="AR4" s="110">
        <f t="shared" si="6"/>
        <v>0</v>
      </c>
      <c r="AS4" s="110">
        <f t="shared" si="6"/>
        <v>0</v>
      </c>
      <c r="AT4" s="110">
        <f t="shared" si="6"/>
        <v>0</v>
      </c>
      <c r="AU4" s="110">
        <f t="shared" si="6"/>
        <v>0</v>
      </c>
      <c r="AV4" s="110">
        <f t="shared" si="6"/>
        <v>0</v>
      </c>
      <c r="AW4" s="110">
        <f t="shared" si="6"/>
        <v>0</v>
      </c>
      <c r="AX4" s="110">
        <f t="shared" si="6"/>
        <v>0</v>
      </c>
      <c r="AY4" s="110">
        <f t="shared" si="6"/>
        <v>0</v>
      </c>
      <c r="AZ4" s="110">
        <f t="shared" si="6"/>
        <v>0</v>
      </c>
      <c r="BA4" s="110">
        <f t="shared" si="6"/>
        <v>0</v>
      </c>
      <c r="BB4" s="110">
        <f t="shared" si="6"/>
        <v>0</v>
      </c>
      <c r="BC4" s="110">
        <f t="shared" si="6"/>
        <v>0</v>
      </c>
      <c r="BD4" s="110">
        <f t="shared" si="6"/>
        <v>0</v>
      </c>
      <c r="BE4" s="110">
        <f t="shared" si="6"/>
        <v>0</v>
      </c>
      <c r="BF4" s="110">
        <f t="shared" si="6"/>
        <v>0</v>
      </c>
      <c r="BG4" s="110">
        <f t="shared" si="6"/>
        <v>0</v>
      </c>
      <c r="BH4" s="110">
        <f t="shared" si="6"/>
        <v>0</v>
      </c>
      <c r="BI4" s="110">
        <f t="shared" si="6"/>
        <v>0</v>
      </c>
      <c r="BJ4" s="110">
        <f t="shared" si="6"/>
        <v>0</v>
      </c>
      <c r="BK4" s="110">
        <f t="shared" si="6"/>
        <v>0</v>
      </c>
      <c r="BL4" s="110">
        <f t="shared" si="6"/>
        <v>0</v>
      </c>
      <c r="BM4" s="110">
        <f t="shared" si="6"/>
        <v>0</v>
      </c>
      <c r="BN4" s="110">
        <f t="shared" si="6"/>
        <v>0</v>
      </c>
      <c r="BO4" s="110">
        <f t="shared" si="6"/>
        <v>0</v>
      </c>
      <c r="BP4" s="110">
        <f t="shared" si="6"/>
        <v>0</v>
      </c>
      <c r="BQ4" s="110">
        <f t="shared" ref="BQ4:EB4" si="7">BP9</f>
        <v>0</v>
      </c>
      <c r="BR4" s="110">
        <f t="shared" si="7"/>
        <v>0</v>
      </c>
      <c r="BS4" s="110">
        <f t="shared" si="7"/>
        <v>0</v>
      </c>
      <c r="BT4" s="110">
        <f t="shared" si="7"/>
        <v>0</v>
      </c>
      <c r="BU4" s="110">
        <f t="shared" si="7"/>
        <v>0</v>
      </c>
      <c r="BV4" s="110">
        <f t="shared" si="7"/>
        <v>0</v>
      </c>
      <c r="BW4" s="110">
        <f t="shared" si="7"/>
        <v>0</v>
      </c>
      <c r="BX4" s="110">
        <f t="shared" si="7"/>
        <v>0</v>
      </c>
      <c r="BY4" s="110">
        <f t="shared" si="7"/>
        <v>0</v>
      </c>
      <c r="BZ4" s="110">
        <f t="shared" si="7"/>
        <v>0</v>
      </c>
      <c r="CA4" s="110">
        <f t="shared" si="7"/>
        <v>0</v>
      </c>
      <c r="CB4" s="110">
        <f t="shared" si="7"/>
        <v>0</v>
      </c>
      <c r="CC4" s="110">
        <f t="shared" si="7"/>
        <v>0</v>
      </c>
      <c r="CD4" s="110">
        <f t="shared" si="7"/>
        <v>0</v>
      </c>
      <c r="CE4" s="110">
        <f t="shared" si="7"/>
        <v>0</v>
      </c>
      <c r="CF4" s="110">
        <f t="shared" si="7"/>
        <v>0</v>
      </c>
      <c r="CG4" s="110">
        <f t="shared" si="7"/>
        <v>0</v>
      </c>
      <c r="CH4" s="110">
        <f t="shared" si="7"/>
        <v>0</v>
      </c>
      <c r="CI4" s="110">
        <f t="shared" si="7"/>
        <v>0</v>
      </c>
      <c r="CJ4" s="110">
        <f t="shared" si="7"/>
        <v>0</v>
      </c>
      <c r="CK4" s="110">
        <f t="shared" si="7"/>
        <v>0</v>
      </c>
      <c r="CL4" s="110">
        <f t="shared" si="7"/>
        <v>0</v>
      </c>
      <c r="CM4" s="110">
        <f t="shared" si="7"/>
        <v>0</v>
      </c>
      <c r="CN4" s="110">
        <f t="shared" si="7"/>
        <v>0</v>
      </c>
      <c r="CO4" s="110">
        <f t="shared" si="7"/>
        <v>0</v>
      </c>
      <c r="CP4" s="110">
        <f t="shared" si="7"/>
        <v>0</v>
      </c>
      <c r="CQ4" s="110">
        <f t="shared" si="7"/>
        <v>0</v>
      </c>
      <c r="CR4" s="110">
        <f t="shared" si="7"/>
        <v>0</v>
      </c>
      <c r="CS4" s="110">
        <f t="shared" si="7"/>
        <v>0</v>
      </c>
      <c r="CT4" s="110">
        <f t="shared" si="7"/>
        <v>0</v>
      </c>
      <c r="CU4" s="110">
        <f t="shared" si="7"/>
        <v>0</v>
      </c>
      <c r="CV4" s="110">
        <f t="shared" si="7"/>
        <v>0</v>
      </c>
      <c r="CW4" s="110">
        <f t="shared" si="7"/>
        <v>0</v>
      </c>
      <c r="CX4" s="110">
        <f t="shared" si="7"/>
        <v>0</v>
      </c>
      <c r="CY4" s="110">
        <f t="shared" si="7"/>
        <v>0</v>
      </c>
      <c r="CZ4" s="110">
        <f t="shared" si="7"/>
        <v>0</v>
      </c>
      <c r="DA4" s="110">
        <f t="shared" si="7"/>
        <v>0</v>
      </c>
      <c r="DB4" s="110">
        <f t="shared" si="7"/>
        <v>0</v>
      </c>
      <c r="DC4" s="110">
        <f t="shared" si="7"/>
        <v>0</v>
      </c>
      <c r="DD4" s="110">
        <f t="shared" si="7"/>
        <v>0</v>
      </c>
      <c r="DE4" s="110">
        <f t="shared" si="7"/>
        <v>0</v>
      </c>
      <c r="DF4" s="110">
        <f t="shared" si="7"/>
        <v>0</v>
      </c>
      <c r="DG4" s="110">
        <f t="shared" si="7"/>
        <v>0</v>
      </c>
      <c r="DH4" s="110">
        <f t="shared" si="7"/>
        <v>0</v>
      </c>
      <c r="DI4" s="110">
        <f t="shared" si="7"/>
        <v>0</v>
      </c>
      <c r="DJ4" s="110">
        <f t="shared" si="7"/>
        <v>0</v>
      </c>
      <c r="DK4" s="110">
        <f t="shared" si="7"/>
        <v>0</v>
      </c>
      <c r="DL4" s="110">
        <f t="shared" si="7"/>
        <v>0</v>
      </c>
      <c r="DM4" s="110">
        <f t="shared" si="7"/>
        <v>0</v>
      </c>
      <c r="DN4" s="110">
        <f t="shared" si="7"/>
        <v>0</v>
      </c>
      <c r="DO4" s="110">
        <f t="shared" si="7"/>
        <v>0</v>
      </c>
      <c r="DP4" s="110">
        <f t="shared" si="7"/>
        <v>0</v>
      </c>
      <c r="DQ4" s="110">
        <f t="shared" si="7"/>
        <v>0</v>
      </c>
      <c r="DR4" s="110">
        <f t="shared" si="7"/>
        <v>0</v>
      </c>
      <c r="DS4" s="110">
        <f t="shared" si="7"/>
        <v>0</v>
      </c>
      <c r="DT4" s="110">
        <f t="shared" si="7"/>
        <v>0</v>
      </c>
      <c r="DU4" s="110">
        <f t="shared" si="7"/>
        <v>0</v>
      </c>
      <c r="DV4" s="110">
        <f t="shared" si="7"/>
        <v>0</v>
      </c>
      <c r="DW4" s="110">
        <f t="shared" si="7"/>
        <v>0</v>
      </c>
      <c r="DX4" s="110">
        <f t="shared" si="7"/>
        <v>0</v>
      </c>
      <c r="DY4" s="110">
        <f t="shared" si="7"/>
        <v>0</v>
      </c>
      <c r="DZ4" s="110">
        <f t="shared" si="7"/>
        <v>0</v>
      </c>
      <c r="EA4" s="110">
        <f t="shared" si="7"/>
        <v>0</v>
      </c>
      <c r="EB4" s="110">
        <f t="shared" si="7"/>
        <v>0</v>
      </c>
      <c r="EC4" s="110">
        <f t="shared" ref="EC4:ED4" si="8">EB9</f>
        <v>0</v>
      </c>
      <c r="ED4" s="111">
        <f t="shared" si="8"/>
        <v>0</v>
      </c>
    </row>
    <row r="5" spans="1:134" x14ac:dyDescent="0.35">
      <c r="A5" s="109">
        <f>SUM(C5:ED5)</f>
        <v>3518806385.6657538</v>
      </c>
      <c r="B5" s="5" t="s">
        <v>74</v>
      </c>
      <c r="C5" s="110">
        <f>IF(C2&gt;MIN(Resumen!$E$10,Resumen!$K$19),0,IF(C2&lt;=Resumen!$E$7,Resumen!$E$6/12*Financiamiento!C4,PMT(Resumen!$E$6/12,Resumen!$E$9,-Resumen!$E$2,0,0)))</f>
        <v>145921069.27970001</v>
      </c>
      <c r="D5" s="110">
        <f>IF(D2&gt;MIN(Resumen!$E$10,Resumen!$K$19),0,IF(D2&lt;=Resumen!$E$7,Resumen!$E$6/12*Financiamiento!D4,PMT(Resumen!$E$6/12,Resumen!$E$9,-Resumen!$E$2,0,0)))</f>
        <v>145921069.27970001</v>
      </c>
      <c r="E5" s="110">
        <f>IF(E2&gt;MIN(Resumen!$E$10,Resumen!$K$19),0,IF(E2&lt;=Resumen!$E$7,Resumen!$E$6/12*Financiamiento!E4,PMT(Resumen!$E$6/12,Resumen!$E$9,-Resumen!$E$2,0,0)))</f>
        <v>145921069.27970001</v>
      </c>
      <c r="F5" s="110">
        <f>IF(F2&gt;MIN(Resumen!$E$10,Resumen!$K$19),0,IF(F2&lt;=Resumen!$E$7,Resumen!$E$6/12*Financiamiento!F4,PMT(Resumen!$E$6/12,Resumen!$E$9,-Resumen!$E$2,0,0)))</f>
        <v>145921069.27970001</v>
      </c>
      <c r="G5" s="110">
        <f>IF(G2&gt;MIN(Resumen!$E$10,Resumen!$K$19),0,IF(G2&lt;=Resumen!$E$7,Resumen!$E$6/12*Financiamiento!G4,PMT(Resumen!$E$6/12,Resumen!$E$9,-Resumen!$E$2,0,0)))</f>
        <v>145921069.27970001</v>
      </c>
      <c r="H5" s="110">
        <f>IF(H2&gt;MIN(Resumen!$E$10,Resumen!$K$19),0,IF(H2&lt;=Resumen!$E$7,Resumen!$E$6/12*Financiamiento!H4,PMT(Resumen!$E$6/12,Resumen!$E$9,-Resumen!$E$2,0,0)))</f>
        <v>145921069.27970001</v>
      </c>
      <c r="I5" s="110">
        <f>IF(I2&gt;MIN(Resumen!$E$10,Resumen!$K$19),0,IF(I2&lt;=Resumen!$E$7,Resumen!$E$6/12*Financiamiento!I4,PMT(Resumen!$E$6/12,Resumen!$E$9,-Resumen!$E$2,0,0)))</f>
        <v>145921069.27970001</v>
      </c>
      <c r="J5" s="110">
        <f>IF(J2&gt;MIN(Resumen!$E$10,Resumen!$K$19),0,IF(J2&lt;=Resumen!$E$7,Resumen!$E$6/12*Financiamiento!J4,PMT(Resumen!$E$6/12,Resumen!$E$9,-Resumen!$E$2,0,0)))</f>
        <v>145921069.27970001</v>
      </c>
      <c r="K5" s="110">
        <f>IF(K2&gt;MIN(Resumen!$E$10,Resumen!$K$19),0,IF(K2&lt;=Resumen!$E$7,Resumen!$E$6/12*Financiamiento!K4,PMT(Resumen!$E$6/12,Resumen!$E$9,-Resumen!$E$2,0,0)))</f>
        <v>145921069.27970001</v>
      </c>
      <c r="L5" s="110">
        <f>IF(L2&gt;MIN(Resumen!$E$10,Resumen!$K$19),0,IF(L2&lt;=Resumen!$E$7,Resumen!$E$6/12*Financiamiento!L4,PMT(Resumen!$E$6/12,Resumen!$E$9,-Resumen!$E$2,0,0)))</f>
        <v>145921069.27970001</v>
      </c>
      <c r="M5" s="110">
        <f>IF(M2&gt;MIN(Resumen!$E$10,Resumen!$K$19),0,IF(M2&lt;=Resumen!$E$7,Resumen!$E$6/12*Financiamiento!M4,PMT(Resumen!$E$6/12,Resumen!$E$9,-Resumen!$E$2,0,0)))</f>
        <v>145921069.27970001</v>
      </c>
      <c r="N5" s="110">
        <f>IF(N2&gt;MIN(Resumen!$E$10,Resumen!$K$19),0,IF(N2&lt;=Resumen!$E$7,Resumen!$E$6/12*Financiamiento!N4,PMT(Resumen!$E$6/12,Resumen!$E$9,-Resumen!$E$2,0,0)))</f>
        <v>145921069.27970001</v>
      </c>
      <c r="O5" s="110">
        <f>IF(O2&gt;MIN(Resumen!$E$10,Resumen!$K$19),0,IF(O2&lt;=Resumen!$E$7,Resumen!$E$6/12*Financiamiento!O4,PMT(Resumen!$E$6/12,Resumen!$E$9,-Resumen!$E$2,0,0)))</f>
        <v>145921069.27970001</v>
      </c>
      <c r="P5" s="110">
        <f>IF(P2&gt;MIN(Resumen!$E$10,Resumen!$K$19),0,IF(P2&lt;=Resumen!$E$7,Resumen!$E$6/12*Financiamiento!P4,PMT(Resumen!$E$6/12,Resumen!$E$9,-Resumen!$E$2,0,0)))</f>
        <v>145921069.27970001</v>
      </c>
      <c r="Q5" s="110">
        <f>IF(Q2&gt;MIN(Resumen!$E$10,Resumen!$K$19),0,IF(Q2&lt;=Resumen!$E$7,Resumen!$E$6/12*Financiamiento!Q4,PMT(Resumen!$E$6/12,Resumen!$E$9,-Resumen!$E$2,0,0)))</f>
        <v>145921069.27970001</v>
      </c>
      <c r="R5" s="110">
        <f>IF(R2&gt;MIN(Resumen!$E$10,Resumen!$K$19),0,IF(R2&lt;=Resumen!$E$7,Resumen!$E$6/12*Financiamiento!R4,PMT(Resumen!$E$6/12,Resumen!$E$9,-Resumen!$E$2,0,0)))</f>
        <v>145921069.27970001</v>
      </c>
      <c r="S5" s="110">
        <f>IF(S2&gt;MIN(Resumen!$E$10,Resumen!$K$19),0,IF(S2&lt;=Resumen!$E$7,Resumen!$E$6/12*Financiamiento!S4,PMT(Resumen!$E$6/12,Resumen!$E$9,-Resumen!$E$2,0,0)))</f>
        <v>145921069.27970001</v>
      </c>
      <c r="T5" s="110">
        <f>IF(T2&gt;MIN(Resumen!$E$10,Resumen!$K$19),0,IF(T2&lt;=Resumen!$E$7,Resumen!$E$6/12*Financiamiento!T4,PMT(Resumen!$E$6/12,Resumen!$E$9,-Resumen!$E$2,0,0)))</f>
        <v>145921069.27970001</v>
      </c>
      <c r="U5" s="110">
        <f>IF(U2&gt;MIN(Resumen!$E$10,Resumen!$K$19),0,IF(U2&lt;=Resumen!$E$7,Resumen!$E$6/12*Financiamiento!U4,PMT(Resumen!$E$6/12,Resumen!$E$9,-Resumen!$E$2,0,0)))</f>
        <v>145921069.27970001</v>
      </c>
      <c r="V5" s="110">
        <f>IF(V2&gt;MIN(Resumen!$E$10,Resumen!$K$19),0,IF(V2&lt;=Resumen!$E$7,Resumen!$E$6/12*Financiamiento!V4,PMT(Resumen!$E$6/12,Resumen!$E$9,-Resumen!$E$2,0,0)))</f>
        <v>145921069.27970001</v>
      </c>
      <c r="W5" s="110">
        <f>IF(W2&gt;MIN(Resumen!$E$10,Resumen!$K$19),0,IF(W2&lt;=Resumen!$E$7,Resumen!$E$6/12*Financiamiento!W4,PMT(Resumen!$E$6/12,Resumen!$E$9,-Resumen!$E$2,0,0)))</f>
        <v>150096250.01793864</v>
      </c>
      <c r="X5" s="110">
        <f>IF(X2&gt;MIN(Resumen!$E$10,Resumen!$K$19),0,IF(X2&lt;=Resumen!$E$7,Resumen!$E$6/12*Financiamiento!X4,PMT(Resumen!$E$6/12,Resumen!$E$9,-Resumen!$E$2,0,0)))</f>
        <v>150096250.01793864</v>
      </c>
      <c r="Y5" s="110">
        <f>IF(Y2&gt;MIN(Resumen!$E$10,Resumen!$K$19),0,IF(Y2&lt;=Resumen!$E$7,Resumen!$E$6/12*Financiamiento!Y4,PMT(Resumen!$E$6/12,Resumen!$E$9,-Resumen!$E$2,0,0)))</f>
        <v>150096250.01793864</v>
      </c>
      <c r="Z5" s="110">
        <f>IF(Z2&gt;MIN(Resumen!$E$10,Resumen!$K$19),0,IF(Z2&lt;=Resumen!$E$7,Resumen!$E$6/12*Financiamiento!Z4,PMT(Resumen!$E$6/12,Resumen!$E$9,-Resumen!$E$2,0,0)))</f>
        <v>150096250.01793864</v>
      </c>
      <c r="AA5" s="110">
        <f>IF(AA2&gt;MIN(Resumen!$E$10,Resumen!$K$19),0,IF(AA2&lt;=Resumen!$E$7,Resumen!$E$6/12*Financiamiento!AA4,PMT(Resumen!$E$6/12,Resumen!$E$9,-Resumen!$E$2,0,0)))</f>
        <v>0</v>
      </c>
      <c r="AB5" s="110">
        <f>IF(AB2&gt;MIN(Resumen!$E$10,Resumen!$K$19),0,IF(AB2&lt;=Resumen!$E$7,Resumen!$E$6/12*Financiamiento!AB4,PMT(Resumen!$E$6/12,Resumen!$E$9,-Resumen!$E$2,0,0)))</f>
        <v>0</v>
      </c>
      <c r="AC5" s="110">
        <f>IF(AC2&gt;MIN(Resumen!$E$10,Resumen!$K$19),0,IF(AC2&lt;=Resumen!$E$7,Resumen!$E$6/12*Financiamiento!AC4,PMT(Resumen!$E$6/12,Resumen!$E$9,-Resumen!$E$2,0,0)))</f>
        <v>0</v>
      </c>
      <c r="AD5" s="110">
        <f>IF(AD2&gt;MIN(Resumen!$E$10,Resumen!$K$19),0,IF(AD2&lt;=Resumen!$E$7,Resumen!$E$6/12*Financiamiento!AD4,PMT(Resumen!$E$6/12,Resumen!$E$9,-Resumen!$E$2,0,0)))</f>
        <v>0</v>
      </c>
      <c r="AE5" s="110">
        <f>IF(AE2&gt;MIN(Resumen!$E$10,Resumen!$K$19),0,IF(AE2&lt;=Resumen!$E$7,Resumen!$E$6/12*Financiamiento!AE4,PMT(Resumen!$E$6/12,Resumen!$E$9,-Resumen!$E$2,0,0)))</f>
        <v>0</v>
      </c>
      <c r="AF5" s="110">
        <f>IF(AF2&gt;MIN(Resumen!$E$10,Resumen!$K$19),0,IF(AF2&lt;=Resumen!$E$7,Resumen!$E$6/12*Financiamiento!AF4,PMT(Resumen!$E$6/12,Resumen!$E$9,-Resumen!$E$2,0,0)))</f>
        <v>0</v>
      </c>
      <c r="AG5" s="110">
        <f>IF(AG2&gt;MIN(Resumen!$E$10,Resumen!$K$19),0,IF(AG2&lt;=Resumen!$E$7,Resumen!$E$6/12*Financiamiento!AG4,PMT(Resumen!$E$6/12,Resumen!$E$9,-Resumen!$E$2,0,0)))</f>
        <v>0</v>
      </c>
      <c r="AH5" s="110">
        <f>IF(AH2&gt;MIN(Resumen!$E$10,Resumen!$K$19),0,IF(AH2&lt;=Resumen!$E$7,Resumen!$E$6/12*Financiamiento!AH4,PMT(Resumen!$E$6/12,Resumen!$E$9,-Resumen!$E$2,0,0)))</f>
        <v>0</v>
      </c>
      <c r="AI5" s="110">
        <f>IF(AI2&gt;MIN(Resumen!$E$10,Resumen!$K$19),0,IF(AI2&lt;=Resumen!$E$7,Resumen!$E$6/12*Financiamiento!AI4,PMT(Resumen!$E$6/12,Resumen!$E$9,-Resumen!$E$2,0,0)))</f>
        <v>0</v>
      </c>
      <c r="AJ5" s="110">
        <f>IF(AJ2&gt;MIN(Resumen!$E$10,Resumen!$K$19),0,IF(AJ2&lt;=Resumen!$E$7,Resumen!$E$6/12*Financiamiento!AJ4,PMT(Resumen!$E$6/12,Resumen!$E$9,-Resumen!$E$2,0,0)))</f>
        <v>0</v>
      </c>
      <c r="AK5" s="110">
        <f>IF(AK2&gt;MIN(Resumen!$E$10,Resumen!$K$19),0,IF(AK2&lt;=Resumen!$E$7,Resumen!$E$6/12*Financiamiento!AK4,PMT(Resumen!$E$6/12,Resumen!$E$9,-Resumen!$E$2,0,0)))</f>
        <v>0</v>
      </c>
      <c r="AL5" s="110">
        <f>IF(AL2&gt;MIN(Resumen!$E$10,Resumen!$K$19),0,IF(AL2&lt;=Resumen!$E$7,Resumen!$E$6/12*Financiamiento!AL4,PMT(Resumen!$E$6/12,Resumen!$E$9,-Resumen!$E$2,0,0)))</f>
        <v>0</v>
      </c>
      <c r="AM5" s="110">
        <f>IF(AM2&gt;MIN(Resumen!$E$10,Resumen!$K$19),0,IF(AM2&lt;=Resumen!$E$7,Resumen!$E$6/12*Financiamiento!AM4,PMT(Resumen!$E$6/12,Resumen!$E$9,-Resumen!$E$2,0,0)))</f>
        <v>0</v>
      </c>
      <c r="AN5" s="110">
        <f>IF(AN2&gt;MIN(Resumen!$E$10,Resumen!$K$19),0,IF(AN2&lt;=Resumen!$E$7,Resumen!$E$6/12*Financiamiento!AN4,PMT(Resumen!$E$6/12,Resumen!$E$9,-Resumen!$E$2,0,0)))</f>
        <v>0</v>
      </c>
      <c r="AO5" s="110">
        <f>IF(AO2&gt;MIN(Resumen!$E$10,Resumen!$K$19),0,IF(AO2&lt;=Resumen!$E$7,Resumen!$E$6/12*Financiamiento!AO4,PMT(Resumen!$E$6/12,Resumen!$E$9,-Resumen!$E$2,0,0)))</f>
        <v>0</v>
      </c>
      <c r="AP5" s="110">
        <f>IF(AP2&gt;MIN(Resumen!$E$10,Resumen!$K$19),0,IF(AP2&lt;=Resumen!$E$7,Resumen!$E$6/12*Financiamiento!AP4,PMT(Resumen!$E$6/12,Resumen!$E$9,-Resumen!$E$2,0,0)))</f>
        <v>0</v>
      </c>
      <c r="AQ5" s="110">
        <f>IF(AQ2&gt;MIN(Resumen!$E$10,Resumen!$K$19),0,IF(AQ2&lt;=Resumen!$E$7,Resumen!$E$6/12*Financiamiento!AQ4,PMT(Resumen!$E$6/12,Resumen!$E$9,-Resumen!$E$2,0,0)))</f>
        <v>0</v>
      </c>
      <c r="AR5" s="110">
        <f>IF(AR2&gt;MIN(Resumen!$E$10,Resumen!$K$19),0,IF(AR2&lt;=Resumen!$E$7,Resumen!$E$6/12*Financiamiento!AR4,PMT(Resumen!$E$6/12,Resumen!$E$9,-Resumen!$E$2,0,0)))</f>
        <v>0</v>
      </c>
      <c r="AS5" s="110">
        <f>IF(AS2&gt;MIN(Resumen!$E$10,Resumen!$K$19),0,IF(AS2&lt;=Resumen!$E$7,Resumen!$E$6/12*Financiamiento!AS4,PMT(Resumen!$E$6/12,Resumen!$E$9,-Resumen!$E$2,0,0)))</f>
        <v>0</v>
      </c>
      <c r="AT5" s="110">
        <f>IF(AT2&gt;MIN(Resumen!$E$10,Resumen!$K$19),0,IF(AT2&lt;=Resumen!$E$7,Resumen!$E$6/12*Financiamiento!AT4,PMT(Resumen!$E$6/12,Resumen!$E$9,-Resumen!$E$2,0,0)))</f>
        <v>0</v>
      </c>
      <c r="AU5" s="110">
        <f>IF(AU2&gt;MIN(Resumen!$E$10,Resumen!$K$19),0,IF(AU2&lt;=Resumen!$E$7,Resumen!$E$6/12*Financiamiento!AU4,PMT(Resumen!$E$6/12,Resumen!$E$9,-Resumen!$E$2,0,0)))</f>
        <v>0</v>
      </c>
      <c r="AV5" s="110">
        <f>IF(AV2&gt;MIN(Resumen!$E$10,Resumen!$K$19),0,IF(AV2&lt;=Resumen!$E$7,Resumen!$E$6/12*Financiamiento!AV4,PMT(Resumen!$E$6/12,Resumen!$E$9,-Resumen!$E$2,0,0)))</f>
        <v>0</v>
      </c>
      <c r="AW5" s="110">
        <f>IF(AW2&gt;MIN(Resumen!$E$10,Resumen!$K$19),0,IF(AW2&lt;=Resumen!$E$7,Resumen!$E$6/12*Financiamiento!AW4,PMT(Resumen!$E$6/12,Resumen!$E$9,-Resumen!$E$2,0,0)))</f>
        <v>0</v>
      </c>
      <c r="AX5" s="110">
        <f>IF(AX2&gt;MIN(Resumen!$E$10,Resumen!$K$19),0,IF(AX2&lt;=Resumen!$E$7,Resumen!$E$6/12*Financiamiento!AX4,PMT(Resumen!$E$6/12,Resumen!$E$9,-Resumen!$E$2,0,0)))</f>
        <v>0</v>
      </c>
      <c r="AY5" s="110">
        <f>IF(AY2&gt;MIN(Resumen!$E$10,Resumen!$K$19),0,IF(AY2&lt;=Resumen!$E$7,Resumen!$E$6/12*Financiamiento!AY4,PMT(Resumen!$E$6/12,Resumen!$E$9,-Resumen!$E$2,0,0)))</f>
        <v>0</v>
      </c>
      <c r="AZ5" s="110">
        <f>IF(AZ2&gt;MIN(Resumen!$E$10,Resumen!$K$19),0,IF(AZ2&lt;=Resumen!$E$7,Resumen!$E$6/12*Financiamiento!AZ4,PMT(Resumen!$E$6/12,Resumen!$E$9,-Resumen!$E$2,0,0)))</f>
        <v>0</v>
      </c>
      <c r="BA5" s="110">
        <f>IF(BA2&gt;MIN(Resumen!$E$10,Resumen!$K$19),0,IF(BA2&lt;=Resumen!$E$7,Resumen!$E$6/12*Financiamiento!BA4,PMT(Resumen!$E$6/12,Resumen!$E$9,-Resumen!$E$2,0,0)))</f>
        <v>0</v>
      </c>
      <c r="BB5" s="110">
        <f>IF(BB2&gt;MIN(Resumen!$E$10,Resumen!$K$19),0,IF(BB2&lt;=Resumen!$E$7,Resumen!$E$6/12*Financiamiento!BB4,PMT(Resumen!$E$6/12,Resumen!$E$9,-Resumen!$E$2,0,0)))</f>
        <v>0</v>
      </c>
      <c r="BC5" s="110">
        <f>IF(BC2&gt;MIN(Resumen!$E$10,Resumen!$K$19),0,IF(BC2&lt;=Resumen!$E$7,Resumen!$E$6/12*Financiamiento!BC4,PMT(Resumen!$E$6/12,Resumen!$E$9,-Resumen!$E$2,0,0)))</f>
        <v>0</v>
      </c>
      <c r="BD5" s="110">
        <f>IF(BD2&gt;MIN(Resumen!$E$10,Resumen!$K$19),0,IF(BD2&lt;=Resumen!$E$7,Resumen!$E$6/12*Financiamiento!BD4,PMT(Resumen!$E$6/12,Resumen!$E$9,-Resumen!$E$2,0,0)))</f>
        <v>0</v>
      </c>
      <c r="BE5" s="110">
        <f>IF(BE2&gt;MIN(Resumen!$E$10,Resumen!$K$19),0,IF(BE2&lt;=Resumen!$E$7,Resumen!$E$6/12*Financiamiento!BE4,PMT(Resumen!$E$6/12,Resumen!$E$9,-Resumen!$E$2,0,0)))</f>
        <v>0</v>
      </c>
      <c r="BF5" s="110">
        <f>IF(BF2&gt;MIN(Resumen!$E$10,Resumen!$K$19),0,IF(BF2&lt;=Resumen!$E$7,Resumen!$E$6/12*Financiamiento!BF4,PMT(Resumen!$E$6/12,Resumen!$E$9,-Resumen!$E$2,0,0)))</f>
        <v>0</v>
      </c>
      <c r="BG5" s="110">
        <f>IF(BG2&gt;MIN(Resumen!$E$10,Resumen!$K$19),0,IF(BG2&lt;=Resumen!$E$7,Resumen!$E$6/12*Financiamiento!BG4,PMT(Resumen!$E$6/12,Resumen!$E$9,-Resumen!$E$2,0,0)))</f>
        <v>0</v>
      </c>
      <c r="BH5" s="110">
        <f>IF(BH2&gt;MIN(Resumen!$E$10,Resumen!$K$19),0,IF(BH2&lt;=Resumen!$E$7,Resumen!$E$6/12*Financiamiento!BH4,PMT(Resumen!$E$6/12,Resumen!$E$9,-Resumen!$E$2,0,0)))</f>
        <v>0</v>
      </c>
      <c r="BI5" s="110">
        <f>IF(BI2&gt;MIN(Resumen!$E$10,Resumen!$K$19),0,IF(BI2&lt;=Resumen!$E$7,Resumen!$E$6/12*Financiamiento!BI4,PMT(Resumen!$E$6/12,Resumen!$E$9,-Resumen!$E$2,0,0)))</f>
        <v>0</v>
      </c>
      <c r="BJ5" s="110">
        <f>IF(BJ2&gt;MIN(Resumen!$E$10,Resumen!$K$19),0,IF(BJ2&lt;=Resumen!$E$7,Resumen!$E$6/12*Financiamiento!BJ4,PMT(Resumen!$E$6/12,Resumen!$E$9,-Resumen!$E$2,0,0)))</f>
        <v>0</v>
      </c>
      <c r="BK5" s="110">
        <f>IF(BK2&gt;MIN(Resumen!$E$10,Resumen!$K$19),0,IF(BK2&lt;=Resumen!$E$7,Resumen!$E$6/12*Financiamiento!BK4,PMT(Resumen!$E$6/12,Resumen!$E$9,-Resumen!$E$2,0,0)))</f>
        <v>0</v>
      </c>
      <c r="BL5" s="110">
        <f>IF(BL2&gt;MIN(Resumen!$E$10,Resumen!$K$19),0,IF(BL2&lt;=Resumen!$E$7,Resumen!$E$6/12*Financiamiento!BL4,PMT(Resumen!$E$6/12,Resumen!$E$9,-Resumen!$E$2,0,0)))</f>
        <v>0</v>
      </c>
      <c r="BM5" s="110">
        <f>IF(BM2&gt;MIN(Resumen!$E$10,Resumen!$K$19),0,IF(BM2&lt;=Resumen!$E$7,Resumen!$E$6/12*Financiamiento!BM4,PMT(Resumen!$E$6/12,Resumen!$E$9,-Resumen!$E$2,0,0)))</f>
        <v>0</v>
      </c>
      <c r="BN5" s="110">
        <f>IF(BN2&gt;MIN(Resumen!$E$10,Resumen!$K$19),0,IF(BN2&lt;=Resumen!$E$7,Resumen!$E$6/12*Financiamiento!BN4,PMT(Resumen!$E$6/12,Resumen!$E$9,-Resumen!$E$2,0,0)))</f>
        <v>0</v>
      </c>
      <c r="BO5" s="110">
        <f>IF(BO2&gt;MIN(Resumen!$E$10,Resumen!$K$19),0,IF(BO2&lt;=Resumen!$E$7,Resumen!$E$6/12*Financiamiento!BO4,PMT(Resumen!$E$6/12,Resumen!$E$9,-Resumen!$E$2,0,0)))</f>
        <v>0</v>
      </c>
      <c r="BP5" s="110">
        <f>IF(BP2&gt;MIN(Resumen!$E$10,Resumen!$K$19),0,IF(BP2&lt;=Resumen!$E$7,Resumen!$E$6/12*Financiamiento!BP4,PMT(Resumen!$E$6/12,Resumen!$E$9,-Resumen!$E$2,0,0)))</f>
        <v>0</v>
      </c>
      <c r="BQ5" s="110">
        <f>IF(BQ2&gt;MIN(Resumen!$E$10,Resumen!$K$19),0,IF(BQ2&lt;=Resumen!$E$7,Resumen!$E$6/12*Financiamiento!BQ4,PMT(Resumen!$E$6/12,Resumen!$E$9,-Resumen!$E$2,0,0)))</f>
        <v>0</v>
      </c>
      <c r="BR5" s="110">
        <f>IF(BR2&gt;MIN(Resumen!$E$10,Resumen!$K$19),0,IF(BR2&lt;=Resumen!$E$7,Resumen!$E$6/12*Financiamiento!BR4,PMT(Resumen!$E$6/12,Resumen!$E$9,-Resumen!$E$2,0,0)))</f>
        <v>0</v>
      </c>
      <c r="BS5" s="110">
        <f>IF(BS2&gt;MIN(Resumen!$E$10,Resumen!$K$19),0,IF(BS2&lt;=Resumen!$E$7,Resumen!$E$6/12*Financiamiento!BS4,PMT(Resumen!$E$6/12,Resumen!$E$9,-Resumen!$E$2,0,0)))</f>
        <v>0</v>
      </c>
      <c r="BT5" s="110">
        <f>IF(BT2&gt;MIN(Resumen!$E$10,Resumen!$K$19),0,IF(BT2&lt;=Resumen!$E$7,Resumen!$E$6/12*Financiamiento!BT4,PMT(Resumen!$E$6/12,Resumen!$E$9,-Resumen!$E$2,0,0)))</f>
        <v>0</v>
      </c>
      <c r="BU5" s="110">
        <f>IF(BU2&gt;MIN(Resumen!$E$10,Resumen!$K$19),0,IF(BU2&lt;=Resumen!$E$7,Resumen!$E$6/12*Financiamiento!BU4,PMT(Resumen!$E$6/12,Resumen!$E$9,-Resumen!$E$2,0,0)))</f>
        <v>0</v>
      </c>
      <c r="BV5" s="110">
        <f>IF(BV2&gt;MIN(Resumen!$E$10,Resumen!$K$19),0,IF(BV2&lt;=Resumen!$E$7,Resumen!$E$6/12*Financiamiento!BV4,PMT(Resumen!$E$6/12,Resumen!$E$9,-Resumen!$E$2,0,0)))</f>
        <v>0</v>
      </c>
      <c r="BW5" s="110">
        <f>IF(BW2&gt;MIN(Resumen!$E$10,Resumen!$K$19),0,IF(BW2&lt;=Resumen!$E$7,Resumen!$E$6/12*Financiamiento!BW4,PMT(Resumen!$E$6/12,Resumen!$E$9,-Resumen!$E$2,0,0)))</f>
        <v>0</v>
      </c>
      <c r="BX5" s="110">
        <f>IF(BX2&gt;MIN(Resumen!$E$10,Resumen!$K$19),0,IF(BX2&lt;=Resumen!$E$7,Resumen!$E$6/12*Financiamiento!BX4,PMT(Resumen!$E$6/12,Resumen!$E$9,-Resumen!$E$2,0,0)))</f>
        <v>0</v>
      </c>
      <c r="BY5" s="110">
        <f>IF(BY2&gt;MIN(Resumen!$E$10,Resumen!$K$19),0,IF(BY2&lt;=Resumen!$E$7,Resumen!$E$6/12*Financiamiento!BY4,PMT(Resumen!$E$6/12,Resumen!$E$9,-Resumen!$E$2,0,0)))</f>
        <v>0</v>
      </c>
      <c r="BZ5" s="110">
        <f>IF(BZ2&gt;MIN(Resumen!$E$10,Resumen!$K$19),0,IF(BZ2&lt;=Resumen!$E$7,Resumen!$E$6/12*Financiamiento!BZ4,PMT(Resumen!$E$6/12,Resumen!$E$9,-Resumen!$E$2,0,0)))</f>
        <v>0</v>
      </c>
      <c r="CA5" s="110">
        <f>IF(CA2&gt;MIN(Resumen!$E$10,Resumen!$K$19),0,IF(CA2&lt;=Resumen!$E$7,Resumen!$E$6/12*Financiamiento!CA4,PMT(Resumen!$E$6/12,Resumen!$E$9,-Resumen!$E$2,0,0)))</f>
        <v>0</v>
      </c>
      <c r="CB5" s="110">
        <f>IF(CB2&gt;MIN(Resumen!$E$10,Resumen!$K$19),0,IF(CB2&lt;=Resumen!$E$7,Resumen!$E$6/12*Financiamiento!CB4,PMT(Resumen!$E$6/12,Resumen!$E$9,-Resumen!$E$2,0,0)))</f>
        <v>0</v>
      </c>
      <c r="CC5" s="110">
        <f>IF(CC2&gt;MIN(Resumen!$E$10,Resumen!$K$19),0,IF(CC2&lt;=Resumen!$E$7,Resumen!$E$6/12*Financiamiento!CC4,PMT(Resumen!$E$6/12,Resumen!$E$9,-Resumen!$E$2,0,0)))</f>
        <v>0</v>
      </c>
      <c r="CD5" s="110">
        <f>IF(CD2&gt;MIN(Resumen!$E$10,Resumen!$K$19),0,IF(CD2&lt;=Resumen!$E$7,Resumen!$E$6/12*Financiamiento!CD4,PMT(Resumen!$E$6/12,Resumen!$E$9,-Resumen!$E$2,0,0)))</f>
        <v>0</v>
      </c>
      <c r="CE5" s="110">
        <f>IF(CE2&gt;MIN(Resumen!$E$10,Resumen!$K$19),0,IF(CE2&lt;=Resumen!$E$7,Resumen!$E$6/12*Financiamiento!CE4,PMT(Resumen!$E$6/12,Resumen!$E$9,-Resumen!$E$2,0,0)))</f>
        <v>0</v>
      </c>
      <c r="CF5" s="110">
        <f>IF(CF2&gt;MIN(Resumen!$E$10,Resumen!$K$19),0,IF(CF2&lt;=Resumen!$E$7,Resumen!$E$6/12*Financiamiento!CF4,PMT(Resumen!$E$6/12,Resumen!$E$9,-Resumen!$E$2,0,0)))</f>
        <v>0</v>
      </c>
      <c r="CG5" s="110">
        <f>IF(CG2&gt;MIN(Resumen!$E$10,Resumen!$K$19),0,IF(CG2&lt;=Resumen!$E$7,Resumen!$E$6/12*Financiamiento!CG4,PMT(Resumen!$E$6/12,Resumen!$E$9,-Resumen!$E$2,0,0)))</f>
        <v>0</v>
      </c>
      <c r="CH5" s="110">
        <f>IF(CH2&gt;MIN(Resumen!$E$10,Resumen!$K$19),0,IF(CH2&lt;=Resumen!$E$7,Resumen!$E$6/12*Financiamiento!CH4,PMT(Resumen!$E$6/12,Resumen!$E$9,-Resumen!$E$2,0,0)))</f>
        <v>0</v>
      </c>
      <c r="CI5" s="110">
        <f>IF(CI2&gt;MIN(Resumen!$E$10,Resumen!$K$19),0,IF(CI2&lt;=Resumen!$E$7,Resumen!$E$6/12*Financiamiento!CI4,PMT(Resumen!$E$6/12,Resumen!$E$9,-Resumen!$E$2,0,0)))</f>
        <v>0</v>
      </c>
      <c r="CJ5" s="110">
        <f>IF(CJ2&gt;MIN(Resumen!$E$10,Resumen!$K$19),0,IF(CJ2&lt;=Resumen!$E$7,Resumen!$E$6/12*Financiamiento!CJ4,PMT(Resumen!$E$6/12,Resumen!$E$9,-Resumen!$E$2,0,0)))</f>
        <v>0</v>
      </c>
      <c r="CK5" s="110">
        <f>IF(CK2&gt;MIN(Resumen!$E$10,Resumen!$K$19),0,IF(CK2&lt;=Resumen!$E$7,Resumen!$E$6/12*Financiamiento!CK4,PMT(Resumen!$E$6/12,Resumen!$E$9,-Resumen!$E$2,0,0)))</f>
        <v>0</v>
      </c>
      <c r="CL5" s="110">
        <f>IF(CL2&gt;MIN(Resumen!$E$10,Resumen!$K$19),0,IF(CL2&lt;=Resumen!$E$7,Resumen!$E$6/12*Financiamiento!CL4,PMT(Resumen!$E$6/12,Resumen!$E$9,-Resumen!$E$2,0,0)))</f>
        <v>0</v>
      </c>
      <c r="CM5" s="110">
        <f>IF(CM2&gt;MIN(Resumen!$E$10,Resumen!$K$19),0,IF(CM2&lt;=Resumen!$E$7,Resumen!$E$6/12*Financiamiento!CM4,PMT(Resumen!$E$6/12,Resumen!$E$9,-Resumen!$E$2,0,0)))</f>
        <v>0</v>
      </c>
      <c r="CN5" s="110">
        <f>IF(CN2&gt;MIN(Resumen!$E$10,Resumen!$K$19),0,IF(CN2&lt;=Resumen!$E$7,Resumen!$E$6/12*Financiamiento!CN4,PMT(Resumen!$E$6/12,Resumen!$E$9,-Resumen!$E$2,0,0)))</f>
        <v>0</v>
      </c>
      <c r="CO5" s="110">
        <f>IF(CO2&gt;MIN(Resumen!$E$10,Resumen!$K$19),0,IF(CO2&lt;=Resumen!$E$7,Resumen!$E$6/12*Financiamiento!CO4,PMT(Resumen!$E$6/12,Resumen!$E$9,-Resumen!$E$2,0,0)))</f>
        <v>0</v>
      </c>
      <c r="CP5" s="110">
        <f>IF(CP2&gt;MIN(Resumen!$E$10,Resumen!$K$19),0,IF(CP2&lt;=Resumen!$E$7,Resumen!$E$6/12*Financiamiento!CP4,PMT(Resumen!$E$6/12,Resumen!$E$9,-Resumen!$E$2,0,0)))</f>
        <v>0</v>
      </c>
      <c r="CQ5" s="110">
        <f>IF(CQ2&gt;MIN(Resumen!$E$10,Resumen!$K$19),0,IF(CQ2&lt;=Resumen!$E$7,Resumen!$E$6/12*Financiamiento!CQ4,PMT(Resumen!$E$6/12,Resumen!$E$9,-Resumen!$E$2,0,0)))</f>
        <v>0</v>
      </c>
      <c r="CR5" s="110">
        <f>IF(CR2&gt;MIN(Resumen!$E$10,Resumen!$K$19),0,IF(CR2&lt;=Resumen!$E$7,Resumen!$E$6/12*Financiamiento!CR4,PMT(Resumen!$E$6/12,Resumen!$E$9,-Resumen!$E$2,0,0)))</f>
        <v>0</v>
      </c>
      <c r="CS5" s="110">
        <f>IF(CS2&gt;MIN(Resumen!$E$10,Resumen!$K$19),0,IF(CS2&lt;=Resumen!$E$7,Resumen!$E$6/12*Financiamiento!CS4,PMT(Resumen!$E$6/12,Resumen!$E$9,-Resumen!$E$2,0,0)))</f>
        <v>0</v>
      </c>
      <c r="CT5" s="110">
        <f>IF(CT2&gt;MIN(Resumen!$E$10,Resumen!$K$19),0,IF(CT2&lt;=Resumen!$E$7,Resumen!$E$6/12*Financiamiento!CT4,PMT(Resumen!$E$6/12,Resumen!$E$9,-Resumen!$E$2,0,0)))</f>
        <v>0</v>
      </c>
      <c r="CU5" s="110">
        <f>IF(CU2&gt;MIN(Resumen!$E$10,Resumen!$K$19),0,IF(CU2&lt;=Resumen!$E$7,Resumen!$E$6/12*Financiamiento!CU4,PMT(Resumen!$E$6/12,Resumen!$E$9,-Resumen!$E$2,0,0)))</f>
        <v>0</v>
      </c>
      <c r="CV5" s="110">
        <f>IF(CV2&gt;MIN(Resumen!$E$10,Resumen!$K$19),0,IF(CV2&lt;=Resumen!$E$7,Resumen!$E$6/12*Financiamiento!CV4,PMT(Resumen!$E$6/12,Resumen!$E$9,-Resumen!$E$2,0,0)))</f>
        <v>0</v>
      </c>
      <c r="CW5" s="110">
        <f>IF(CW2&gt;MIN(Resumen!$E$10,Resumen!$K$19),0,IF(CW2&lt;=Resumen!$E$7,Resumen!$E$6/12*Financiamiento!CW4,PMT(Resumen!$E$6/12,Resumen!$E$9,-Resumen!$E$2,0,0)))</f>
        <v>0</v>
      </c>
      <c r="CX5" s="110">
        <f>IF(CX2&gt;MIN(Resumen!$E$10,Resumen!$K$19),0,IF(CX2&lt;=Resumen!$E$7,Resumen!$E$6/12*Financiamiento!CX4,PMT(Resumen!$E$6/12,Resumen!$E$9,-Resumen!$E$2,0,0)))</f>
        <v>0</v>
      </c>
      <c r="CY5" s="110">
        <f>IF(CY2&gt;MIN(Resumen!$E$10,Resumen!$K$19),0,IF(CY2&lt;=Resumen!$E$7,Resumen!$E$6/12*Financiamiento!CY4,PMT(Resumen!$E$6/12,Resumen!$E$9,-Resumen!$E$2,0,0)))</f>
        <v>0</v>
      </c>
      <c r="CZ5" s="110">
        <f>IF(CZ2&gt;MIN(Resumen!$E$10,Resumen!$K$19),0,IF(CZ2&lt;=Resumen!$E$7,Resumen!$E$6/12*Financiamiento!CZ4,PMT(Resumen!$E$6/12,Resumen!$E$9,-Resumen!$E$2,0,0)))</f>
        <v>0</v>
      </c>
      <c r="DA5" s="110">
        <f>IF(DA2&gt;MIN(Resumen!$E$10,Resumen!$K$19),0,IF(DA2&lt;=Resumen!$E$7,Resumen!$E$6/12*Financiamiento!DA4,PMT(Resumen!$E$6/12,Resumen!$E$9,-Resumen!$E$2,0,0)))</f>
        <v>0</v>
      </c>
      <c r="DB5" s="110">
        <f>IF(DB2&gt;MIN(Resumen!$E$10,Resumen!$K$19),0,IF(DB2&lt;=Resumen!$E$7,Resumen!$E$6/12*Financiamiento!DB4,PMT(Resumen!$E$6/12,Resumen!$E$9,-Resumen!$E$2,0,0)))</f>
        <v>0</v>
      </c>
      <c r="DC5" s="110">
        <f>IF(DC2&gt;MIN(Resumen!$E$10,Resumen!$K$19),0,IF(DC2&lt;=Resumen!$E$7,Resumen!$E$6/12*Financiamiento!DC4,PMT(Resumen!$E$6/12,Resumen!$E$9,-Resumen!$E$2,0,0)))</f>
        <v>0</v>
      </c>
      <c r="DD5" s="110">
        <f>IF(DD2&gt;MIN(Resumen!$E$10,Resumen!$K$19),0,IF(DD2&lt;=Resumen!$E$7,Resumen!$E$6/12*Financiamiento!DD4,PMT(Resumen!$E$6/12,Resumen!$E$9,-Resumen!$E$2,0,0)))</f>
        <v>0</v>
      </c>
      <c r="DE5" s="110">
        <f>IF(DE2&gt;MIN(Resumen!$E$10,Resumen!$K$19),0,IF(DE2&lt;=Resumen!$E$7,Resumen!$E$6/12*Financiamiento!DE4,PMT(Resumen!$E$6/12,Resumen!$E$9,-Resumen!$E$2,0,0)))</f>
        <v>0</v>
      </c>
      <c r="DF5" s="110">
        <f>IF(DF2&gt;MIN(Resumen!$E$10,Resumen!$K$19),0,IF(DF2&lt;=Resumen!$E$7,Resumen!$E$6/12*Financiamiento!DF4,PMT(Resumen!$E$6/12,Resumen!$E$9,-Resumen!$E$2,0,0)))</f>
        <v>0</v>
      </c>
      <c r="DG5" s="110">
        <f>IF(DG2&gt;MIN(Resumen!$E$10,Resumen!$K$19),0,IF(DG2&lt;=Resumen!$E$7,Resumen!$E$6/12*Financiamiento!DG4,PMT(Resumen!$E$6/12,Resumen!$E$9,-Resumen!$E$2,0,0)))</f>
        <v>0</v>
      </c>
      <c r="DH5" s="110">
        <f>IF(DH2&gt;MIN(Resumen!$E$10,Resumen!$K$19),0,IF(DH2&lt;=Resumen!$E$7,Resumen!$E$6/12*Financiamiento!DH4,PMT(Resumen!$E$6/12,Resumen!$E$9,-Resumen!$E$2,0,0)))</f>
        <v>0</v>
      </c>
      <c r="DI5" s="110">
        <f>IF(DI2&gt;MIN(Resumen!$E$10,Resumen!$K$19),0,IF(DI2&lt;=Resumen!$E$7,Resumen!$E$6/12*Financiamiento!DI4,PMT(Resumen!$E$6/12,Resumen!$E$9,-Resumen!$E$2,0,0)))</f>
        <v>0</v>
      </c>
      <c r="DJ5" s="110">
        <f>IF(DJ2&gt;MIN(Resumen!$E$10,Resumen!$K$19),0,IF(DJ2&lt;=Resumen!$E$7,Resumen!$E$6/12*Financiamiento!DJ4,PMT(Resumen!$E$6/12,Resumen!$E$9,-Resumen!$E$2,0,0)))</f>
        <v>0</v>
      </c>
      <c r="DK5" s="110">
        <f>IF(DK2&gt;MIN(Resumen!$E$10,Resumen!$K$19),0,IF(DK2&lt;=Resumen!$E$7,Resumen!$E$6/12*Financiamiento!DK4,PMT(Resumen!$E$6/12,Resumen!$E$9,-Resumen!$E$2,0,0)))</f>
        <v>0</v>
      </c>
      <c r="DL5" s="110">
        <f>IF(DL2&gt;MIN(Resumen!$E$10,Resumen!$K$19),0,IF(DL2&lt;=Resumen!$E$7,Resumen!$E$6/12*Financiamiento!DL4,PMT(Resumen!$E$6/12,Resumen!$E$9,-Resumen!$E$2,0,0)))</f>
        <v>0</v>
      </c>
      <c r="DM5" s="110">
        <f>IF(DM2&gt;MIN(Resumen!$E$10,Resumen!$K$19),0,IF(DM2&lt;=Resumen!$E$7,Resumen!$E$6/12*Financiamiento!DM4,PMT(Resumen!$E$6/12,Resumen!$E$9,-Resumen!$E$2,0,0)))</f>
        <v>0</v>
      </c>
      <c r="DN5" s="110">
        <f>IF(DN2&gt;MIN(Resumen!$E$10,Resumen!$K$19),0,IF(DN2&lt;=Resumen!$E$7,Resumen!$E$6/12*Financiamiento!DN4,PMT(Resumen!$E$6/12,Resumen!$E$9,-Resumen!$E$2,0,0)))</f>
        <v>0</v>
      </c>
      <c r="DO5" s="110">
        <f>IF(DO2&gt;MIN(Resumen!$E$10,Resumen!$K$19),0,IF(DO2&lt;=Resumen!$E$7,Resumen!$E$6/12*Financiamiento!DO4,PMT(Resumen!$E$6/12,Resumen!$E$9,-Resumen!$E$2,0,0)))</f>
        <v>0</v>
      </c>
      <c r="DP5" s="110">
        <f>IF(DP2&gt;MIN(Resumen!$E$10,Resumen!$K$19),0,IF(DP2&lt;=Resumen!$E$7,Resumen!$E$6/12*Financiamiento!DP4,PMT(Resumen!$E$6/12,Resumen!$E$9,-Resumen!$E$2,0,0)))</f>
        <v>0</v>
      </c>
      <c r="DQ5" s="110">
        <f>IF(DQ2&gt;MIN(Resumen!$E$10,Resumen!$K$19),0,IF(DQ2&lt;=Resumen!$E$7,Resumen!$E$6/12*Financiamiento!DQ4,PMT(Resumen!$E$6/12,Resumen!$E$9,-Resumen!$E$2,0,0)))</f>
        <v>0</v>
      </c>
      <c r="DR5" s="110">
        <f>IF(DR2&gt;MIN(Resumen!$E$10,Resumen!$K$19),0,IF(DR2&lt;=Resumen!$E$7,Resumen!$E$6/12*Financiamiento!DR4,PMT(Resumen!$E$6/12,Resumen!$E$9,-Resumen!$E$2,0,0)))</f>
        <v>0</v>
      </c>
      <c r="DS5" s="110">
        <f>IF(DS2&gt;MIN(Resumen!$E$10,Resumen!$K$19),0,IF(DS2&lt;=Resumen!$E$7,Resumen!$E$6/12*Financiamiento!DS4,PMT(Resumen!$E$6/12,Resumen!$E$9,-Resumen!$E$2,0,0)))</f>
        <v>0</v>
      </c>
      <c r="DT5" s="110">
        <f>IF(DT2&gt;MIN(Resumen!$E$10,Resumen!$K$19),0,IF(DT2&lt;=Resumen!$E$7,Resumen!$E$6/12*Financiamiento!DT4,PMT(Resumen!$E$6/12,Resumen!$E$9,-Resumen!$E$2,0,0)))</f>
        <v>0</v>
      </c>
      <c r="DU5" s="110">
        <f>IF(DU2&gt;MIN(Resumen!$E$10,Resumen!$K$19),0,IF(DU2&lt;=Resumen!$E$7,Resumen!$E$6/12*Financiamiento!DU4,PMT(Resumen!$E$6/12,Resumen!$E$9,-Resumen!$E$2,0,0)))</f>
        <v>0</v>
      </c>
      <c r="DV5" s="110">
        <f>IF(DV2&gt;MIN(Resumen!$E$10,Resumen!$K$19),0,IF(DV2&lt;=Resumen!$E$7,Resumen!$E$6/12*Financiamiento!DV4,PMT(Resumen!$E$6/12,Resumen!$E$9,-Resumen!$E$2,0,0)))</f>
        <v>0</v>
      </c>
      <c r="DW5" s="110">
        <f>IF(DW2&gt;MIN(Resumen!$E$10,Resumen!$K$19),0,IF(DW2&lt;=Resumen!$E$7,Resumen!$E$6/12*Financiamiento!DW4,PMT(Resumen!$E$6/12,Resumen!$E$9,-Resumen!$E$2,0,0)))</f>
        <v>0</v>
      </c>
      <c r="DX5" s="110">
        <f>IF(DX2&gt;MIN(Resumen!$E$10,Resumen!$K$19),0,IF(DX2&lt;=Resumen!$E$7,Resumen!$E$6/12*Financiamiento!DX4,PMT(Resumen!$E$6/12,Resumen!$E$9,-Resumen!$E$2,0,0)))</f>
        <v>0</v>
      </c>
      <c r="DY5" s="110">
        <f>IF(DY2&gt;MIN(Resumen!$E$10,Resumen!$K$19),0,IF(DY2&lt;=Resumen!$E$7,Resumen!$E$6/12*Financiamiento!DY4,PMT(Resumen!$E$6/12,Resumen!$E$9,-Resumen!$E$2,0,0)))</f>
        <v>0</v>
      </c>
      <c r="DZ5" s="110">
        <f>IF(DZ2&gt;MIN(Resumen!$E$10,Resumen!$K$19),0,IF(DZ2&lt;=Resumen!$E$7,Resumen!$E$6/12*Financiamiento!DZ4,PMT(Resumen!$E$6/12,Resumen!$E$9,-Resumen!$E$2,0,0)))</f>
        <v>0</v>
      </c>
      <c r="EA5" s="110">
        <f>IF(EA2&gt;MIN(Resumen!$E$10,Resumen!$K$19),0,IF(EA2&lt;=Resumen!$E$7,Resumen!$E$6/12*Financiamiento!EA4,PMT(Resumen!$E$6/12,Resumen!$E$9,-Resumen!$E$2,0,0)))</f>
        <v>0</v>
      </c>
      <c r="EB5" s="110">
        <f>IF(EB2&gt;MIN(Resumen!$E$10,Resumen!$K$19),0,IF(EB2&lt;=Resumen!$E$7,Resumen!$E$6/12*Financiamiento!EB4,PMT(Resumen!$E$6/12,Resumen!$E$9,-Resumen!$E$2,0,0)))</f>
        <v>0</v>
      </c>
      <c r="EC5" s="110">
        <f>IF(EC2&gt;MIN(Resumen!$E$10,Resumen!$K$19),0,IF(EC2&lt;=Resumen!$E$7,Resumen!$E$6/12*Financiamiento!EC4,PMT(Resumen!$E$6/12,Resumen!$E$9,-Resumen!$E$2,0,0)))</f>
        <v>0</v>
      </c>
      <c r="ED5" s="111">
        <f>IF(ED2&gt;MIN(Resumen!$E$10,Resumen!$K$19),0,IF(ED2&lt;=Resumen!$E$7,Resumen!$E$6/12*Financiamiento!ED4,PMT(Resumen!$E$6/12,Resumen!$E$9,-Resumen!$E$2,0,0)))</f>
        <v>0</v>
      </c>
    </row>
    <row r="6" spans="1:134" x14ac:dyDescent="0.35">
      <c r="A6" s="109">
        <f t="shared" ref="A6:A8" si="9">SUM(C6:ED6)</f>
        <v>16952908.044725001</v>
      </c>
      <c r="B6" s="5" t="s">
        <v>68</v>
      </c>
      <c r="C6" s="110">
        <f>C5-C7</f>
        <v>0</v>
      </c>
      <c r="D6" s="110">
        <f>D5-D7</f>
        <v>0</v>
      </c>
      <c r="E6" s="110">
        <f t="shared" ref="E6:BP6" si="10">E5-E7</f>
        <v>0</v>
      </c>
      <c r="F6" s="110">
        <f t="shared" si="10"/>
        <v>0</v>
      </c>
      <c r="G6" s="110">
        <f t="shared" si="10"/>
        <v>0</v>
      </c>
      <c r="H6" s="110">
        <f t="shared" si="10"/>
        <v>0</v>
      </c>
      <c r="I6" s="110">
        <f t="shared" si="10"/>
        <v>0</v>
      </c>
      <c r="J6" s="110">
        <f t="shared" si="10"/>
        <v>0</v>
      </c>
      <c r="K6" s="110">
        <f t="shared" si="10"/>
        <v>0</v>
      </c>
      <c r="L6" s="110">
        <f t="shared" si="10"/>
        <v>0</v>
      </c>
      <c r="M6" s="110">
        <f t="shared" si="10"/>
        <v>0</v>
      </c>
      <c r="N6" s="110">
        <f t="shared" si="10"/>
        <v>0</v>
      </c>
      <c r="O6" s="110">
        <f t="shared" si="10"/>
        <v>0</v>
      </c>
      <c r="P6" s="110">
        <f t="shared" si="10"/>
        <v>0</v>
      </c>
      <c r="Q6" s="110">
        <f t="shared" si="10"/>
        <v>0</v>
      </c>
      <c r="R6" s="110">
        <f t="shared" si="10"/>
        <v>0</v>
      </c>
      <c r="S6" s="110">
        <f t="shared" si="10"/>
        <v>0</v>
      </c>
      <c r="T6" s="110">
        <f t="shared" si="10"/>
        <v>0</v>
      </c>
      <c r="U6" s="110">
        <f t="shared" si="10"/>
        <v>0</v>
      </c>
      <c r="V6" s="110">
        <f t="shared" si="10"/>
        <v>0</v>
      </c>
      <c r="W6" s="110">
        <f t="shared" si="10"/>
        <v>4175180.7382386625</v>
      </c>
      <c r="X6" s="110">
        <f t="shared" si="10"/>
        <v>4216932.5456210375</v>
      </c>
      <c r="Y6" s="110">
        <f t="shared" si="10"/>
        <v>4259101.8710772693</v>
      </c>
      <c r="Z6" s="110">
        <f t="shared" si="10"/>
        <v>4301692.8897880316</v>
      </c>
      <c r="AA6" s="110">
        <f t="shared" si="10"/>
        <v>0</v>
      </c>
      <c r="AB6" s="110">
        <f t="shared" si="10"/>
        <v>0</v>
      </c>
      <c r="AC6" s="110">
        <f t="shared" si="10"/>
        <v>0</v>
      </c>
      <c r="AD6" s="110">
        <f t="shared" si="10"/>
        <v>0</v>
      </c>
      <c r="AE6" s="110">
        <f t="shared" si="10"/>
        <v>0</v>
      </c>
      <c r="AF6" s="110">
        <f t="shared" si="10"/>
        <v>0</v>
      </c>
      <c r="AG6" s="110">
        <f t="shared" si="10"/>
        <v>0</v>
      </c>
      <c r="AH6" s="110">
        <f t="shared" si="10"/>
        <v>0</v>
      </c>
      <c r="AI6" s="110">
        <f t="shared" si="10"/>
        <v>0</v>
      </c>
      <c r="AJ6" s="110">
        <f t="shared" si="10"/>
        <v>0</v>
      </c>
      <c r="AK6" s="110">
        <f t="shared" si="10"/>
        <v>0</v>
      </c>
      <c r="AL6" s="110">
        <f t="shared" si="10"/>
        <v>0</v>
      </c>
      <c r="AM6" s="110">
        <f>AM5-AM7</f>
        <v>0</v>
      </c>
      <c r="AN6" s="110">
        <f t="shared" si="10"/>
        <v>0</v>
      </c>
      <c r="AO6" s="110">
        <f t="shared" si="10"/>
        <v>0</v>
      </c>
      <c r="AP6" s="110">
        <f t="shared" si="10"/>
        <v>0</v>
      </c>
      <c r="AQ6" s="110">
        <f t="shared" si="10"/>
        <v>0</v>
      </c>
      <c r="AR6" s="110">
        <f t="shared" si="10"/>
        <v>0</v>
      </c>
      <c r="AS6" s="110">
        <f t="shared" si="10"/>
        <v>0</v>
      </c>
      <c r="AT6" s="110">
        <f t="shared" si="10"/>
        <v>0</v>
      </c>
      <c r="AU6" s="110">
        <f t="shared" si="10"/>
        <v>0</v>
      </c>
      <c r="AV6" s="110">
        <f t="shared" si="10"/>
        <v>0</v>
      </c>
      <c r="AW6" s="110">
        <f t="shared" si="10"/>
        <v>0</v>
      </c>
      <c r="AX6" s="110">
        <f t="shared" si="10"/>
        <v>0</v>
      </c>
      <c r="AY6" s="110">
        <f t="shared" si="10"/>
        <v>0</v>
      </c>
      <c r="AZ6" s="110">
        <f t="shared" si="10"/>
        <v>0</v>
      </c>
      <c r="BA6" s="110">
        <f t="shared" si="10"/>
        <v>0</v>
      </c>
      <c r="BB6" s="110">
        <f t="shared" si="10"/>
        <v>0</v>
      </c>
      <c r="BC6" s="110">
        <f t="shared" si="10"/>
        <v>0</v>
      </c>
      <c r="BD6" s="110">
        <f t="shared" si="10"/>
        <v>0</v>
      </c>
      <c r="BE6" s="110">
        <f t="shared" si="10"/>
        <v>0</v>
      </c>
      <c r="BF6" s="110">
        <f t="shared" si="10"/>
        <v>0</v>
      </c>
      <c r="BG6" s="110">
        <f t="shared" si="10"/>
        <v>0</v>
      </c>
      <c r="BH6" s="110">
        <f t="shared" si="10"/>
        <v>0</v>
      </c>
      <c r="BI6" s="110">
        <f t="shared" si="10"/>
        <v>0</v>
      </c>
      <c r="BJ6" s="110">
        <f t="shared" si="10"/>
        <v>0</v>
      </c>
      <c r="BK6" s="110">
        <f t="shared" si="10"/>
        <v>0</v>
      </c>
      <c r="BL6" s="110">
        <f t="shared" si="10"/>
        <v>0</v>
      </c>
      <c r="BM6" s="110">
        <f t="shared" si="10"/>
        <v>0</v>
      </c>
      <c r="BN6" s="110">
        <f t="shared" si="10"/>
        <v>0</v>
      </c>
      <c r="BO6" s="110">
        <f t="shared" si="10"/>
        <v>0</v>
      </c>
      <c r="BP6" s="110">
        <f t="shared" si="10"/>
        <v>0</v>
      </c>
      <c r="BQ6" s="110">
        <f t="shared" ref="BQ6:EB6" si="11">BQ5-BQ7</f>
        <v>0</v>
      </c>
      <c r="BR6" s="110">
        <f t="shared" si="11"/>
        <v>0</v>
      </c>
      <c r="BS6" s="110">
        <f t="shared" si="11"/>
        <v>0</v>
      </c>
      <c r="BT6" s="110">
        <f t="shared" si="11"/>
        <v>0</v>
      </c>
      <c r="BU6" s="110">
        <f t="shared" si="11"/>
        <v>0</v>
      </c>
      <c r="BV6" s="110">
        <f t="shared" si="11"/>
        <v>0</v>
      </c>
      <c r="BW6" s="110">
        <f t="shared" si="11"/>
        <v>0</v>
      </c>
      <c r="BX6" s="110">
        <f t="shared" si="11"/>
        <v>0</v>
      </c>
      <c r="BY6" s="110">
        <f t="shared" si="11"/>
        <v>0</v>
      </c>
      <c r="BZ6" s="110">
        <f t="shared" si="11"/>
        <v>0</v>
      </c>
      <c r="CA6" s="110">
        <f t="shared" si="11"/>
        <v>0</v>
      </c>
      <c r="CB6" s="110">
        <f t="shared" si="11"/>
        <v>0</v>
      </c>
      <c r="CC6" s="110">
        <f t="shared" si="11"/>
        <v>0</v>
      </c>
      <c r="CD6" s="110">
        <f t="shared" si="11"/>
        <v>0</v>
      </c>
      <c r="CE6" s="110">
        <f t="shared" si="11"/>
        <v>0</v>
      </c>
      <c r="CF6" s="110">
        <f t="shared" si="11"/>
        <v>0</v>
      </c>
      <c r="CG6" s="110">
        <f t="shared" si="11"/>
        <v>0</v>
      </c>
      <c r="CH6" s="110">
        <f t="shared" si="11"/>
        <v>0</v>
      </c>
      <c r="CI6" s="110">
        <f t="shared" si="11"/>
        <v>0</v>
      </c>
      <c r="CJ6" s="110">
        <f t="shared" si="11"/>
        <v>0</v>
      </c>
      <c r="CK6" s="110">
        <f t="shared" si="11"/>
        <v>0</v>
      </c>
      <c r="CL6" s="110">
        <f t="shared" si="11"/>
        <v>0</v>
      </c>
      <c r="CM6" s="110">
        <f t="shared" si="11"/>
        <v>0</v>
      </c>
      <c r="CN6" s="110">
        <f t="shared" si="11"/>
        <v>0</v>
      </c>
      <c r="CO6" s="110">
        <f t="shared" si="11"/>
        <v>0</v>
      </c>
      <c r="CP6" s="110">
        <f t="shared" si="11"/>
        <v>0</v>
      </c>
      <c r="CQ6" s="110">
        <f t="shared" si="11"/>
        <v>0</v>
      </c>
      <c r="CR6" s="110">
        <f t="shared" si="11"/>
        <v>0</v>
      </c>
      <c r="CS6" s="110">
        <f t="shared" si="11"/>
        <v>0</v>
      </c>
      <c r="CT6" s="110">
        <f t="shared" si="11"/>
        <v>0</v>
      </c>
      <c r="CU6" s="110">
        <f t="shared" si="11"/>
        <v>0</v>
      </c>
      <c r="CV6" s="110">
        <f t="shared" si="11"/>
        <v>0</v>
      </c>
      <c r="CW6" s="110">
        <f t="shared" si="11"/>
        <v>0</v>
      </c>
      <c r="CX6" s="110">
        <f t="shared" si="11"/>
        <v>0</v>
      </c>
      <c r="CY6" s="110">
        <f t="shared" si="11"/>
        <v>0</v>
      </c>
      <c r="CZ6" s="110">
        <f t="shared" si="11"/>
        <v>0</v>
      </c>
      <c r="DA6" s="110">
        <f t="shared" si="11"/>
        <v>0</v>
      </c>
      <c r="DB6" s="110">
        <f t="shared" si="11"/>
        <v>0</v>
      </c>
      <c r="DC6" s="110">
        <f t="shared" si="11"/>
        <v>0</v>
      </c>
      <c r="DD6" s="110">
        <f t="shared" si="11"/>
        <v>0</v>
      </c>
      <c r="DE6" s="110">
        <f t="shared" si="11"/>
        <v>0</v>
      </c>
      <c r="DF6" s="110">
        <f t="shared" si="11"/>
        <v>0</v>
      </c>
      <c r="DG6" s="110">
        <f t="shared" si="11"/>
        <v>0</v>
      </c>
      <c r="DH6" s="110">
        <f t="shared" si="11"/>
        <v>0</v>
      </c>
      <c r="DI6" s="110">
        <f t="shared" si="11"/>
        <v>0</v>
      </c>
      <c r="DJ6" s="110">
        <f t="shared" si="11"/>
        <v>0</v>
      </c>
      <c r="DK6" s="110">
        <f t="shared" si="11"/>
        <v>0</v>
      </c>
      <c r="DL6" s="110">
        <f t="shared" si="11"/>
        <v>0</v>
      </c>
      <c r="DM6" s="110">
        <f t="shared" si="11"/>
        <v>0</v>
      </c>
      <c r="DN6" s="110">
        <f t="shared" si="11"/>
        <v>0</v>
      </c>
      <c r="DO6" s="110">
        <f t="shared" si="11"/>
        <v>0</v>
      </c>
      <c r="DP6" s="110">
        <f t="shared" si="11"/>
        <v>0</v>
      </c>
      <c r="DQ6" s="110">
        <f t="shared" si="11"/>
        <v>0</v>
      </c>
      <c r="DR6" s="110">
        <f t="shared" si="11"/>
        <v>0</v>
      </c>
      <c r="DS6" s="110">
        <f t="shared" si="11"/>
        <v>0</v>
      </c>
      <c r="DT6" s="110">
        <f t="shared" si="11"/>
        <v>0</v>
      </c>
      <c r="DU6" s="110">
        <f t="shared" si="11"/>
        <v>0</v>
      </c>
      <c r="DV6" s="110">
        <f t="shared" si="11"/>
        <v>0</v>
      </c>
      <c r="DW6" s="110">
        <f t="shared" si="11"/>
        <v>0</v>
      </c>
      <c r="DX6" s="110">
        <f t="shared" si="11"/>
        <v>0</v>
      </c>
      <c r="DY6" s="110">
        <f t="shared" si="11"/>
        <v>0</v>
      </c>
      <c r="DZ6" s="110">
        <f t="shared" si="11"/>
        <v>0</v>
      </c>
      <c r="EA6" s="110">
        <f t="shared" si="11"/>
        <v>0</v>
      </c>
      <c r="EB6" s="110">
        <f t="shared" si="11"/>
        <v>0</v>
      </c>
      <c r="EC6" s="110">
        <f t="shared" ref="EC6:ED6" si="12">EC5-EC7</f>
        <v>0</v>
      </c>
      <c r="ED6" s="111">
        <f t="shared" si="12"/>
        <v>0</v>
      </c>
    </row>
    <row r="7" spans="1:134" x14ac:dyDescent="0.35">
      <c r="A7" s="109">
        <f t="shared" si="9"/>
        <v>3501853477.6210289</v>
      </c>
      <c r="B7" s="5" t="s">
        <v>69</v>
      </c>
      <c r="C7" s="110">
        <f>C4*Resumen!$E$6/12</f>
        <v>145921069.27969998</v>
      </c>
      <c r="D7" s="110">
        <f>D4*Resumen!$E$6/12</f>
        <v>145921069.27969998</v>
      </c>
      <c r="E7" s="110">
        <f>E4*Resumen!$E$6/12</f>
        <v>145921069.27969998</v>
      </c>
      <c r="F7" s="110">
        <f>F4*Resumen!$E$6/12</f>
        <v>145921069.27969998</v>
      </c>
      <c r="G7" s="110">
        <f>G4*Resumen!$E$6/12</f>
        <v>145921069.27969998</v>
      </c>
      <c r="H7" s="110">
        <f>H4*Resumen!$E$6/12</f>
        <v>145921069.27969998</v>
      </c>
      <c r="I7" s="110">
        <f>I4*Resumen!$E$6/12</f>
        <v>145921069.27969998</v>
      </c>
      <c r="J7" s="110">
        <f>J4*Resumen!$E$6/12</f>
        <v>145921069.27969998</v>
      </c>
      <c r="K7" s="110">
        <f>K4*Resumen!$E$6/12</f>
        <v>145921069.27969998</v>
      </c>
      <c r="L7" s="110">
        <f>L4*Resumen!$E$6/12</f>
        <v>145921069.27969998</v>
      </c>
      <c r="M7" s="110">
        <f>M4*Resumen!$E$6/12</f>
        <v>145921069.27969998</v>
      </c>
      <c r="N7" s="110">
        <f>N4*Resumen!$E$6/12</f>
        <v>145921069.27969998</v>
      </c>
      <c r="O7" s="110">
        <f>O4*Resumen!$E$6/12</f>
        <v>145921069.27969998</v>
      </c>
      <c r="P7" s="110">
        <f>P4*Resumen!$E$6/12</f>
        <v>145921069.27969998</v>
      </c>
      <c r="Q7" s="110">
        <f>Q4*Resumen!$E$6/12</f>
        <v>145921069.27969998</v>
      </c>
      <c r="R7" s="110">
        <f>R4*Resumen!$E$6/12</f>
        <v>145921069.27969998</v>
      </c>
      <c r="S7" s="110">
        <f>S4*Resumen!$E$6/12</f>
        <v>145921069.27969998</v>
      </c>
      <c r="T7" s="110">
        <f>T4*Resumen!$E$6/12</f>
        <v>145921069.27969998</v>
      </c>
      <c r="U7" s="110">
        <f>U4*Resumen!$E$6/12</f>
        <v>145921069.27969998</v>
      </c>
      <c r="V7" s="110">
        <f>V4*Resumen!$E$6/12</f>
        <v>145921069.27969998</v>
      </c>
      <c r="W7" s="110">
        <f>W4*Resumen!$E$6/12</f>
        <v>145921069.27969998</v>
      </c>
      <c r="X7" s="110">
        <f>X4*Resumen!$E$6/12</f>
        <v>145879317.47231761</v>
      </c>
      <c r="Y7" s="110">
        <f>Y4*Resumen!$E$6/12</f>
        <v>145837148.14686137</v>
      </c>
      <c r="Z7" s="110">
        <f>Z4*Resumen!$E$6/12</f>
        <v>145794557.12815061</v>
      </c>
      <c r="AA7" s="110">
        <f>AA4*Resumen!$E$6/12</f>
        <v>0</v>
      </c>
      <c r="AB7" s="110">
        <f>AB4*Resumen!$E$6/12</f>
        <v>0</v>
      </c>
      <c r="AC7" s="110">
        <f>AC4*Resumen!$E$6/12</f>
        <v>0</v>
      </c>
      <c r="AD7" s="110">
        <f>AD4*Resumen!$E$6/12</f>
        <v>0</v>
      </c>
      <c r="AE7" s="110">
        <f>AE4*Resumen!$E$6/12</f>
        <v>0</v>
      </c>
      <c r="AF7" s="110">
        <f>AF4*Resumen!$E$6/12</f>
        <v>0</v>
      </c>
      <c r="AG7" s="110">
        <f>AG4*Resumen!$E$6/12</f>
        <v>0</v>
      </c>
      <c r="AH7" s="110">
        <f>AH4*Resumen!$E$6/12</f>
        <v>0</v>
      </c>
      <c r="AI7" s="110">
        <f>AI4*Resumen!$E$6/12</f>
        <v>0</v>
      </c>
      <c r="AJ7" s="110">
        <f>AJ4*Resumen!$E$6/12</f>
        <v>0</v>
      </c>
      <c r="AK7" s="110">
        <f>AK4*Resumen!$E$6/12</f>
        <v>0</v>
      </c>
      <c r="AL7" s="110">
        <f>AL4*Resumen!$E$6/12</f>
        <v>0</v>
      </c>
      <c r="AM7" s="110">
        <f>AM4*Resumen!$E$6/12</f>
        <v>0</v>
      </c>
      <c r="AN7" s="110">
        <f>AN4*Resumen!$E$6/12</f>
        <v>0</v>
      </c>
      <c r="AO7" s="110">
        <f>AO4*Resumen!$E$6/12</f>
        <v>0</v>
      </c>
      <c r="AP7" s="110">
        <f>AP4*Resumen!$E$6/12</f>
        <v>0</v>
      </c>
      <c r="AQ7" s="110">
        <f>AQ4*Resumen!$E$6/12</f>
        <v>0</v>
      </c>
      <c r="AR7" s="110">
        <f>AR4*Resumen!$E$6/12</f>
        <v>0</v>
      </c>
      <c r="AS7" s="110">
        <f>AS4*Resumen!$E$6/12</f>
        <v>0</v>
      </c>
      <c r="AT7" s="110">
        <f>AT4*Resumen!$E$6/12</f>
        <v>0</v>
      </c>
      <c r="AU7" s="110">
        <f>AU4*Resumen!$E$6/12</f>
        <v>0</v>
      </c>
      <c r="AV7" s="110">
        <f>AV4*Resumen!$E$6/12</f>
        <v>0</v>
      </c>
      <c r="AW7" s="110">
        <f>AW4*Resumen!$E$6/12</f>
        <v>0</v>
      </c>
      <c r="AX7" s="110">
        <f>AX4*Resumen!$E$6/12</f>
        <v>0</v>
      </c>
      <c r="AY7" s="110">
        <f>AY4*Resumen!$E$6/12</f>
        <v>0</v>
      </c>
      <c r="AZ7" s="110">
        <f>AZ4*Resumen!$E$6/12</f>
        <v>0</v>
      </c>
      <c r="BA7" s="110">
        <f>BA4*Resumen!$E$6/12</f>
        <v>0</v>
      </c>
      <c r="BB7" s="110">
        <f>BB4*Resumen!$E$6/12</f>
        <v>0</v>
      </c>
      <c r="BC7" s="110">
        <f>BC4*Resumen!$E$6/12</f>
        <v>0</v>
      </c>
      <c r="BD7" s="110">
        <f>BD4*Resumen!$E$6/12</f>
        <v>0</v>
      </c>
      <c r="BE7" s="110">
        <f>BE4*Resumen!$E$6/12</f>
        <v>0</v>
      </c>
      <c r="BF7" s="110">
        <f>BF4*Resumen!$E$6/12</f>
        <v>0</v>
      </c>
      <c r="BG7" s="110">
        <f>BG4*Resumen!$E$6/12</f>
        <v>0</v>
      </c>
      <c r="BH7" s="110">
        <f>BH4*Resumen!$E$6/12</f>
        <v>0</v>
      </c>
      <c r="BI7" s="110">
        <f>BI4*Resumen!$E$6/12</f>
        <v>0</v>
      </c>
      <c r="BJ7" s="110">
        <f>BJ4*Resumen!$E$6/12</f>
        <v>0</v>
      </c>
      <c r="BK7" s="110">
        <f>BK4*Resumen!$E$6/12</f>
        <v>0</v>
      </c>
      <c r="BL7" s="110">
        <f>BL4*Resumen!$E$6/12</f>
        <v>0</v>
      </c>
      <c r="BM7" s="110">
        <f>BM4*Resumen!$E$6/12</f>
        <v>0</v>
      </c>
      <c r="BN7" s="110">
        <f>BN4*Resumen!$E$6/12</f>
        <v>0</v>
      </c>
      <c r="BO7" s="110">
        <f>BO4*Resumen!$E$6/12</f>
        <v>0</v>
      </c>
      <c r="BP7" s="110">
        <f>BP4*Resumen!$E$6/12</f>
        <v>0</v>
      </c>
      <c r="BQ7" s="110">
        <f>BQ4*Resumen!$E$6/12</f>
        <v>0</v>
      </c>
      <c r="BR7" s="110">
        <f>BR4*Resumen!$E$6/12</f>
        <v>0</v>
      </c>
      <c r="BS7" s="110">
        <f>BS4*Resumen!$E$6/12</f>
        <v>0</v>
      </c>
      <c r="BT7" s="110">
        <f>BT4*Resumen!$E$6/12</f>
        <v>0</v>
      </c>
      <c r="BU7" s="110">
        <f>BU4*Resumen!$E$6/12</f>
        <v>0</v>
      </c>
      <c r="BV7" s="110">
        <f>BV4*Resumen!$E$6/12</f>
        <v>0</v>
      </c>
      <c r="BW7" s="110">
        <f>BW4*Resumen!$E$6/12</f>
        <v>0</v>
      </c>
      <c r="BX7" s="110">
        <f>BX4*Resumen!$E$6/12</f>
        <v>0</v>
      </c>
      <c r="BY7" s="110">
        <f>BY4*Resumen!$E$6/12</f>
        <v>0</v>
      </c>
      <c r="BZ7" s="110">
        <f>BZ4*Resumen!$E$6/12</f>
        <v>0</v>
      </c>
      <c r="CA7" s="110">
        <f>CA4*Resumen!$E$6/12</f>
        <v>0</v>
      </c>
      <c r="CB7" s="110">
        <f>CB4*Resumen!$E$6/12</f>
        <v>0</v>
      </c>
      <c r="CC7" s="110">
        <f>CC4*Resumen!$E$6/12</f>
        <v>0</v>
      </c>
      <c r="CD7" s="110">
        <f>CD4*Resumen!$E$6/12</f>
        <v>0</v>
      </c>
      <c r="CE7" s="110">
        <f>CE4*Resumen!$E$6/12</f>
        <v>0</v>
      </c>
      <c r="CF7" s="110">
        <f>CF4*Resumen!$E$6/12</f>
        <v>0</v>
      </c>
      <c r="CG7" s="110">
        <f>CG4*Resumen!$E$6/12</f>
        <v>0</v>
      </c>
      <c r="CH7" s="110">
        <f>CH4*Resumen!$E$6/12</f>
        <v>0</v>
      </c>
      <c r="CI7" s="110">
        <f>CI4*Resumen!$E$6/12</f>
        <v>0</v>
      </c>
      <c r="CJ7" s="110">
        <f>CJ4*Resumen!$E$6/12</f>
        <v>0</v>
      </c>
      <c r="CK7" s="110">
        <f>CK4*Resumen!$E$6/12</f>
        <v>0</v>
      </c>
      <c r="CL7" s="110">
        <f>CL4*Resumen!$E$6/12</f>
        <v>0</v>
      </c>
      <c r="CM7" s="110">
        <f>CM4*Resumen!$E$6/12</f>
        <v>0</v>
      </c>
      <c r="CN7" s="110">
        <f>CN4*Resumen!$E$6/12</f>
        <v>0</v>
      </c>
      <c r="CO7" s="110">
        <f>CO4*Resumen!$E$6/12</f>
        <v>0</v>
      </c>
      <c r="CP7" s="110">
        <f>CP4*Resumen!$E$6/12</f>
        <v>0</v>
      </c>
      <c r="CQ7" s="110">
        <f>CQ4*Resumen!$E$6/12</f>
        <v>0</v>
      </c>
      <c r="CR7" s="110">
        <f>CR4*Resumen!$E$6/12</f>
        <v>0</v>
      </c>
      <c r="CS7" s="110">
        <f>CS4*Resumen!$E$6/12</f>
        <v>0</v>
      </c>
      <c r="CT7" s="110">
        <f>CT4*Resumen!$E$6/12</f>
        <v>0</v>
      </c>
      <c r="CU7" s="110">
        <f>CU4*Resumen!$E$6/12</f>
        <v>0</v>
      </c>
      <c r="CV7" s="110">
        <f>CV4*Resumen!$E$6/12</f>
        <v>0</v>
      </c>
      <c r="CW7" s="110">
        <f>CW4*Resumen!$E$6/12</f>
        <v>0</v>
      </c>
      <c r="CX7" s="110">
        <f>CX4*Resumen!$E$6/12</f>
        <v>0</v>
      </c>
      <c r="CY7" s="110">
        <f>CY4*Resumen!$E$6/12</f>
        <v>0</v>
      </c>
      <c r="CZ7" s="110">
        <f>CZ4*Resumen!$E$6/12</f>
        <v>0</v>
      </c>
      <c r="DA7" s="110">
        <f>DA4*Resumen!$E$6/12</f>
        <v>0</v>
      </c>
      <c r="DB7" s="110">
        <f>DB4*Resumen!$E$6/12</f>
        <v>0</v>
      </c>
      <c r="DC7" s="110">
        <f>DC4*Resumen!$E$6/12</f>
        <v>0</v>
      </c>
      <c r="DD7" s="110">
        <f>DD4*Resumen!$E$6/12</f>
        <v>0</v>
      </c>
      <c r="DE7" s="110">
        <f>DE4*Resumen!$E$6/12</f>
        <v>0</v>
      </c>
      <c r="DF7" s="110">
        <f>DF4*Resumen!$E$6/12</f>
        <v>0</v>
      </c>
      <c r="DG7" s="110">
        <f>DG4*Resumen!$E$6/12</f>
        <v>0</v>
      </c>
      <c r="DH7" s="110">
        <f>DH4*Resumen!$E$6/12</f>
        <v>0</v>
      </c>
      <c r="DI7" s="110">
        <f>DI4*Resumen!$E$6/12</f>
        <v>0</v>
      </c>
      <c r="DJ7" s="110">
        <f>DJ4*Resumen!$E$6/12</f>
        <v>0</v>
      </c>
      <c r="DK7" s="110">
        <f>DK4*Resumen!$E$6/12</f>
        <v>0</v>
      </c>
      <c r="DL7" s="110">
        <f>DL4*Resumen!$E$6/12</f>
        <v>0</v>
      </c>
      <c r="DM7" s="110">
        <f>DM4*Resumen!$E$6/12</f>
        <v>0</v>
      </c>
      <c r="DN7" s="110">
        <f>DN4*Resumen!$E$6/12</f>
        <v>0</v>
      </c>
      <c r="DO7" s="110">
        <f>DO4*Resumen!$E$6/12</f>
        <v>0</v>
      </c>
      <c r="DP7" s="110">
        <f>DP4*Resumen!$E$6/12</f>
        <v>0</v>
      </c>
      <c r="DQ7" s="110">
        <f>DQ4*Resumen!$E$6/12</f>
        <v>0</v>
      </c>
      <c r="DR7" s="110">
        <f>DR4*Resumen!$E$6/12</f>
        <v>0</v>
      </c>
      <c r="DS7" s="110">
        <f>DS4*Resumen!$E$6/12</f>
        <v>0</v>
      </c>
      <c r="DT7" s="110">
        <f>DT4*Resumen!$E$6/12</f>
        <v>0</v>
      </c>
      <c r="DU7" s="110">
        <f>DU4*Resumen!$E$6/12</f>
        <v>0</v>
      </c>
      <c r="DV7" s="110">
        <f>DV4*Resumen!$E$6/12</f>
        <v>0</v>
      </c>
      <c r="DW7" s="110">
        <f>DW4*Resumen!$E$6/12</f>
        <v>0</v>
      </c>
      <c r="DX7" s="110">
        <f>DX4*Resumen!$E$6/12</f>
        <v>0</v>
      </c>
      <c r="DY7" s="110">
        <f>DY4*Resumen!$E$6/12</f>
        <v>0</v>
      </c>
      <c r="DZ7" s="110">
        <f>DZ4*Resumen!$E$6/12</f>
        <v>0</v>
      </c>
      <c r="EA7" s="110">
        <f>EA4*Resumen!$E$6/12</f>
        <v>0</v>
      </c>
      <c r="EB7" s="110">
        <f>EB4*Resumen!$E$6/12</f>
        <v>0</v>
      </c>
      <c r="EC7" s="110">
        <f>EC4*Resumen!$E$6/12</f>
        <v>0</v>
      </c>
      <c r="ED7" s="111">
        <f>ED4*Resumen!$E$6/12</f>
        <v>0</v>
      </c>
    </row>
    <row r="8" spans="1:134" x14ac:dyDescent="0.35">
      <c r="A8" s="109">
        <f t="shared" si="9"/>
        <v>-14575154019.925274</v>
      </c>
      <c r="B8" s="5" t="s">
        <v>70</v>
      </c>
      <c r="C8" s="110">
        <f>IF(C2=MIN(Resumen!$E$10,Resumen!$K$19),-Financiamiento!C4+Financiamiento!C6,0)</f>
        <v>0</v>
      </c>
      <c r="D8" s="110">
        <f>IF(D2=MIN(Resumen!$E$10,Resumen!$K$19),-Financiamiento!D4+Financiamiento!D6,0)</f>
        <v>0</v>
      </c>
      <c r="E8" s="110">
        <f>IF(E2=MIN(Resumen!$E$10,Resumen!$K$19),-Financiamiento!E4+Financiamiento!E6,0)</f>
        <v>0</v>
      </c>
      <c r="F8" s="110">
        <f>IF(F2=MIN(Resumen!$E$10,Resumen!$K$19),-Financiamiento!F4+Financiamiento!F6,0)</f>
        <v>0</v>
      </c>
      <c r="G8" s="110">
        <f>IF(G2=MIN(Resumen!$E$10,Resumen!$K$19),-Financiamiento!G4+Financiamiento!G6,0)</f>
        <v>0</v>
      </c>
      <c r="H8" s="110">
        <f>IF(H2=MIN(Resumen!$E$10,Resumen!$K$19),-Financiamiento!H4+Financiamiento!H6,0)</f>
        <v>0</v>
      </c>
      <c r="I8" s="110">
        <f>IF(I2=MIN(Resumen!$E$10,Resumen!$K$19),-Financiamiento!I4+Financiamiento!I6,0)</f>
        <v>0</v>
      </c>
      <c r="J8" s="110">
        <f>IF(J2=MIN(Resumen!$E$10,Resumen!$K$19),-Financiamiento!J4+Financiamiento!J6,0)</f>
        <v>0</v>
      </c>
      <c r="K8" s="110">
        <f>IF(K2=MIN(Resumen!$E$10,Resumen!$K$19),-Financiamiento!K4+Financiamiento!K6,0)</f>
        <v>0</v>
      </c>
      <c r="L8" s="110">
        <f>IF(L2=MIN(Resumen!$E$10,Resumen!$K$19),-Financiamiento!L4+Financiamiento!L6,0)</f>
        <v>0</v>
      </c>
      <c r="M8" s="110">
        <f>IF(M2=MIN(Resumen!$E$10,Resumen!$K$19),-Financiamiento!M4+Financiamiento!M6,0)</f>
        <v>0</v>
      </c>
      <c r="N8" s="110">
        <f>IF(N2=MIN(Resumen!$E$10,Resumen!$K$19),-Financiamiento!N4+Financiamiento!N6,0)</f>
        <v>0</v>
      </c>
      <c r="O8" s="110">
        <f>IF(O2=MIN(Resumen!$E$10,Resumen!$K$19),-Financiamiento!O4+Financiamiento!O6,0)</f>
        <v>0</v>
      </c>
      <c r="P8" s="110">
        <f>IF(P2=MIN(Resumen!$E$10,Resumen!$K$19),-Financiamiento!P4+Financiamiento!P6,0)</f>
        <v>0</v>
      </c>
      <c r="Q8" s="110">
        <f>IF(Q2=MIN(Resumen!$E$10,Resumen!$K$19),-Financiamiento!Q4+Financiamiento!Q6,0)</f>
        <v>0</v>
      </c>
      <c r="R8" s="110">
        <f>IF(R2=MIN(Resumen!$E$10,Resumen!$K$19),-Financiamiento!R4+Financiamiento!R6,0)</f>
        <v>0</v>
      </c>
      <c r="S8" s="110">
        <f>IF(S2=MIN(Resumen!$E$10,Resumen!$K$19),-Financiamiento!S4+Financiamiento!S6,0)</f>
        <v>0</v>
      </c>
      <c r="T8" s="110">
        <f>IF(T2=MIN(Resumen!$E$10,Resumen!$K$19),-Financiamiento!T4+Financiamiento!T6,0)</f>
        <v>0</v>
      </c>
      <c r="U8" s="110">
        <f>IF(U2=MIN(Resumen!$E$10,Resumen!$K$19),-Financiamiento!U4+Financiamiento!U6,0)</f>
        <v>0</v>
      </c>
      <c r="V8" s="110">
        <f>IF(V2=MIN(Resumen!$E$10,Resumen!$K$19),-Financiamiento!V4+Financiamiento!V6,0)</f>
        <v>0</v>
      </c>
      <c r="W8" s="110">
        <f>IF(W2=MIN(Resumen!$E$10,Resumen!$K$19),-Financiamiento!W4+Financiamiento!W6,0)</f>
        <v>0</v>
      </c>
      <c r="X8" s="110">
        <f>IF(X2=MIN(Resumen!$E$10,Resumen!$K$19),-Financiamiento!X4+Financiamiento!X6,0)</f>
        <v>0</v>
      </c>
      <c r="Y8" s="110">
        <f>IF(Y2=MIN(Resumen!$E$10,Resumen!$K$19),-Financiamiento!Y4+Financiamiento!Y6,0)</f>
        <v>0</v>
      </c>
      <c r="Z8" s="110">
        <f>IF(Z2=MIN(Resumen!$E$10,Resumen!$K$19),-Financiamiento!Z4+Financiamiento!Z6,0)</f>
        <v>-14575154019.925274</v>
      </c>
      <c r="AA8" s="110">
        <f>IF(AA2=MIN(Resumen!$E$10,Resumen!$K$19),-Financiamiento!AA4+Financiamiento!AA6,0)</f>
        <v>0</v>
      </c>
      <c r="AB8" s="110">
        <f>IF(AB2=MIN(Resumen!$E$10,Resumen!$K$19),-Financiamiento!AB4+Financiamiento!AB6,0)</f>
        <v>0</v>
      </c>
      <c r="AC8" s="110">
        <f>IF(AC2=MIN(Resumen!$E$10,Resumen!$K$19),-Financiamiento!AC4+Financiamiento!AC6,0)</f>
        <v>0</v>
      </c>
      <c r="AD8" s="110">
        <f>IF(AD2=MIN(Resumen!$E$10,Resumen!$K$19),-Financiamiento!AD4+Financiamiento!AD6,0)</f>
        <v>0</v>
      </c>
      <c r="AE8" s="110">
        <f>IF(AE2=MIN(Resumen!$E$10,Resumen!$K$19),-Financiamiento!AE4+Financiamiento!AE6,0)</f>
        <v>0</v>
      </c>
      <c r="AF8" s="110">
        <f>IF(AF2=MIN(Resumen!$E$10,Resumen!$K$19),-Financiamiento!AF4+Financiamiento!AF6,0)</f>
        <v>0</v>
      </c>
      <c r="AG8" s="110">
        <f>IF(AG2=MIN(Resumen!$E$10,Resumen!$K$19),-Financiamiento!AG4+Financiamiento!AG6,0)</f>
        <v>0</v>
      </c>
      <c r="AH8" s="110">
        <f>IF(AH2=MIN(Resumen!$E$10,Resumen!$K$19),-Financiamiento!AH4+Financiamiento!AH6,0)</f>
        <v>0</v>
      </c>
      <c r="AI8" s="110">
        <f>IF(AI2=MIN(Resumen!$E$10,Resumen!$K$19),-Financiamiento!AI4+Financiamiento!AI6,0)</f>
        <v>0</v>
      </c>
      <c r="AJ8" s="110">
        <f>IF(AJ2=MIN(Resumen!$E$10,Resumen!$K$19),-Financiamiento!AJ4+Financiamiento!AJ6,0)</f>
        <v>0</v>
      </c>
      <c r="AK8" s="110">
        <f>IF(AK2=MIN(Resumen!$E$10,Resumen!$K$19),-Financiamiento!AK4+Financiamiento!AK6,0)</f>
        <v>0</v>
      </c>
      <c r="AL8" s="110">
        <f>IF(AL2=MIN(Resumen!$E$10,Resumen!$K$19),-Financiamiento!AL4+Financiamiento!AL6,0)</f>
        <v>0</v>
      </c>
      <c r="AM8" s="110">
        <f>IF(AM2=MIN(Resumen!$E$10,Resumen!$K$19),-Financiamiento!AM4+Financiamiento!AM6,0)</f>
        <v>0</v>
      </c>
      <c r="AN8" s="110">
        <f>IF(AN2=MIN(Resumen!$E$10,Resumen!$K$19),-Financiamiento!AN4+Financiamiento!AN6,0)</f>
        <v>0</v>
      </c>
      <c r="AO8" s="110">
        <f>IF(AO2=MIN(Resumen!$E$10,Resumen!$K$19),-Financiamiento!AO4+Financiamiento!AO6,0)</f>
        <v>0</v>
      </c>
      <c r="AP8" s="110">
        <f>IF(AP2=MIN(Resumen!$E$10,Resumen!$K$19),-Financiamiento!AP4+Financiamiento!AP6,0)</f>
        <v>0</v>
      </c>
      <c r="AQ8" s="110">
        <f>IF(AQ2=MIN(Resumen!$E$10,Resumen!$K$19),-Financiamiento!AQ4+Financiamiento!AQ6,0)</f>
        <v>0</v>
      </c>
      <c r="AR8" s="110">
        <f>IF(AR2=MIN(Resumen!$E$10,Resumen!$K$19),-Financiamiento!AR4+Financiamiento!AR6,0)</f>
        <v>0</v>
      </c>
      <c r="AS8" s="110">
        <f>IF(AS2=MIN(Resumen!$E$10,Resumen!$K$19),-Financiamiento!AS4+Financiamiento!AS6,0)</f>
        <v>0</v>
      </c>
      <c r="AT8" s="110">
        <f>IF(AT2=MIN(Resumen!$E$10,Resumen!$K$19),-Financiamiento!AT4+Financiamiento!AT6,0)</f>
        <v>0</v>
      </c>
      <c r="AU8" s="110">
        <f>IF(AU2=MIN(Resumen!$E$10,Resumen!$K$19),-Financiamiento!AU4+Financiamiento!AU6,0)</f>
        <v>0</v>
      </c>
      <c r="AV8" s="110">
        <f>IF(AV2=MIN(Resumen!$E$10,Resumen!$K$19),-Financiamiento!AV4+Financiamiento!AV6,0)</f>
        <v>0</v>
      </c>
      <c r="AW8" s="110">
        <f>IF(AW2=MIN(Resumen!$E$10,Resumen!$K$19),-Financiamiento!AW4+Financiamiento!AW6,0)</f>
        <v>0</v>
      </c>
      <c r="AX8" s="110">
        <f>IF(AX2=MIN(Resumen!$E$10,Resumen!$K$19),-Financiamiento!AX4+Financiamiento!AX6,0)</f>
        <v>0</v>
      </c>
      <c r="AY8" s="110">
        <f>IF(AY2=MIN(Resumen!$E$10,Resumen!$K$19),-Financiamiento!AY4+Financiamiento!AY6,0)</f>
        <v>0</v>
      </c>
      <c r="AZ8" s="110">
        <f>IF(AZ2=MIN(Resumen!$E$10,Resumen!$K$19),-Financiamiento!AZ4+Financiamiento!AZ6,0)</f>
        <v>0</v>
      </c>
      <c r="BA8" s="110">
        <f>IF(BA2=MIN(Resumen!$E$10,Resumen!$K$19),-Financiamiento!BA4+Financiamiento!BA6,0)</f>
        <v>0</v>
      </c>
      <c r="BB8" s="110">
        <f>IF(BB2=MIN(Resumen!$E$10,Resumen!$K$19),-Financiamiento!BB4+Financiamiento!BB6,0)</f>
        <v>0</v>
      </c>
      <c r="BC8" s="110">
        <f>IF(BC2=MIN(Resumen!$E$10,Resumen!$K$19),-Financiamiento!BC4+Financiamiento!BC6,0)</f>
        <v>0</v>
      </c>
      <c r="BD8" s="110">
        <f>IF(BD2=MIN(Resumen!$E$10,Resumen!$K$19),-Financiamiento!BD4+Financiamiento!BD6,0)</f>
        <v>0</v>
      </c>
      <c r="BE8" s="110">
        <f>IF(BE2=MIN(Resumen!$E$10,Resumen!$K$19),-Financiamiento!BE4+Financiamiento!BE6,0)</f>
        <v>0</v>
      </c>
      <c r="BF8" s="110">
        <f>IF(BF2=MIN(Resumen!$E$10,Resumen!$K$19),-Financiamiento!BF4+Financiamiento!BF6,0)</f>
        <v>0</v>
      </c>
      <c r="BG8" s="110">
        <f>IF(BG2=MIN(Resumen!$E$10,Resumen!$K$19),-Financiamiento!BG4+Financiamiento!BG6,0)</f>
        <v>0</v>
      </c>
      <c r="BH8" s="110">
        <f>IF(BH2=MIN(Resumen!$E$10,Resumen!$K$19),-Financiamiento!BH4+Financiamiento!BH6,0)</f>
        <v>0</v>
      </c>
      <c r="BI8" s="110">
        <f>IF(BI2=MIN(Resumen!$E$10,Resumen!$K$19),-Financiamiento!BI4+Financiamiento!BI6,0)</f>
        <v>0</v>
      </c>
      <c r="BJ8" s="110">
        <f>IF(BJ2=MIN(Resumen!$E$10,Resumen!$K$19),-Financiamiento!BJ4+Financiamiento!BJ6,0)</f>
        <v>0</v>
      </c>
      <c r="BK8" s="110">
        <f>IF(BK2=MIN(Resumen!$E$10,Resumen!$K$19),-Financiamiento!BK4+Financiamiento!BK6,0)</f>
        <v>0</v>
      </c>
      <c r="BL8" s="110">
        <f>IF(BL2=MIN(Resumen!$E$10,Resumen!$K$19),-Financiamiento!BL4+Financiamiento!BL6,0)</f>
        <v>0</v>
      </c>
      <c r="BM8" s="110">
        <f>IF(BM2=MIN(Resumen!$E$10,Resumen!$K$19),-Financiamiento!BM4+Financiamiento!BM6,0)</f>
        <v>0</v>
      </c>
      <c r="BN8" s="110">
        <f>IF(BN2=MIN(Resumen!$E$10,Resumen!$K$19),-Financiamiento!BN4+Financiamiento!BN6,0)</f>
        <v>0</v>
      </c>
      <c r="BO8" s="110">
        <f>IF(BO2=MIN(Resumen!$E$10,Resumen!$K$19),-Financiamiento!BO4+Financiamiento!BO6,0)</f>
        <v>0</v>
      </c>
      <c r="BP8" s="110">
        <f>IF(BP2=MIN(Resumen!$E$10,Resumen!$K$19),-Financiamiento!BP4+Financiamiento!BP6,0)</f>
        <v>0</v>
      </c>
      <c r="BQ8" s="110">
        <f>IF(BQ2=MIN(Resumen!$E$10,Resumen!$K$19),-Financiamiento!BQ4+Financiamiento!BQ6,0)</f>
        <v>0</v>
      </c>
      <c r="BR8" s="110">
        <f>IF(BR2=MIN(Resumen!$E$10,Resumen!$K$19),-Financiamiento!BR4+Financiamiento!BR6,0)</f>
        <v>0</v>
      </c>
      <c r="BS8" s="110">
        <f>IF(BS2=MIN(Resumen!$E$10,Resumen!$K$19),-Financiamiento!BS4+Financiamiento!BS6,0)</f>
        <v>0</v>
      </c>
      <c r="BT8" s="110">
        <f>IF(BT2=MIN(Resumen!$E$10,Resumen!$K$19),-Financiamiento!BT4+Financiamiento!BT6,0)</f>
        <v>0</v>
      </c>
      <c r="BU8" s="110">
        <f>IF(BU2=MIN(Resumen!$E$10,Resumen!$K$19),-Financiamiento!BU4+Financiamiento!BU6,0)</f>
        <v>0</v>
      </c>
      <c r="BV8" s="110">
        <f>IF(BV2=MIN(Resumen!$E$10,Resumen!$K$19),-Financiamiento!BV4+Financiamiento!BV6,0)</f>
        <v>0</v>
      </c>
      <c r="BW8" s="110">
        <f>IF(BW2=MIN(Resumen!$E$10,Resumen!$K$19),-Financiamiento!BW4+Financiamiento!BW6,0)</f>
        <v>0</v>
      </c>
      <c r="BX8" s="110">
        <f>IF(BX2=MIN(Resumen!$E$10,Resumen!$K$19),-Financiamiento!BX4+Financiamiento!BX6,0)</f>
        <v>0</v>
      </c>
      <c r="BY8" s="110">
        <f>IF(BY2=MIN(Resumen!$E$10,Resumen!$K$19),-Financiamiento!BY4+Financiamiento!BY6,0)</f>
        <v>0</v>
      </c>
      <c r="BZ8" s="110">
        <f>IF(BZ2=MIN(Resumen!$E$10,Resumen!$K$19),-Financiamiento!BZ4+Financiamiento!BZ6,0)</f>
        <v>0</v>
      </c>
      <c r="CA8" s="110">
        <f>IF(CA2=MIN(Resumen!$E$10,Resumen!$K$19),-Financiamiento!CA4+Financiamiento!CA6,0)</f>
        <v>0</v>
      </c>
      <c r="CB8" s="110">
        <f>IF(CB2=MIN(Resumen!$E$10,Resumen!$K$19),-Financiamiento!CB4+Financiamiento!CB6,0)</f>
        <v>0</v>
      </c>
      <c r="CC8" s="110">
        <f>IF(CC2=MIN(Resumen!$E$10,Resumen!$K$19),-Financiamiento!CC4+Financiamiento!CC6,0)</f>
        <v>0</v>
      </c>
      <c r="CD8" s="110">
        <f>IF(CD2=MIN(Resumen!$E$10,Resumen!$K$19),-Financiamiento!CD4+Financiamiento!CD6,0)</f>
        <v>0</v>
      </c>
      <c r="CE8" s="110">
        <f>IF(CE2=MIN(Resumen!$E$10,Resumen!$K$19),-Financiamiento!CE4+Financiamiento!CE6,0)</f>
        <v>0</v>
      </c>
      <c r="CF8" s="110">
        <f>IF(CF2=MIN(Resumen!$E$10,Resumen!$K$19),-Financiamiento!CF4+Financiamiento!CF6,0)</f>
        <v>0</v>
      </c>
      <c r="CG8" s="110">
        <f>IF(CG2=MIN(Resumen!$E$10,Resumen!$K$19),-Financiamiento!CG4+Financiamiento!CG6,0)</f>
        <v>0</v>
      </c>
      <c r="CH8" s="110">
        <f>IF(CH2=MIN(Resumen!$E$10,Resumen!$K$19),-Financiamiento!CH4+Financiamiento!CH6,0)</f>
        <v>0</v>
      </c>
      <c r="CI8" s="110">
        <f>IF(CI2=MIN(Resumen!$E$10,Resumen!$K$19),-Financiamiento!CI4+Financiamiento!CI6,0)</f>
        <v>0</v>
      </c>
      <c r="CJ8" s="110">
        <f>IF(CJ2=MIN(Resumen!$E$10,Resumen!$K$19),-Financiamiento!CJ4+Financiamiento!CJ6,0)</f>
        <v>0</v>
      </c>
      <c r="CK8" s="110">
        <f>IF(CK2=MIN(Resumen!$E$10,Resumen!$K$19),-Financiamiento!CK4+Financiamiento!CK6,0)</f>
        <v>0</v>
      </c>
      <c r="CL8" s="110">
        <f>IF(CL2=MIN(Resumen!$E$10,Resumen!$K$19),-Financiamiento!CL4+Financiamiento!CL6,0)</f>
        <v>0</v>
      </c>
      <c r="CM8" s="110">
        <f>IF(CM2=MIN(Resumen!$E$10,Resumen!$K$19),-Financiamiento!CM4+Financiamiento!CM6,0)</f>
        <v>0</v>
      </c>
      <c r="CN8" s="110">
        <f>IF(CN2=MIN(Resumen!$E$10,Resumen!$K$19),-Financiamiento!CN4+Financiamiento!CN6,0)</f>
        <v>0</v>
      </c>
      <c r="CO8" s="110">
        <f>IF(CO2=MIN(Resumen!$E$10,Resumen!$K$19),-Financiamiento!CO4+Financiamiento!CO6,0)</f>
        <v>0</v>
      </c>
      <c r="CP8" s="110">
        <f>IF(CP2=MIN(Resumen!$E$10,Resumen!$K$19),-Financiamiento!CP4+Financiamiento!CP6,0)</f>
        <v>0</v>
      </c>
      <c r="CQ8" s="110">
        <f>IF(CQ2=MIN(Resumen!$E$10,Resumen!$K$19),-Financiamiento!CQ4+Financiamiento!CQ6,0)</f>
        <v>0</v>
      </c>
      <c r="CR8" s="110">
        <f>IF(CR2=MIN(Resumen!$E$10,Resumen!$K$19),-Financiamiento!CR4+Financiamiento!CR6,0)</f>
        <v>0</v>
      </c>
      <c r="CS8" s="110">
        <f>IF(CS2=MIN(Resumen!$E$10,Resumen!$K$19),-Financiamiento!CS4+Financiamiento!CS6,0)</f>
        <v>0</v>
      </c>
      <c r="CT8" s="110">
        <f>IF(CT2=MIN(Resumen!$E$10,Resumen!$K$19),-Financiamiento!CT4+Financiamiento!CT6,0)</f>
        <v>0</v>
      </c>
      <c r="CU8" s="110">
        <f>IF(CU2=MIN(Resumen!$E$10,Resumen!$K$19),-Financiamiento!CU4+Financiamiento!CU6,0)</f>
        <v>0</v>
      </c>
      <c r="CV8" s="110">
        <f>IF(CV2=MIN(Resumen!$E$10,Resumen!$K$19),-Financiamiento!CV4+Financiamiento!CV6,0)</f>
        <v>0</v>
      </c>
      <c r="CW8" s="110">
        <f>IF(CW2=MIN(Resumen!$E$10,Resumen!$K$19),-Financiamiento!CW4+Financiamiento!CW6,0)</f>
        <v>0</v>
      </c>
      <c r="CX8" s="110">
        <f>IF(CX2=MIN(Resumen!$E$10,Resumen!$K$19),-Financiamiento!CX4+Financiamiento!CX6,0)</f>
        <v>0</v>
      </c>
      <c r="CY8" s="110">
        <f>IF(CY2=MIN(Resumen!$E$10,Resumen!$K$19),-Financiamiento!CY4+Financiamiento!CY6,0)</f>
        <v>0</v>
      </c>
      <c r="CZ8" s="110">
        <f>IF(CZ2=MIN(Resumen!$E$10,Resumen!$K$19),-Financiamiento!CZ4+Financiamiento!CZ6,0)</f>
        <v>0</v>
      </c>
      <c r="DA8" s="110">
        <f>IF(DA2=MIN(Resumen!$E$10,Resumen!$K$19),-Financiamiento!DA4+Financiamiento!DA6,0)</f>
        <v>0</v>
      </c>
      <c r="DB8" s="110">
        <f>IF(DB2=MIN(Resumen!$E$10,Resumen!$K$19),-Financiamiento!DB4+Financiamiento!DB6,0)</f>
        <v>0</v>
      </c>
      <c r="DC8" s="110">
        <f>IF(DC2=MIN(Resumen!$E$10,Resumen!$K$19),-Financiamiento!DC4+Financiamiento!DC6,0)</f>
        <v>0</v>
      </c>
      <c r="DD8" s="110">
        <f>IF(DD2=MIN(Resumen!$E$10,Resumen!$K$19),-Financiamiento!DD4+Financiamiento!DD6,0)</f>
        <v>0</v>
      </c>
      <c r="DE8" s="110">
        <f>IF(DE2=MIN(Resumen!$E$10,Resumen!$K$19),-Financiamiento!DE4+Financiamiento!DE6,0)</f>
        <v>0</v>
      </c>
      <c r="DF8" s="110">
        <f>IF(DF2=MIN(Resumen!$E$10,Resumen!$K$19),-Financiamiento!DF4+Financiamiento!DF6,0)</f>
        <v>0</v>
      </c>
      <c r="DG8" s="110">
        <f>IF(DG2=MIN(Resumen!$E$10,Resumen!$K$19),-Financiamiento!DG4+Financiamiento!DG6,0)</f>
        <v>0</v>
      </c>
      <c r="DH8" s="110">
        <f>IF(DH2=MIN(Resumen!$E$10,Resumen!$K$19),-Financiamiento!DH4+Financiamiento!DH6,0)</f>
        <v>0</v>
      </c>
      <c r="DI8" s="110">
        <f>IF(DI2=MIN(Resumen!$E$10,Resumen!$K$19),-Financiamiento!DI4+Financiamiento!DI6,0)</f>
        <v>0</v>
      </c>
      <c r="DJ8" s="110">
        <f>IF(DJ2=MIN(Resumen!$E$10,Resumen!$K$19),-Financiamiento!DJ4+Financiamiento!DJ6,0)</f>
        <v>0</v>
      </c>
      <c r="DK8" s="110">
        <f>IF(DK2=MIN(Resumen!$E$10,Resumen!$K$19),-Financiamiento!DK4+Financiamiento!DK6,0)</f>
        <v>0</v>
      </c>
      <c r="DL8" s="110">
        <f>IF(DL2=MIN(Resumen!$E$10,Resumen!$K$19),-Financiamiento!DL4+Financiamiento!DL6,0)</f>
        <v>0</v>
      </c>
      <c r="DM8" s="110">
        <f>IF(DM2=MIN(Resumen!$E$10,Resumen!$K$19),-Financiamiento!DM4+Financiamiento!DM6,0)</f>
        <v>0</v>
      </c>
      <c r="DN8" s="110">
        <f>IF(DN2=MIN(Resumen!$E$10,Resumen!$K$19),-Financiamiento!DN4+Financiamiento!DN6,0)</f>
        <v>0</v>
      </c>
      <c r="DO8" s="110">
        <f>IF(DO2=MIN(Resumen!$E$10,Resumen!$K$19),-Financiamiento!DO4+Financiamiento!DO6,0)</f>
        <v>0</v>
      </c>
      <c r="DP8" s="110">
        <f>IF(DP2=MIN(Resumen!$E$10,Resumen!$K$19),-Financiamiento!DP4+Financiamiento!DP6,0)</f>
        <v>0</v>
      </c>
      <c r="DQ8" s="110">
        <f>IF(DQ2=MIN(Resumen!$E$10,Resumen!$K$19),-Financiamiento!DQ4+Financiamiento!DQ6,0)</f>
        <v>0</v>
      </c>
      <c r="DR8" s="110">
        <f>IF(DR2=MIN(Resumen!$E$10,Resumen!$K$19),-Financiamiento!DR4+Financiamiento!DR6,0)</f>
        <v>0</v>
      </c>
      <c r="DS8" s="110">
        <f>IF(DS2=MIN(Resumen!$E$10,Resumen!$K$19),-Financiamiento!DS4+Financiamiento!DS6,0)</f>
        <v>0</v>
      </c>
      <c r="DT8" s="110">
        <f>IF(DT2=MIN(Resumen!$E$10,Resumen!$K$19),-Financiamiento!DT4+Financiamiento!DT6,0)</f>
        <v>0</v>
      </c>
      <c r="DU8" s="110">
        <f>IF(DU2=MIN(Resumen!$E$10,Resumen!$K$19),-Financiamiento!DU4+Financiamiento!DU6,0)</f>
        <v>0</v>
      </c>
      <c r="DV8" s="110">
        <f>IF(DV2=MIN(Resumen!$E$10,Resumen!$K$19),-Financiamiento!DV4+Financiamiento!DV6,0)</f>
        <v>0</v>
      </c>
      <c r="DW8" s="110">
        <f>IF(DW2=MIN(Resumen!$E$10,Resumen!$K$19),-Financiamiento!DW4+Financiamiento!DW6,0)</f>
        <v>0</v>
      </c>
      <c r="DX8" s="110">
        <f>IF(DX2=MIN(Resumen!$E$10,Resumen!$K$19),-Financiamiento!DX4+Financiamiento!DX6,0)</f>
        <v>0</v>
      </c>
      <c r="DY8" s="110">
        <f>IF(DY2=MIN(Resumen!$E$10,Resumen!$K$19),-Financiamiento!DY4+Financiamiento!DY6,0)</f>
        <v>0</v>
      </c>
      <c r="DZ8" s="110">
        <f>IF(DZ2=MIN(Resumen!$E$10,Resumen!$K$19),-Financiamiento!DZ4+Financiamiento!DZ6,0)</f>
        <v>0</v>
      </c>
      <c r="EA8" s="110">
        <f>IF(EA2=MIN(Resumen!$E$10,Resumen!$K$19),-Financiamiento!EA4+Financiamiento!EA6,0)</f>
        <v>0</v>
      </c>
      <c r="EB8" s="110">
        <f>IF(EB2=MIN(Resumen!$E$10,Resumen!$K$19),-Financiamiento!EB4+Financiamiento!EB6,0)</f>
        <v>0</v>
      </c>
      <c r="EC8" s="110">
        <f>IF(EC2=MIN(Resumen!$E$10,Resumen!$K$19),-Financiamiento!EC4+Financiamiento!EC6,0)</f>
        <v>0</v>
      </c>
      <c r="ED8" s="111">
        <f>IF(ED2=MIN(Resumen!$E$10,Resumen!$K$19),-Financiamiento!ED4+Financiamiento!ED6,0)</f>
        <v>0</v>
      </c>
    </row>
    <row r="9" spans="1:134" x14ac:dyDescent="0.35">
      <c r="B9" s="14" t="s">
        <v>120</v>
      </c>
      <c r="C9" s="112">
        <f>C4-C6+C8</f>
        <v>14592106927.969999</v>
      </c>
      <c r="D9" s="112">
        <f>D4-D6+D8</f>
        <v>14592106927.969999</v>
      </c>
      <c r="E9" s="112">
        <f t="shared" ref="E9:BP9" si="13">E4-E6+E8</f>
        <v>14592106927.969999</v>
      </c>
      <c r="F9" s="112">
        <f t="shared" si="13"/>
        <v>14592106927.969999</v>
      </c>
      <c r="G9" s="112">
        <f t="shared" si="13"/>
        <v>14592106927.969999</v>
      </c>
      <c r="H9" s="112">
        <f t="shared" si="13"/>
        <v>14592106927.969999</v>
      </c>
      <c r="I9" s="112">
        <f t="shared" si="13"/>
        <v>14592106927.969999</v>
      </c>
      <c r="J9" s="112">
        <f t="shared" si="13"/>
        <v>14592106927.969999</v>
      </c>
      <c r="K9" s="112">
        <f t="shared" si="13"/>
        <v>14592106927.969999</v>
      </c>
      <c r="L9" s="112">
        <f t="shared" si="13"/>
        <v>14592106927.969999</v>
      </c>
      <c r="M9" s="112">
        <f t="shared" si="13"/>
        <v>14592106927.969999</v>
      </c>
      <c r="N9" s="112">
        <f t="shared" si="13"/>
        <v>14592106927.969999</v>
      </c>
      <c r="O9" s="112">
        <f t="shared" si="13"/>
        <v>14592106927.969999</v>
      </c>
      <c r="P9" s="112">
        <f t="shared" si="13"/>
        <v>14592106927.969999</v>
      </c>
      <c r="Q9" s="112">
        <f t="shared" si="13"/>
        <v>14592106927.969999</v>
      </c>
      <c r="R9" s="112">
        <f t="shared" si="13"/>
        <v>14592106927.969999</v>
      </c>
      <c r="S9" s="112">
        <f t="shared" si="13"/>
        <v>14592106927.969999</v>
      </c>
      <c r="T9" s="112">
        <f t="shared" si="13"/>
        <v>14592106927.969999</v>
      </c>
      <c r="U9" s="112">
        <f t="shared" si="13"/>
        <v>14592106927.969999</v>
      </c>
      <c r="V9" s="112">
        <f t="shared" si="13"/>
        <v>14592106927.969999</v>
      </c>
      <c r="W9" s="112">
        <f t="shared" si="13"/>
        <v>14587931747.23176</v>
      </c>
      <c r="X9" s="112">
        <f t="shared" si="13"/>
        <v>14583714814.686138</v>
      </c>
      <c r="Y9" s="112">
        <f t="shared" si="13"/>
        <v>14579455712.815062</v>
      </c>
      <c r="Z9" s="112">
        <f t="shared" si="13"/>
        <v>0</v>
      </c>
      <c r="AA9" s="112">
        <f t="shared" si="13"/>
        <v>0</v>
      </c>
      <c r="AB9" s="112">
        <f t="shared" si="13"/>
        <v>0</v>
      </c>
      <c r="AC9" s="112">
        <f t="shared" si="13"/>
        <v>0</v>
      </c>
      <c r="AD9" s="112">
        <f t="shared" si="13"/>
        <v>0</v>
      </c>
      <c r="AE9" s="112">
        <f t="shared" si="13"/>
        <v>0</v>
      </c>
      <c r="AF9" s="112">
        <f t="shared" si="13"/>
        <v>0</v>
      </c>
      <c r="AG9" s="112">
        <f t="shared" si="13"/>
        <v>0</v>
      </c>
      <c r="AH9" s="112">
        <f t="shared" si="13"/>
        <v>0</v>
      </c>
      <c r="AI9" s="112">
        <f t="shared" si="13"/>
        <v>0</v>
      </c>
      <c r="AJ9" s="112">
        <f t="shared" si="13"/>
        <v>0</v>
      </c>
      <c r="AK9" s="112">
        <f t="shared" si="13"/>
        <v>0</v>
      </c>
      <c r="AL9" s="112">
        <f t="shared" si="13"/>
        <v>0</v>
      </c>
      <c r="AM9" s="112">
        <f t="shared" si="13"/>
        <v>0</v>
      </c>
      <c r="AN9" s="112">
        <f t="shared" si="13"/>
        <v>0</v>
      </c>
      <c r="AO9" s="112">
        <f t="shared" si="13"/>
        <v>0</v>
      </c>
      <c r="AP9" s="112">
        <f t="shared" si="13"/>
        <v>0</v>
      </c>
      <c r="AQ9" s="112">
        <f t="shared" si="13"/>
        <v>0</v>
      </c>
      <c r="AR9" s="112">
        <f t="shared" si="13"/>
        <v>0</v>
      </c>
      <c r="AS9" s="112">
        <f t="shared" si="13"/>
        <v>0</v>
      </c>
      <c r="AT9" s="112">
        <f t="shared" si="13"/>
        <v>0</v>
      </c>
      <c r="AU9" s="112">
        <f t="shared" si="13"/>
        <v>0</v>
      </c>
      <c r="AV9" s="112">
        <f t="shared" si="13"/>
        <v>0</v>
      </c>
      <c r="AW9" s="112">
        <f t="shared" si="13"/>
        <v>0</v>
      </c>
      <c r="AX9" s="112">
        <f t="shared" si="13"/>
        <v>0</v>
      </c>
      <c r="AY9" s="112">
        <f t="shared" si="13"/>
        <v>0</v>
      </c>
      <c r="AZ9" s="112">
        <f t="shared" si="13"/>
        <v>0</v>
      </c>
      <c r="BA9" s="112">
        <f t="shared" si="13"/>
        <v>0</v>
      </c>
      <c r="BB9" s="112">
        <f t="shared" si="13"/>
        <v>0</v>
      </c>
      <c r="BC9" s="112">
        <f t="shared" si="13"/>
        <v>0</v>
      </c>
      <c r="BD9" s="112">
        <f t="shared" si="13"/>
        <v>0</v>
      </c>
      <c r="BE9" s="112">
        <f t="shared" si="13"/>
        <v>0</v>
      </c>
      <c r="BF9" s="112">
        <f t="shared" si="13"/>
        <v>0</v>
      </c>
      <c r="BG9" s="112">
        <f t="shared" si="13"/>
        <v>0</v>
      </c>
      <c r="BH9" s="112">
        <f t="shared" si="13"/>
        <v>0</v>
      </c>
      <c r="BI9" s="112">
        <f t="shared" si="13"/>
        <v>0</v>
      </c>
      <c r="BJ9" s="112">
        <f t="shared" si="13"/>
        <v>0</v>
      </c>
      <c r="BK9" s="112">
        <f t="shared" si="13"/>
        <v>0</v>
      </c>
      <c r="BL9" s="112">
        <f t="shared" si="13"/>
        <v>0</v>
      </c>
      <c r="BM9" s="112">
        <f t="shared" si="13"/>
        <v>0</v>
      </c>
      <c r="BN9" s="112">
        <f t="shared" si="13"/>
        <v>0</v>
      </c>
      <c r="BO9" s="112">
        <f t="shared" si="13"/>
        <v>0</v>
      </c>
      <c r="BP9" s="112">
        <f t="shared" si="13"/>
        <v>0</v>
      </c>
      <c r="BQ9" s="112">
        <f t="shared" ref="BQ9:EB9" si="14">BQ4-BQ6+BQ8</f>
        <v>0</v>
      </c>
      <c r="BR9" s="112">
        <f t="shared" si="14"/>
        <v>0</v>
      </c>
      <c r="BS9" s="112">
        <f t="shared" si="14"/>
        <v>0</v>
      </c>
      <c r="BT9" s="112">
        <f t="shared" si="14"/>
        <v>0</v>
      </c>
      <c r="BU9" s="112">
        <f t="shared" si="14"/>
        <v>0</v>
      </c>
      <c r="BV9" s="112">
        <f t="shared" si="14"/>
        <v>0</v>
      </c>
      <c r="BW9" s="112">
        <f t="shared" si="14"/>
        <v>0</v>
      </c>
      <c r="BX9" s="112">
        <f t="shared" si="14"/>
        <v>0</v>
      </c>
      <c r="BY9" s="112">
        <f t="shared" si="14"/>
        <v>0</v>
      </c>
      <c r="BZ9" s="112">
        <f t="shared" si="14"/>
        <v>0</v>
      </c>
      <c r="CA9" s="112">
        <f t="shared" si="14"/>
        <v>0</v>
      </c>
      <c r="CB9" s="112">
        <f t="shared" si="14"/>
        <v>0</v>
      </c>
      <c r="CC9" s="112">
        <f t="shared" si="14"/>
        <v>0</v>
      </c>
      <c r="CD9" s="112">
        <f t="shared" si="14"/>
        <v>0</v>
      </c>
      <c r="CE9" s="112">
        <f t="shared" si="14"/>
        <v>0</v>
      </c>
      <c r="CF9" s="112">
        <f t="shared" si="14"/>
        <v>0</v>
      </c>
      <c r="CG9" s="112">
        <f t="shared" si="14"/>
        <v>0</v>
      </c>
      <c r="CH9" s="112">
        <f t="shared" si="14"/>
        <v>0</v>
      </c>
      <c r="CI9" s="112">
        <f t="shared" si="14"/>
        <v>0</v>
      </c>
      <c r="CJ9" s="112">
        <f t="shared" si="14"/>
        <v>0</v>
      </c>
      <c r="CK9" s="112">
        <f t="shared" si="14"/>
        <v>0</v>
      </c>
      <c r="CL9" s="112">
        <f t="shared" si="14"/>
        <v>0</v>
      </c>
      <c r="CM9" s="112">
        <f t="shared" si="14"/>
        <v>0</v>
      </c>
      <c r="CN9" s="112">
        <f t="shared" si="14"/>
        <v>0</v>
      </c>
      <c r="CO9" s="112">
        <f t="shared" si="14"/>
        <v>0</v>
      </c>
      <c r="CP9" s="112">
        <f t="shared" si="14"/>
        <v>0</v>
      </c>
      <c r="CQ9" s="112">
        <f t="shared" si="14"/>
        <v>0</v>
      </c>
      <c r="CR9" s="112">
        <f t="shared" si="14"/>
        <v>0</v>
      </c>
      <c r="CS9" s="112">
        <f t="shared" si="14"/>
        <v>0</v>
      </c>
      <c r="CT9" s="112">
        <f t="shared" si="14"/>
        <v>0</v>
      </c>
      <c r="CU9" s="112">
        <f t="shared" si="14"/>
        <v>0</v>
      </c>
      <c r="CV9" s="112">
        <f t="shared" si="14"/>
        <v>0</v>
      </c>
      <c r="CW9" s="112">
        <f t="shared" si="14"/>
        <v>0</v>
      </c>
      <c r="CX9" s="112">
        <f t="shared" si="14"/>
        <v>0</v>
      </c>
      <c r="CY9" s="112">
        <f t="shared" si="14"/>
        <v>0</v>
      </c>
      <c r="CZ9" s="112">
        <f t="shared" si="14"/>
        <v>0</v>
      </c>
      <c r="DA9" s="112">
        <f t="shared" si="14"/>
        <v>0</v>
      </c>
      <c r="DB9" s="112">
        <f t="shared" si="14"/>
        <v>0</v>
      </c>
      <c r="DC9" s="112">
        <f t="shared" si="14"/>
        <v>0</v>
      </c>
      <c r="DD9" s="112">
        <f t="shared" si="14"/>
        <v>0</v>
      </c>
      <c r="DE9" s="112">
        <f t="shared" si="14"/>
        <v>0</v>
      </c>
      <c r="DF9" s="112">
        <f t="shared" si="14"/>
        <v>0</v>
      </c>
      <c r="DG9" s="112">
        <f t="shared" si="14"/>
        <v>0</v>
      </c>
      <c r="DH9" s="112">
        <f t="shared" si="14"/>
        <v>0</v>
      </c>
      <c r="DI9" s="112">
        <f t="shared" si="14"/>
        <v>0</v>
      </c>
      <c r="DJ9" s="112">
        <f t="shared" si="14"/>
        <v>0</v>
      </c>
      <c r="DK9" s="112">
        <f t="shared" si="14"/>
        <v>0</v>
      </c>
      <c r="DL9" s="112">
        <f t="shared" si="14"/>
        <v>0</v>
      </c>
      <c r="DM9" s="112">
        <f t="shared" si="14"/>
        <v>0</v>
      </c>
      <c r="DN9" s="112">
        <f t="shared" si="14"/>
        <v>0</v>
      </c>
      <c r="DO9" s="112">
        <f t="shared" si="14"/>
        <v>0</v>
      </c>
      <c r="DP9" s="112">
        <f t="shared" si="14"/>
        <v>0</v>
      </c>
      <c r="DQ9" s="112">
        <f t="shared" si="14"/>
        <v>0</v>
      </c>
      <c r="DR9" s="112">
        <f t="shared" si="14"/>
        <v>0</v>
      </c>
      <c r="DS9" s="112">
        <f t="shared" si="14"/>
        <v>0</v>
      </c>
      <c r="DT9" s="112">
        <f t="shared" si="14"/>
        <v>0</v>
      </c>
      <c r="DU9" s="112">
        <f t="shared" si="14"/>
        <v>0</v>
      </c>
      <c r="DV9" s="112">
        <f t="shared" si="14"/>
        <v>0</v>
      </c>
      <c r="DW9" s="112">
        <f t="shared" si="14"/>
        <v>0</v>
      </c>
      <c r="DX9" s="112">
        <f t="shared" si="14"/>
        <v>0</v>
      </c>
      <c r="DY9" s="112">
        <f t="shared" si="14"/>
        <v>0</v>
      </c>
      <c r="DZ9" s="112">
        <f t="shared" si="14"/>
        <v>0</v>
      </c>
      <c r="EA9" s="112">
        <f t="shared" si="14"/>
        <v>0</v>
      </c>
      <c r="EB9" s="112">
        <f t="shared" si="14"/>
        <v>0</v>
      </c>
      <c r="EC9" s="112">
        <f t="shared" ref="EC9:ED9" si="15">EC4-EC6+EC8</f>
        <v>0</v>
      </c>
      <c r="ED9" s="113">
        <f t="shared" si="15"/>
        <v>0</v>
      </c>
    </row>
    <row r="11" spans="1:134" x14ac:dyDescent="0.35">
      <c r="A11" s="114" t="s">
        <v>10</v>
      </c>
      <c r="B11" s="100" t="s">
        <v>136</v>
      </c>
      <c r="C11" s="101"/>
      <c r="D11" s="101"/>
      <c r="E11" s="101"/>
      <c r="F11" s="101"/>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0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c r="DS11" s="101"/>
      <c r="DT11" s="101"/>
      <c r="DU11" s="101"/>
      <c r="DV11" s="101"/>
      <c r="DW11" s="101"/>
      <c r="DX11" s="101"/>
      <c r="DY11" s="101"/>
      <c r="DZ11" s="101"/>
      <c r="EA11" s="101"/>
      <c r="EB11" s="101"/>
      <c r="EC11" s="101"/>
      <c r="ED11" s="102">
        <v>0</v>
      </c>
    </row>
    <row r="12" spans="1:134" x14ac:dyDescent="0.35">
      <c r="A12" s="98" t="str">
        <f>IF(ABS(A16-A18-A14)&lt;0.0001,"OK","ERROR")</f>
        <v>OK</v>
      </c>
      <c r="B12" s="103" t="s">
        <v>121</v>
      </c>
      <c r="C12" s="104">
        <v>1</v>
      </c>
      <c r="D12" s="104">
        <f>C12+1</f>
        <v>2</v>
      </c>
      <c r="E12" s="104">
        <f t="shared" ref="E12:BP12" si="16">D12+1</f>
        <v>3</v>
      </c>
      <c r="F12" s="104">
        <f t="shared" si="16"/>
        <v>4</v>
      </c>
      <c r="G12" s="104">
        <f t="shared" si="16"/>
        <v>5</v>
      </c>
      <c r="H12" s="104">
        <f t="shared" si="16"/>
        <v>6</v>
      </c>
      <c r="I12" s="104">
        <f t="shared" si="16"/>
        <v>7</v>
      </c>
      <c r="J12" s="104">
        <f t="shared" si="16"/>
        <v>8</v>
      </c>
      <c r="K12" s="104">
        <f t="shared" si="16"/>
        <v>9</v>
      </c>
      <c r="L12" s="104">
        <f t="shared" si="16"/>
        <v>10</v>
      </c>
      <c r="M12" s="104">
        <f t="shared" si="16"/>
        <v>11</v>
      </c>
      <c r="N12" s="104">
        <f t="shared" si="16"/>
        <v>12</v>
      </c>
      <c r="O12" s="104">
        <f t="shared" si="16"/>
        <v>13</v>
      </c>
      <c r="P12" s="104">
        <f t="shared" si="16"/>
        <v>14</v>
      </c>
      <c r="Q12" s="104">
        <f t="shared" si="16"/>
        <v>15</v>
      </c>
      <c r="R12" s="104">
        <f t="shared" si="16"/>
        <v>16</v>
      </c>
      <c r="S12" s="104">
        <f t="shared" si="16"/>
        <v>17</v>
      </c>
      <c r="T12" s="104">
        <f t="shared" si="16"/>
        <v>18</v>
      </c>
      <c r="U12" s="104">
        <f t="shared" si="16"/>
        <v>19</v>
      </c>
      <c r="V12" s="104">
        <f t="shared" si="16"/>
        <v>20</v>
      </c>
      <c r="W12" s="104">
        <f t="shared" si="16"/>
        <v>21</v>
      </c>
      <c r="X12" s="104">
        <f t="shared" si="16"/>
        <v>22</v>
      </c>
      <c r="Y12" s="104">
        <f t="shared" si="16"/>
        <v>23</v>
      </c>
      <c r="Z12" s="104">
        <f t="shared" si="16"/>
        <v>24</v>
      </c>
      <c r="AA12" s="104">
        <f t="shared" si="16"/>
        <v>25</v>
      </c>
      <c r="AB12" s="104">
        <f t="shared" si="16"/>
        <v>26</v>
      </c>
      <c r="AC12" s="104">
        <f t="shared" si="16"/>
        <v>27</v>
      </c>
      <c r="AD12" s="104">
        <f t="shared" si="16"/>
        <v>28</v>
      </c>
      <c r="AE12" s="104">
        <f t="shared" si="16"/>
        <v>29</v>
      </c>
      <c r="AF12" s="104">
        <f t="shared" si="16"/>
        <v>30</v>
      </c>
      <c r="AG12" s="104">
        <f t="shared" si="16"/>
        <v>31</v>
      </c>
      <c r="AH12" s="104">
        <f t="shared" si="16"/>
        <v>32</v>
      </c>
      <c r="AI12" s="104">
        <f t="shared" si="16"/>
        <v>33</v>
      </c>
      <c r="AJ12" s="104">
        <f t="shared" si="16"/>
        <v>34</v>
      </c>
      <c r="AK12" s="104">
        <f t="shared" si="16"/>
        <v>35</v>
      </c>
      <c r="AL12" s="104">
        <f t="shared" si="16"/>
        <v>36</v>
      </c>
      <c r="AM12" s="104">
        <f t="shared" si="16"/>
        <v>37</v>
      </c>
      <c r="AN12" s="104">
        <f t="shared" si="16"/>
        <v>38</v>
      </c>
      <c r="AO12" s="104">
        <f t="shared" si="16"/>
        <v>39</v>
      </c>
      <c r="AP12" s="104">
        <f t="shared" si="16"/>
        <v>40</v>
      </c>
      <c r="AQ12" s="104">
        <f t="shared" si="16"/>
        <v>41</v>
      </c>
      <c r="AR12" s="104">
        <f t="shared" si="16"/>
        <v>42</v>
      </c>
      <c r="AS12" s="104">
        <f t="shared" si="16"/>
        <v>43</v>
      </c>
      <c r="AT12" s="104">
        <f t="shared" si="16"/>
        <v>44</v>
      </c>
      <c r="AU12" s="104">
        <f t="shared" si="16"/>
        <v>45</v>
      </c>
      <c r="AV12" s="104">
        <f t="shared" si="16"/>
        <v>46</v>
      </c>
      <c r="AW12" s="104">
        <f t="shared" si="16"/>
        <v>47</v>
      </c>
      <c r="AX12" s="104">
        <f t="shared" si="16"/>
        <v>48</v>
      </c>
      <c r="AY12" s="104">
        <f t="shared" si="16"/>
        <v>49</v>
      </c>
      <c r="AZ12" s="104">
        <f t="shared" si="16"/>
        <v>50</v>
      </c>
      <c r="BA12" s="104">
        <f t="shared" si="16"/>
        <v>51</v>
      </c>
      <c r="BB12" s="104">
        <f t="shared" si="16"/>
        <v>52</v>
      </c>
      <c r="BC12" s="104">
        <f t="shared" si="16"/>
        <v>53</v>
      </c>
      <c r="BD12" s="104">
        <f t="shared" si="16"/>
        <v>54</v>
      </c>
      <c r="BE12" s="104">
        <f t="shared" si="16"/>
        <v>55</v>
      </c>
      <c r="BF12" s="104">
        <f t="shared" si="16"/>
        <v>56</v>
      </c>
      <c r="BG12" s="104">
        <f t="shared" si="16"/>
        <v>57</v>
      </c>
      <c r="BH12" s="104">
        <f t="shared" si="16"/>
        <v>58</v>
      </c>
      <c r="BI12" s="104">
        <f t="shared" si="16"/>
        <v>59</v>
      </c>
      <c r="BJ12" s="104">
        <f t="shared" si="16"/>
        <v>60</v>
      </c>
      <c r="BK12" s="104">
        <f t="shared" si="16"/>
        <v>61</v>
      </c>
      <c r="BL12" s="104">
        <f t="shared" si="16"/>
        <v>62</v>
      </c>
      <c r="BM12" s="104">
        <f t="shared" si="16"/>
        <v>63</v>
      </c>
      <c r="BN12" s="104">
        <f t="shared" si="16"/>
        <v>64</v>
      </c>
      <c r="BO12" s="104">
        <f t="shared" si="16"/>
        <v>65</v>
      </c>
      <c r="BP12" s="104">
        <f t="shared" si="16"/>
        <v>66</v>
      </c>
      <c r="BQ12" s="104">
        <f t="shared" ref="BQ12:EB12" si="17">BP12+1</f>
        <v>67</v>
      </c>
      <c r="BR12" s="104">
        <f t="shared" si="17"/>
        <v>68</v>
      </c>
      <c r="BS12" s="104">
        <f t="shared" si="17"/>
        <v>69</v>
      </c>
      <c r="BT12" s="104">
        <f t="shared" si="17"/>
        <v>70</v>
      </c>
      <c r="BU12" s="104">
        <f t="shared" si="17"/>
        <v>71</v>
      </c>
      <c r="BV12" s="104">
        <f t="shared" si="17"/>
        <v>72</v>
      </c>
      <c r="BW12" s="104">
        <f t="shared" si="17"/>
        <v>73</v>
      </c>
      <c r="BX12" s="104">
        <f t="shared" si="17"/>
        <v>74</v>
      </c>
      <c r="BY12" s="104">
        <f t="shared" si="17"/>
        <v>75</v>
      </c>
      <c r="BZ12" s="104">
        <f t="shared" si="17"/>
        <v>76</v>
      </c>
      <c r="CA12" s="104">
        <f t="shared" si="17"/>
        <v>77</v>
      </c>
      <c r="CB12" s="104">
        <f t="shared" si="17"/>
        <v>78</v>
      </c>
      <c r="CC12" s="104">
        <f t="shared" si="17"/>
        <v>79</v>
      </c>
      <c r="CD12" s="104">
        <f t="shared" si="17"/>
        <v>80</v>
      </c>
      <c r="CE12" s="104">
        <f t="shared" si="17"/>
        <v>81</v>
      </c>
      <c r="CF12" s="104">
        <f t="shared" si="17"/>
        <v>82</v>
      </c>
      <c r="CG12" s="104">
        <f t="shared" si="17"/>
        <v>83</v>
      </c>
      <c r="CH12" s="104">
        <f t="shared" si="17"/>
        <v>84</v>
      </c>
      <c r="CI12" s="104">
        <f t="shared" si="17"/>
        <v>85</v>
      </c>
      <c r="CJ12" s="104">
        <f t="shared" si="17"/>
        <v>86</v>
      </c>
      <c r="CK12" s="104">
        <f t="shared" si="17"/>
        <v>87</v>
      </c>
      <c r="CL12" s="104">
        <f t="shared" si="17"/>
        <v>88</v>
      </c>
      <c r="CM12" s="104">
        <f t="shared" si="17"/>
        <v>89</v>
      </c>
      <c r="CN12" s="104">
        <f t="shared" si="17"/>
        <v>90</v>
      </c>
      <c r="CO12" s="104">
        <f t="shared" si="17"/>
        <v>91</v>
      </c>
      <c r="CP12" s="104">
        <f t="shared" si="17"/>
        <v>92</v>
      </c>
      <c r="CQ12" s="104">
        <f t="shared" si="17"/>
        <v>93</v>
      </c>
      <c r="CR12" s="104">
        <f t="shared" si="17"/>
        <v>94</v>
      </c>
      <c r="CS12" s="104">
        <f t="shared" si="17"/>
        <v>95</v>
      </c>
      <c r="CT12" s="104">
        <f t="shared" si="17"/>
        <v>96</v>
      </c>
      <c r="CU12" s="104">
        <f t="shared" si="17"/>
        <v>97</v>
      </c>
      <c r="CV12" s="104">
        <f t="shared" si="17"/>
        <v>98</v>
      </c>
      <c r="CW12" s="104">
        <f t="shared" si="17"/>
        <v>99</v>
      </c>
      <c r="CX12" s="104">
        <f t="shared" si="17"/>
        <v>100</v>
      </c>
      <c r="CY12" s="104">
        <f t="shared" si="17"/>
        <v>101</v>
      </c>
      <c r="CZ12" s="104">
        <f t="shared" si="17"/>
        <v>102</v>
      </c>
      <c r="DA12" s="104">
        <f t="shared" si="17"/>
        <v>103</v>
      </c>
      <c r="DB12" s="104">
        <f t="shared" si="17"/>
        <v>104</v>
      </c>
      <c r="DC12" s="104">
        <f t="shared" si="17"/>
        <v>105</v>
      </c>
      <c r="DD12" s="104">
        <f t="shared" si="17"/>
        <v>106</v>
      </c>
      <c r="DE12" s="104">
        <f t="shared" si="17"/>
        <v>107</v>
      </c>
      <c r="DF12" s="104">
        <f t="shared" si="17"/>
        <v>108</v>
      </c>
      <c r="DG12" s="104">
        <f t="shared" si="17"/>
        <v>109</v>
      </c>
      <c r="DH12" s="104">
        <f t="shared" si="17"/>
        <v>110</v>
      </c>
      <c r="DI12" s="104">
        <f t="shared" si="17"/>
        <v>111</v>
      </c>
      <c r="DJ12" s="104">
        <f t="shared" si="17"/>
        <v>112</v>
      </c>
      <c r="DK12" s="104">
        <f t="shared" si="17"/>
        <v>113</v>
      </c>
      <c r="DL12" s="104">
        <f t="shared" si="17"/>
        <v>114</v>
      </c>
      <c r="DM12" s="104">
        <f t="shared" si="17"/>
        <v>115</v>
      </c>
      <c r="DN12" s="104">
        <f t="shared" si="17"/>
        <v>116</v>
      </c>
      <c r="DO12" s="104">
        <f t="shared" si="17"/>
        <v>117</v>
      </c>
      <c r="DP12" s="104">
        <f t="shared" si="17"/>
        <v>118</v>
      </c>
      <c r="DQ12" s="104">
        <f t="shared" si="17"/>
        <v>119</v>
      </c>
      <c r="DR12" s="104">
        <f t="shared" si="17"/>
        <v>120</v>
      </c>
      <c r="DS12" s="104">
        <f t="shared" si="17"/>
        <v>121</v>
      </c>
      <c r="DT12" s="104">
        <f t="shared" si="17"/>
        <v>122</v>
      </c>
      <c r="DU12" s="104">
        <f t="shared" si="17"/>
        <v>123</v>
      </c>
      <c r="DV12" s="104">
        <f t="shared" si="17"/>
        <v>124</v>
      </c>
      <c r="DW12" s="104">
        <f t="shared" si="17"/>
        <v>125</v>
      </c>
      <c r="DX12" s="104">
        <f t="shared" si="17"/>
        <v>126</v>
      </c>
      <c r="DY12" s="104">
        <f t="shared" si="17"/>
        <v>127</v>
      </c>
      <c r="DZ12" s="104">
        <f t="shared" si="17"/>
        <v>128</v>
      </c>
      <c r="EA12" s="104">
        <f t="shared" si="17"/>
        <v>129</v>
      </c>
      <c r="EB12" s="104">
        <f t="shared" si="17"/>
        <v>130</v>
      </c>
      <c r="EC12" s="104">
        <f t="shared" ref="EC12:ED12" si="18">EB12+1</f>
        <v>131</v>
      </c>
      <c r="ED12" s="105">
        <f t="shared" si="18"/>
        <v>132</v>
      </c>
    </row>
    <row r="13" spans="1:134" x14ac:dyDescent="0.35">
      <c r="B13" s="106" t="s">
        <v>122</v>
      </c>
      <c r="C13" s="107">
        <f>C3</f>
        <v>45716</v>
      </c>
      <c r="D13" s="107">
        <f>EOMONTH(C13,1)</f>
        <v>45747</v>
      </c>
      <c r="E13" s="107">
        <f t="shared" ref="E13:BP13" si="19">EOMONTH(D13,1)</f>
        <v>45777</v>
      </c>
      <c r="F13" s="107">
        <f t="shared" si="19"/>
        <v>45808</v>
      </c>
      <c r="G13" s="107">
        <f t="shared" si="19"/>
        <v>45838</v>
      </c>
      <c r="H13" s="107">
        <f t="shared" si="19"/>
        <v>45869</v>
      </c>
      <c r="I13" s="107">
        <f t="shared" si="19"/>
        <v>45900</v>
      </c>
      <c r="J13" s="107">
        <f t="shared" si="19"/>
        <v>45930</v>
      </c>
      <c r="K13" s="107">
        <f t="shared" si="19"/>
        <v>45961</v>
      </c>
      <c r="L13" s="107">
        <f t="shared" si="19"/>
        <v>45991</v>
      </c>
      <c r="M13" s="107">
        <f t="shared" si="19"/>
        <v>46022</v>
      </c>
      <c r="N13" s="107">
        <f t="shared" si="19"/>
        <v>46053</v>
      </c>
      <c r="O13" s="107">
        <f t="shared" si="19"/>
        <v>46081</v>
      </c>
      <c r="P13" s="107">
        <f t="shared" si="19"/>
        <v>46112</v>
      </c>
      <c r="Q13" s="107">
        <f t="shared" si="19"/>
        <v>46142</v>
      </c>
      <c r="R13" s="107">
        <f t="shared" si="19"/>
        <v>46173</v>
      </c>
      <c r="S13" s="107">
        <f t="shared" si="19"/>
        <v>46203</v>
      </c>
      <c r="T13" s="107">
        <f t="shared" si="19"/>
        <v>46234</v>
      </c>
      <c r="U13" s="107">
        <f t="shared" si="19"/>
        <v>46265</v>
      </c>
      <c r="V13" s="107">
        <f t="shared" si="19"/>
        <v>46295</v>
      </c>
      <c r="W13" s="107">
        <f t="shared" si="19"/>
        <v>46326</v>
      </c>
      <c r="X13" s="107">
        <f t="shared" si="19"/>
        <v>46356</v>
      </c>
      <c r="Y13" s="107">
        <f t="shared" si="19"/>
        <v>46387</v>
      </c>
      <c r="Z13" s="107">
        <f t="shared" si="19"/>
        <v>46418</v>
      </c>
      <c r="AA13" s="107">
        <f t="shared" si="19"/>
        <v>46446</v>
      </c>
      <c r="AB13" s="107">
        <f t="shared" si="19"/>
        <v>46477</v>
      </c>
      <c r="AC13" s="107">
        <f t="shared" si="19"/>
        <v>46507</v>
      </c>
      <c r="AD13" s="107">
        <f t="shared" si="19"/>
        <v>46538</v>
      </c>
      <c r="AE13" s="107">
        <f t="shared" si="19"/>
        <v>46568</v>
      </c>
      <c r="AF13" s="107">
        <f t="shared" si="19"/>
        <v>46599</v>
      </c>
      <c r="AG13" s="107">
        <f t="shared" si="19"/>
        <v>46630</v>
      </c>
      <c r="AH13" s="107">
        <f t="shared" si="19"/>
        <v>46660</v>
      </c>
      <c r="AI13" s="107">
        <f t="shared" si="19"/>
        <v>46691</v>
      </c>
      <c r="AJ13" s="107">
        <f t="shared" si="19"/>
        <v>46721</v>
      </c>
      <c r="AK13" s="107">
        <f t="shared" si="19"/>
        <v>46752</v>
      </c>
      <c r="AL13" s="107">
        <f t="shared" si="19"/>
        <v>46783</v>
      </c>
      <c r="AM13" s="107">
        <f t="shared" si="19"/>
        <v>46812</v>
      </c>
      <c r="AN13" s="107">
        <f t="shared" si="19"/>
        <v>46843</v>
      </c>
      <c r="AO13" s="107">
        <f t="shared" si="19"/>
        <v>46873</v>
      </c>
      <c r="AP13" s="107">
        <f t="shared" si="19"/>
        <v>46904</v>
      </c>
      <c r="AQ13" s="107">
        <f t="shared" si="19"/>
        <v>46934</v>
      </c>
      <c r="AR13" s="107">
        <f t="shared" si="19"/>
        <v>46965</v>
      </c>
      <c r="AS13" s="107">
        <f t="shared" si="19"/>
        <v>46996</v>
      </c>
      <c r="AT13" s="107">
        <f t="shared" si="19"/>
        <v>47026</v>
      </c>
      <c r="AU13" s="107">
        <f t="shared" si="19"/>
        <v>47057</v>
      </c>
      <c r="AV13" s="107">
        <f t="shared" si="19"/>
        <v>47087</v>
      </c>
      <c r="AW13" s="107">
        <f t="shared" si="19"/>
        <v>47118</v>
      </c>
      <c r="AX13" s="107">
        <f t="shared" si="19"/>
        <v>47149</v>
      </c>
      <c r="AY13" s="107">
        <f t="shared" si="19"/>
        <v>47177</v>
      </c>
      <c r="AZ13" s="107">
        <f t="shared" si="19"/>
        <v>47208</v>
      </c>
      <c r="BA13" s="107">
        <f t="shared" si="19"/>
        <v>47238</v>
      </c>
      <c r="BB13" s="107">
        <f t="shared" si="19"/>
        <v>47269</v>
      </c>
      <c r="BC13" s="107">
        <f t="shared" si="19"/>
        <v>47299</v>
      </c>
      <c r="BD13" s="107">
        <f t="shared" si="19"/>
        <v>47330</v>
      </c>
      <c r="BE13" s="107">
        <f t="shared" si="19"/>
        <v>47361</v>
      </c>
      <c r="BF13" s="107">
        <f t="shared" si="19"/>
        <v>47391</v>
      </c>
      <c r="BG13" s="107">
        <f t="shared" si="19"/>
        <v>47422</v>
      </c>
      <c r="BH13" s="107">
        <f t="shared" si="19"/>
        <v>47452</v>
      </c>
      <c r="BI13" s="107">
        <f t="shared" si="19"/>
        <v>47483</v>
      </c>
      <c r="BJ13" s="107">
        <f t="shared" si="19"/>
        <v>47514</v>
      </c>
      <c r="BK13" s="107">
        <f t="shared" si="19"/>
        <v>47542</v>
      </c>
      <c r="BL13" s="107">
        <f t="shared" si="19"/>
        <v>47573</v>
      </c>
      <c r="BM13" s="107">
        <f t="shared" si="19"/>
        <v>47603</v>
      </c>
      <c r="BN13" s="107">
        <f t="shared" si="19"/>
        <v>47634</v>
      </c>
      <c r="BO13" s="107">
        <f t="shared" si="19"/>
        <v>47664</v>
      </c>
      <c r="BP13" s="107">
        <f t="shared" si="19"/>
        <v>47695</v>
      </c>
      <c r="BQ13" s="107">
        <f t="shared" ref="BQ13:EB13" si="20">EOMONTH(BP13,1)</f>
        <v>47726</v>
      </c>
      <c r="BR13" s="107">
        <f t="shared" si="20"/>
        <v>47756</v>
      </c>
      <c r="BS13" s="107">
        <f t="shared" si="20"/>
        <v>47787</v>
      </c>
      <c r="BT13" s="107">
        <f t="shared" si="20"/>
        <v>47817</v>
      </c>
      <c r="BU13" s="107">
        <f t="shared" si="20"/>
        <v>47848</v>
      </c>
      <c r="BV13" s="107">
        <f t="shared" si="20"/>
        <v>47879</v>
      </c>
      <c r="BW13" s="107">
        <f t="shared" si="20"/>
        <v>47907</v>
      </c>
      <c r="BX13" s="107">
        <f t="shared" si="20"/>
        <v>47938</v>
      </c>
      <c r="BY13" s="107">
        <f t="shared" si="20"/>
        <v>47968</v>
      </c>
      <c r="BZ13" s="107">
        <f t="shared" si="20"/>
        <v>47999</v>
      </c>
      <c r="CA13" s="107">
        <f t="shared" si="20"/>
        <v>48029</v>
      </c>
      <c r="CB13" s="107">
        <f t="shared" si="20"/>
        <v>48060</v>
      </c>
      <c r="CC13" s="107">
        <f t="shared" si="20"/>
        <v>48091</v>
      </c>
      <c r="CD13" s="107">
        <f t="shared" si="20"/>
        <v>48121</v>
      </c>
      <c r="CE13" s="107">
        <f t="shared" si="20"/>
        <v>48152</v>
      </c>
      <c r="CF13" s="107">
        <f t="shared" si="20"/>
        <v>48182</v>
      </c>
      <c r="CG13" s="107">
        <f t="shared" si="20"/>
        <v>48213</v>
      </c>
      <c r="CH13" s="107">
        <f t="shared" si="20"/>
        <v>48244</v>
      </c>
      <c r="CI13" s="107">
        <f t="shared" si="20"/>
        <v>48273</v>
      </c>
      <c r="CJ13" s="107">
        <f t="shared" si="20"/>
        <v>48304</v>
      </c>
      <c r="CK13" s="107">
        <f t="shared" si="20"/>
        <v>48334</v>
      </c>
      <c r="CL13" s="107">
        <f t="shared" si="20"/>
        <v>48365</v>
      </c>
      <c r="CM13" s="107">
        <f t="shared" si="20"/>
        <v>48395</v>
      </c>
      <c r="CN13" s="107">
        <f t="shared" si="20"/>
        <v>48426</v>
      </c>
      <c r="CO13" s="107">
        <f t="shared" si="20"/>
        <v>48457</v>
      </c>
      <c r="CP13" s="107">
        <f t="shared" si="20"/>
        <v>48487</v>
      </c>
      <c r="CQ13" s="107">
        <f t="shared" si="20"/>
        <v>48518</v>
      </c>
      <c r="CR13" s="107">
        <f t="shared" si="20"/>
        <v>48548</v>
      </c>
      <c r="CS13" s="107">
        <f t="shared" si="20"/>
        <v>48579</v>
      </c>
      <c r="CT13" s="107">
        <f t="shared" si="20"/>
        <v>48610</v>
      </c>
      <c r="CU13" s="107">
        <f t="shared" si="20"/>
        <v>48638</v>
      </c>
      <c r="CV13" s="107">
        <f t="shared" si="20"/>
        <v>48669</v>
      </c>
      <c r="CW13" s="107">
        <f t="shared" si="20"/>
        <v>48699</v>
      </c>
      <c r="CX13" s="107">
        <f t="shared" si="20"/>
        <v>48730</v>
      </c>
      <c r="CY13" s="107">
        <f t="shared" si="20"/>
        <v>48760</v>
      </c>
      <c r="CZ13" s="107">
        <f t="shared" si="20"/>
        <v>48791</v>
      </c>
      <c r="DA13" s="107">
        <f t="shared" si="20"/>
        <v>48822</v>
      </c>
      <c r="DB13" s="107">
        <f t="shared" si="20"/>
        <v>48852</v>
      </c>
      <c r="DC13" s="107">
        <f t="shared" si="20"/>
        <v>48883</v>
      </c>
      <c r="DD13" s="107">
        <f t="shared" si="20"/>
        <v>48913</v>
      </c>
      <c r="DE13" s="107">
        <f t="shared" si="20"/>
        <v>48944</v>
      </c>
      <c r="DF13" s="107">
        <f t="shared" si="20"/>
        <v>48975</v>
      </c>
      <c r="DG13" s="107">
        <f t="shared" si="20"/>
        <v>49003</v>
      </c>
      <c r="DH13" s="107">
        <f t="shared" si="20"/>
        <v>49034</v>
      </c>
      <c r="DI13" s="107">
        <f t="shared" si="20"/>
        <v>49064</v>
      </c>
      <c r="DJ13" s="107">
        <f t="shared" si="20"/>
        <v>49095</v>
      </c>
      <c r="DK13" s="107">
        <f t="shared" si="20"/>
        <v>49125</v>
      </c>
      <c r="DL13" s="107">
        <f t="shared" si="20"/>
        <v>49156</v>
      </c>
      <c r="DM13" s="107">
        <f t="shared" si="20"/>
        <v>49187</v>
      </c>
      <c r="DN13" s="107">
        <f t="shared" si="20"/>
        <v>49217</v>
      </c>
      <c r="DO13" s="107">
        <f t="shared" si="20"/>
        <v>49248</v>
      </c>
      <c r="DP13" s="107">
        <f t="shared" si="20"/>
        <v>49278</v>
      </c>
      <c r="DQ13" s="107">
        <f t="shared" si="20"/>
        <v>49309</v>
      </c>
      <c r="DR13" s="107">
        <f t="shared" si="20"/>
        <v>49340</v>
      </c>
      <c r="DS13" s="107">
        <f t="shared" si="20"/>
        <v>49368</v>
      </c>
      <c r="DT13" s="107">
        <f t="shared" si="20"/>
        <v>49399</v>
      </c>
      <c r="DU13" s="107">
        <f t="shared" si="20"/>
        <v>49429</v>
      </c>
      <c r="DV13" s="107">
        <f t="shared" si="20"/>
        <v>49460</v>
      </c>
      <c r="DW13" s="107">
        <f t="shared" si="20"/>
        <v>49490</v>
      </c>
      <c r="DX13" s="107">
        <f t="shared" si="20"/>
        <v>49521</v>
      </c>
      <c r="DY13" s="107">
        <f t="shared" si="20"/>
        <v>49552</v>
      </c>
      <c r="DZ13" s="107">
        <f t="shared" si="20"/>
        <v>49582</v>
      </c>
      <c r="EA13" s="107">
        <f t="shared" si="20"/>
        <v>49613</v>
      </c>
      <c r="EB13" s="107">
        <f t="shared" si="20"/>
        <v>49643</v>
      </c>
      <c r="EC13" s="107">
        <f t="shared" ref="EC13:ED13" si="21">EOMONTH(EB13,1)</f>
        <v>49674</v>
      </c>
      <c r="ED13" s="108">
        <f t="shared" si="21"/>
        <v>49705</v>
      </c>
    </row>
    <row r="14" spans="1:134" x14ac:dyDescent="0.35">
      <c r="A14" s="109">
        <f>MAX(C14:ED14)</f>
        <v>19743522310.687378</v>
      </c>
      <c r="B14" s="4" t="s">
        <v>71</v>
      </c>
      <c r="C14" s="110">
        <f>IF(OR(C12&gt;Resumen!$K$19,Resumen!$K$19=Resumen!$E$10,C12&lt;Resumen!$E$10),0,IF(C12=Resumen!$E$13,Resumen!$E$14,Financiamiento!B19))</f>
        <v>0</v>
      </c>
      <c r="D14" s="110">
        <f>IF(OR(D12&gt;Resumen!$K$19,Resumen!$K$19=Resumen!$E$10,D12&lt;Resumen!$E$10),0,IF(D12=Resumen!$E$13,Resumen!$E$14,Financiamiento!C19))</f>
        <v>0</v>
      </c>
      <c r="E14" s="110">
        <f>IF(OR(E12&gt;Resumen!$K$19,Resumen!$K$19=Resumen!$E$10,E12&lt;Resumen!$E$10),0,IF(E12=Resumen!$E$13,Resumen!$E$14,Financiamiento!D19))</f>
        <v>0</v>
      </c>
      <c r="F14" s="110">
        <f>IF(OR(F12&gt;Resumen!$K$19,Resumen!$K$19=Resumen!$E$10,F12&lt;Resumen!$E$10),0,IF(F12=Resumen!$E$13,Resumen!$E$14,Financiamiento!E19))</f>
        <v>0</v>
      </c>
      <c r="G14" s="110">
        <f>IF(OR(G12&gt;Resumen!$K$19,Resumen!$K$19=Resumen!$E$10,G12&lt;Resumen!$E$10),0,IF(G12=Resumen!$E$13,Resumen!$E$14,Financiamiento!F19))</f>
        <v>0</v>
      </c>
      <c r="H14" s="110">
        <f>IF(OR(H12&gt;Resumen!$K$19,Resumen!$K$19=Resumen!$E$10,H12&lt;Resumen!$E$10),0,IF(H12=Resumen!$E$13,Resumen!$E$14,Financiamiento!G19))</f>
        <v>0</v>
      </c>
      <c r="I14" s="110">
        <f>IF(OR(I12&gt;Resumen!$K$19,Resumen!$K$19=Resumen!$E$10,I12&lt;Resumen!$E$10),0,IF(I12=Resumen!$E$13,Resumen!$E$14,Financiamiento!H19))</f>
        <v>0</v>
      </c>
      <c r="J14" s="110">
        <f>IF(OR(J12&gt;Resumen!$K$19,Resumen!$K$19=Resumen!$E$10,J12&lt;Resumen!$E$10),0,IF(J12=Resumen!$E$13,Resumen!$E$14,Financiamiento!I19))</f>
        <v>0</v>
      </c>
      <c r="K14" s="110">
        <f>IF(OR(K12&gt;Resumen!$K$19,Resumen!$K$19=Resumen!$E$10,K12&lt;Resumen!$E$10),0,IF(K12=Resumen!$E$13,Resumen!$E$14,Financiamiento!J19))</f>
        <v>0</v>
      </c>
      <c r="L14" s="110">
        <f>IF(OR(L12&gt;Resumen!$K$19,Resumen!$K$19=Resumen!$E$10,L12&lt;Resumen!$E$10),0,IF(L12=Resumen!$E$13,Resumen!$E$14,Financiamiento!K19))</f>
        <v>0</v>
      </c>
      <c r="M14" s="110">
        <f>IF(OR(M12&gt;Resumen!$K$19,Resumen!$K$19=Resumen!$E$10,M12&lt;Resumen!$E$10),0,IF(M12=Resumen!$E$13,Resumen!$E$14,Financiamiento!L19))</f>
        <v>0</v>
      </c>
      <c r="N14" s="110">
        <f>IF(OR(N12&gt;Resumen!$K$19,Resumen!$K$19=Resumen!$E$10,N12&lt;Resumen!$E$10),0,IF(N12=Resumen!$E$13,Resumen!$E$14,Financiamiento!M19))</f>
        <v>0</v>
      </c>
      <c r="O14" s="110">
        <f>IF(OR(O12&gt;Resumen!$K$19,Resumen!$K$19=Resumen!$E$10,O12&lt;Resumen!$E$10),0,IF(O12=Resumen!$E$13,Resumen!$E$14,Financiamiento!N19))</f>
        <v>0</v>
      </c>
      <c r="P14" s="110">
        <f>IF(OR(P12&gt;Resumen!$K$19,Resumen!$K$19=Resumen!$E$10,P12&lt;Resumen!$E$10),0,IF(P12=Resumen!$E$13,Resumen!$E$14,Financiamiento!O19))</f>
        <v>0</v>
      </c>
      <c r="Q14" s="110">
        <f>IF(OR(Q12&gt;Resumen!$K$19,Resumen!$K$19=Resumen!$E$10,Q12&lt;Resumen!$E$10),0,IF(Q12=Resumen!$E$13,Resumen!$E$14,Financiamiento!P19))</f>
        <v>0</v>
      </c>
      <c r="R14" s="110">
        <f>IF(OR(R12&gt;Resumen!$K$19,Resumen!$K$19=Resumen!$E$10,R12&lt;Resumen!$E$10),0,IF(R12=Resumen!$E$13,Resumen!$E$14,Financiamiento!Q19))</f>
        <v>0</v>
      </c>
      <c r="S14" s="110">
        <f>IF(OR(S12&gt;Resumen!$K$19,Resumen!$K$19=Resumen!$E$10,S12&lt;Resumen!$E$10),0,IF(S12=Resumen!$E$13,Resumen!$E$14,Financiamiento!R19))</f>
        <v>0</v>
      </c>
      <c r="T14" s="110">
        <f>IF(OR(T12&gt;Resumen!$K$19,Resumen!$K$19=Resumen!$E$10,T12&lt;Resumen!$E$10),0,IF(T12=Resumen!$E$13,Resumen!$E$14,Financiamiento!S19))</f>
        <v>0</v>
      </c>
      <c r="U14" s="110">
        <f>IF(OR(U12&gt;Resumen!$K$19,Resumen!$K$19=Resumen!$E$10,U12&lt;Resumen!$E$10),0,IF(U12=Resumen!$E$13,Resumen!$E$14,Financiamiento!T19))</f>
        <v>0</v>
      </c>
      <c r="V14" s="110">
        <f>IF(OR(V12&gt;Resumen!$K$19,Resumen!$K$19=Resumen!$E$10,V12&lt;Resumen!$E$10),0,IF(V12=Resumen!$E$13,Resumen!$E$14,Financiamiento!U19))</f>
        <v>0</v>
      </c>
      <c r="W14" s="110">
        <f>IF(OR(W12&gt;Resumen!$K$19,Resumen!$K$19=Resumen!$E$10,W12&lt;Resumen!$E$10),0,IF(W12=Resumen!$E$13,Resumen!$E$14,Financiamiento!V19))</f>
        <v>0</v>
      </c>
      <c r="X14" s="110">
        <f>IF(OR(X12&gt;Resumen!$K$19,Resumen!$K$19=Resumen!$E$10,X12&lt;Resumen!$E$10),0,IF(X12=Resumen!$E$13,Resumen!$E$14,Financiamiento!W19))</f>
        <v>0</v>
      </c>
      <c r="Y14" s="110">
        <f>IF(OR(Y12&gt;Resumen!$K$19,Resumen!$K$19=Resumen!$E$10,Y12&lt;Resumen!$E$10),0,IF(Y12=Resumen!$E$13,Resumen!$E$14,Financiamiento!X19))</f>
        <v>0</v>
      </c>
      <c r="Z14" s="110">
        <f>IF(OR(Z12&gt;Resumen!$K$19,Resumen!$K$19=Resumen!$E$10,Z12&lt;Resumen!$E$10),0,IF(Z12=Resumen!$E$13,Resumen!$E$14,Financiamiento!Y19))</f>
        <v>19743522310.687378</v>
      </c>
      <c r="AA14" s="110">
        <f>IF(OR(AA12&gt;Resumen!$K$19,Resumen!$K$19=Resumen!$E$10,AA12&lt;Resumen!$E$10),0,IF(AA12=Resumen!$E$13,Resumen!$E$14,Financiamiento!Z19))</f>
        <v>19743522310.687378</v>
      </c>
      <c r="AB14" s="110">
        <f>IF(OR(AB12&gt;Resumen!$K$19,Resumen!$K$19=Resumen!$E$10,AB12&lt;Resumen!$E$10),0,IF(AB12=Resumen!$E$13,Resumen!$E$14,Financiamiento!AA19))</f>
        <v>19743522310.687378</v>
      </c>
      <c r="AC14" s="110">
        <f>IF(OR(AC12&gt;Resumen!$K$19,Resumen!$K$19=Resumen!$E$10,AC12&lt;Resumen!$E$10),0,IF(AC12=Resumen!$E$13,Resumen!$E$14,Financiamiento!AB19))</f>
        <v>19743522310.687378</v>
      </c>
      <c r="AD14" s="110">
        <f>IF(OR(AD12&gt;Resumen!$K$19,Resumen!$K$19=Resumen!$E$10,AD12&lt;Resumen!$E$10),0,IF(AD12=Resumen!$E$13,Resumen!$E$14,Financiamiento!AC19))</f>
        <v>19743522310.687378</v>
      </c>
      <c r="AE14" s="110">
        <f>IF(OR(AE12&gt;Resumen!$K$19,Resumen!$K$19=Resumen!$E$10,AE12&lt;Resumen!$E$10),0,IF(AE12=Resumen!$E$13,Resumen!$E$14,Financiamiento!AD19))</f>
        <v>19743522310.687378</v>
      </c>
      <c r="AF14" s="110">
        <f>IF(OR(AF12&gt;Resumen!$K$19,Resumen!$K$19=Resumen!$E$10,AF12&lt;Resumen!$E$10),0,IF(AF12=Resumen!$E$13,Resumen!$E$14,Financiamiento!AE19))</f>
        <v>19743522310.687378</v>
      </c>
      <c r="AG14" s="110">
        <f>IF(OR(AG12&gt;Resumen!$K$19,Resumen!$K$19=Resumen!$E$10,AG12&lt;Resumen!$E$10),0,IF(AG12=Resumen!$E$13,Resumen!$E$14,Financiamiento!AF19))</f>
        <v>19743522310.687378</v>
      </c>
      <c r="AH14" s="110">
        <f>IF(OR(AH12&gt;Resumen!$K$19,Resumen!$K$19=Resumen!$E$10,AH12&lt;Resumen!$E$10),0,IF(AH12=Resumen!$E$13,Resumen!$E$14,Financiamiento!AG19))</f>
        <v>19743522310.687378</v>
      </c>
      <c r="AI14" s="110">
        <f>IF(OR(AI12&gt;Resumen!$K$19,Resumen!$K$19=Resumen!$E$10,AI12&lt;Resumen!$E$10),0,IF(AI12=Resumen!$E$13,Resumen!$E$14,Financiamiento!AH19))</f>
        <v>19743522310.687378</v>
      </c>
      <c r="AJ14" s="110">
        <f>IF(OR(AJ12&gt;Resumen!$K$19,Resumen!$K$19=Resumen!$E$10,AJ12&lt;Resumen!$E$10),0,IF(AJ12=Resumen!$E$13,Resumen!$E$14,Financiamiento!AI19))</f>
        <v>19737873176.229725</v>
      </c>
      <c r="AK14" s="110">
        <f>IF(OR(AK12&gt;Resumen!$K$19,Resumen!$K$19=Resumen!$E$10,AK12&lt;Resumen!$E$10),0,IF(AK12=Resumen!$E$13,Resumen!$E$14,Financiamiento!AJ19))</f>
        <v>19732167550.427494</v>
      </c>
      <c r="AL14" s="110">
        <f>IF(OR(AL12&gt;Resumen!$K$19,Resumen!$K$19=Resumen!$E$10,AL12&lt;Resumen!$E$10),0,IF(AL12=Resumen!$E$13,Resumen!$E$14,Financiamiento!AK19))</f>
        <v>19726404868.367241</v>
      </c>
      <c r="AM14" s="110">
        <f>IF(OR(AM12&gt;Resumen!$K$19,Resumen!$K$19=Resumen!$E$10,AM12&lt;Resumen!$E$10),0,IF(AM12=Resumen!$E$13,Resumen!$E$14,Financiamiento!AL19))</f>
        <v>19720584559.486385</v>
      </c>
      <c r="AN14" s="110">
        <f>IF(OR(AN12&gt;Resumen!$K$19,Resumen!$K$19=Resumen!$E$10,AN12&lt;Resumen!$E$10),0,IF(AN12=Resumen!$E$13,Resumen!$E$14,Financiamiento!AM19))</f>
        <v>19714706047.51672</v>
      </c>
      <c r="AO14" s="110">
        <f>IF(OR(AO12&gt;Resumen!$K$19,Resumen!$K$19=Resumen!$E$10,AO12&lt;Resumen!$E$10),0,IF(AO12=Resumen!$E$13,Resumen!$E$14,Financiamiento!AN19))</f>
        <v>19708768750.427361</v>
      </c>
      <c r="AP14" s="110">
        <f>IF(OR(AP12&gt;Resumen!$K$19,Resumen!$K$19=Resumen!$E$10,AP12&lt;Resumen!$E$10),0,IF(AP12=Resumen!$E$13,Resumen!$E$14,Financiamiento!AO19))</f>
        <v>19702772080.367107</v>
      </c>
      <c r="AQ14" s="110">
        <f>IF(OR(AQ12&gt;Resumen!$K$19,Resumen!$K$19=Resumen!$E$10,AQ12&lt;Resumen!$E$10),0,IF(AQ12=Resumen!$E$13,Resumen!$E$14,Financiamiento!AP19))</f>
        <v>19696715443.606251</v>
      </c>
      <c r="AR14" s="110">
        <f>IF(OR(AR12&gt;Resumen!$K$19,Resumen!$K$19=Resumen!$E$10,AR12&lt;Resumen!$E$10),0,IF(AR12=Resumen!$E$13,Resumen!$E$14,Financiamiento!AQ19))</f>
        <v>19690598240.477787</v>
      </c>
      <c r="AS14" s="110">
        <f>IF(OR(AS12&gt;Resumen!$K$19,Resumen!$K$19=Resumen!$E$10,AS12&lt;Resumen!$E$10),0,IF(AS12=Resumen!$E$13,Resumen!$E$14,Financiamiento!AR19))</f>
        <v>19684419865.318039</v>
      </c>
      <c r="AT14" s="110">
        <f>IF(OR(AT12&gt;Resumen!$K$19,Resumen!$K$19=Resumen!$E$10,AT12&lt;Resumen!$E$10),0,IF(AT12=Resumen!$E$13,Resumen!$E$14,Financiamiento!AS19))</f>
        <v>19678179706.406693</v>
      </c>
      <c r="AU14" s="110">
        <f>IF(OR(AU12&gt;Resumen!$K$19,Resumen!$K$19=Resumen!$E$10,AU12&lt;Resumen!$E$10),0,IF(AU12=Resumen!$E$13,Resumen!$E$14,Financiamiento!AT19))</f>
        <v>19671877145.906231</v>
      </c>
      <c r="AV14" s="110">
        <f>IF(OR(AV12&gt;Resumen!$K$19,Resumen!$K$19=Resumen!$E$10,AV12&lt;Resumen!$E$10),0,IF(AV12=Resumen!$E$13,Resumen!$E$14,Financiamiento!AU19))</f>
        <v>19665511559.800766</v>
      </c>
      <c r="AW14" s="110">
        <f>IF(OR(AW12&gt;Resumen!$K$19,Resumen!$K$19=Resumen!$E$10,AW12&lt;Resumen!$E$10),0,IF(AW12=Resumen!$E$13,Resumen!$E$14,Financiamiento!AV19))</f>
        <v>19659082317.834248</v>
      </c>
      <c r="AX14" s="110">
        <f>IF(OR(AX12&gt;Resumen!$K$19,Resumen!$K$19=Resumen!$E$10,AX12&lt;Resumen!$E$10),0,IF(AX12=Resumen!$E$13,Resumen!$E$14,Financiamiento!AW19))</f>
        <v>19652588783.448063</v>
      </c>
      <c r="AY14" s="110">
        <f>IF(OR(AY12&gt;Resumen!$K$19,Resumen!$K$19=Resumen!$E$10,AY12&lt;Resumen!$E$10),0,IF(AY12=Resumen!$E$13,Resumen!$E$14,Financiamiento!AX19))</f>
        <v>19646030313.718018</v>
      </c>
      <c r="AZ14" s="110">
        <f>IF(OR(AZ12&gt;Resumen!$K$19,Resumen!$K$19=Resumen!$E$10,AZ12&lt;Resumen!$E$10),0,IF(AZ12=Resumen!$E$13,Resumen!$E$14,Financiamiento!AY19))</f>
        <v>19639406259.290668</v>
      </c>
      <c r="BA14" s="110">
        <f>IF(OR(BA12&gt;Resumen!$K$19,Resumen!$K$19=Resumen!$E$10,BA12&lt;Resumen!$E$10),0,IF(BA12=Resumen!$E$13,Resumen!$E$14,Financiamiento!AZ19))</f>
        <v>19632715964.319046</v>
      </c>
      <c r="BB14" s="110">
        <f>IF(OR(BB12&gt;Resumen!$K$19,Resumen!$K$19=Resumen!$E$10,BB12&lt;Resumen!$E$10),0,IF(BB12=Resumen!$E$13,Resumen!$E$14,Financiamiento!BA19))</f>
        <v>19625958766.397709</v>
      </c>
      <c r="BC14" s="110">
        <f>IF(OR(BC12&gt;Resumen!$K$19,Resumen!$K$19=Resumen!$E$10,BC12&lt;Resumen!$E$10),0,IF(BC12=Resumen!$E$13,Resumen!$E$14,Financiamiento!BB19))</f>
        <v>19619133996.497158</v>
      </c>
      <c r="BD14" s="110">
        <f>IF(OR(BD12&gt;Resumen!$K$19,Resumen!$K$19=Resumen!$E$10,BD12&lt;Resumen!$E$10),0,IF(BD12=Resumen!$E$13,Resumen!$E$14,Financiamiento!BC19))</f>
        <v>19612240978.897602</v>
      </c>
      <c r="BE14" s="110">
        <f>IF(OR(BE12&gt;Resumen!$K$19,Resumen!$K$19=Resumen!$E$10,BE12&lt;Resumen!$E$10),0,IF(BE12=Resumen!$E$13,Resumen!$E$14,Financiamiento!BD19))</f>
        <v>19605279031.122051</v>
      </c>
      <c r="BF14" s="110">
        <f>IF(OR(BF12&gt;Resumen!$K$19,Resumen!$K$19=Resumen!$E$10,BF12&lt;Resumen!$E$10),0,IF(BF12=Resumen!$E$13,Resumen!$E$14,Financiamiento!BE19))</f>
        <v>19598247463.868744</v>
      </c>
      <c r="BG14" s="110">
        <f>IF(OR(BG12&gt;Resumen!$K$19,Resumen!$K$19=Resumen!$E$10,BG12&lt;Resumen!$E$10),0,IF(BG12=Resumen!$E$13,Resumen!$E$14,Financiamiento!BF19))</f>
        <v>19591145580.942905</v>
      </c>
      <c r="BH14" s="110">
        <f>IF(OR(BH12&gt;Resumen!$K$19,Resumen!$K$19=Resumen!$E$10,BH12&lt;Resumen!$E$10),0,IF(BH12=Resumen!$E$13,Resumen!$E$14,Financiamiento!BG19))</f>
        <v>19583972679.187805</v>
      </c>
      <c r="BI14" s="110">
        <f>IF(OR(BI12&gt;Resumen!$K$19,Resumen!$K$19=Resumen!$E$10,BI12&lt;Resumen!$E$10),0,IF(BI12=Resumen!$E$13,Resumen!$E$14,Financiamiento!BH19))</f>
        <v>19576728048.415157</v>
      </c>
      <c r="BJ14" s="110">
        <f>IF(OR(BJ12&gt;Resumen!$K$19,Resumen!$K$19=Resumen!$E$10,BJ12&lt;Resumen!$E$10),0,IF(BJ12=Resumen!$E$13,Resumen!$E$14,Financiamiento!BI19))</f>
        <v>19569410971.334782</v>
      </c>
      <c r="BK14" s="110">
        <f>IF(OR(BK12&gt;Resumen!$K$19,Resumen!$K$19=Resumen!$E$10,BK12&lt;Resumen!$E$10),0,IF(BK12=Resumen!$E$13,Resumen!$E$14,Financiamiento!BJ19))</f>
        <v>19562020723.483601</v>
      </c>
      <c r="BL14" s="110">
        <f>IF(OR(BL12&gt;Resumen!$K$19,Resumen!$K$19=Resumen!$E$10,BL12&lt;Resumen!$E$10),0,IF(BL12=Resumen!$E$13,Resumen!$E$14,Financiamiento!BK19))</f>
        <v>19554556573.153908</v>
      </c>
      <c r="BM14" s="110">
        <f>IF(OR(BM12&gt;Resumen!$K$19,Resumen!$K$19=Resumen!$E$10,BM12&lt;Resumen!$E$10),0,IF(BM12=Resumen!$E$13,Resumen!$E$14,Financiamiento!BL19))</f>
        <v>19547017781.320919</v>
      </c>
      <c r="BN14" s="110">
        <f>IF(OR(BN12&gt;Resumen!$K$19,Resumen!$K$19=Resumen!$E$10,BN12&lt;Resumen!$E$10),0,IF(BN12=Resumen!$E$13,Resumen!$E$14,Financiamiento!BM19))</f>
        <v>19539403601.569599</v>
      </c>
      <c r="BO14" s="110">
        <f>IF(OR(BO12&gt;Resumen!$K$19,Resumen!$K$19=Resumen!$E$10,BO12&lt;Resumen!$E$10),0,IF(BO12=Resumen!$E$13,Resumen!$E$14,Financiamiento!BN19))</f>
        <v>19531713280.020767</v>
      </c>
      <c r="BP14" s="110">
        <f>IF(OR(BP12&gt;Resumen!$K$19,Resumen!$K$19=Resumen!$E$10,BP12&lt;Resumen!$E$10),0,IF(BP12=Resumen!$E$13,Resumen!$E$14,Financiamiento!BO19))</f>
        <v>19523946055.256447</v>
      </c>
      <c r="BQ14" s="110">
        <f>IF(OR(BQ12&gt;Resumen!$K$19,Resumen!$K$19=Resumen!$E$10,BQ12&lt;Resumen!$E$10),0,IF(BQ12=Resumen!$E$13,Resumen!$E$14,Financiamiento!BP19))</f>
        <v>19516101158.244484</v>
      </c>
      <c r="BR14" s="110">
        <f>IF(OR(BR12&gt;Resumen!$K$19,Resumen!$K$19=Resumen!$E$10,BR12&lt;Resumen!$E$10),0,IF(BR12=Resumen!$E$13,Resumen!$E$14,Financiamiento!BQ19))</f>
        <v>19508177812.262402</v>
      </c>
      <c r="BS14" s="110">
        <f>IF(OR(BS12&gt;Resumen!$K$19,Resumen!$K$19=Resumen!$E$10,BS12&lt;Resumen!$E$10),0,IF(BS12=Resumen!$E$13,Resumen!$E$14,Financiamiento!BR19))</f>
        <v>19500175232.820499</v>
      </c>
      <c r="BT14" s="110">
        <f>IF(OR(BT12&gt;Resumen!$K$19,Resumen!$K$19=Resumen!$E$10,BT12&lt;Resumen!$E$10),0,IF(BT12=Resumen!$E$13,Resumen!$E$14,Financiamiento!BS19))</f>
        <v>19492092627.584175</v>
      </c>
      <c r="BU14" s="110">
        <f>IF(OR(BU12&gt;Resumen!$K$19,Resumen!$K$19=Resumen!$E$10,BU12&lt;Resumen!$E$10),0,IF(BU12=Resumen!$E$13,Resumen!$E$14,Financiamiento!BT19))</f>
        <v>19483929196.29549</v>
      </c>
      <c r="BV14" s="110">
        <f>IF(OR(BV12&gt;Resumen!$K$19,Resumen!$K$19=Resumen!$E$10,BV12&lt;Resumen!$E$10),0,IF(BV12=Resumen!$E$13,Resumen!$E$14,Financiamiento!BU19))</f>
        <v>19475684130.693916</v>
      </c>
      <c r="BW14" s="110">
        <f>IF(OR(BW12&gt;Resumen!$K$19,Resumen!$K$19=Resumen!$E$10,BW12&lt;Resumen!$E$10),0,IF(BW12=Resumen!$E$13,Resumen!$E$14,Financiamiento!BV19))</f>
        <v>19467356614.436329</v>
      </c>
      <c r="BX14" s="110">
        <f>IF(OR(BX12&gt;Resumen!$K$19,Resumen!$K$19=Resumen!$E$10,BX12&lt;Resumen!$E$10),0,IF(BX12=Resumen!$E$13,Resumen!$E$14,Financiamiento!BW19))</f>
        <v>19458945823.016163</v>
      </c>
      <c r="BY14" s="110">
        <f>IF(OR(BY12&gt;Resumen!$K$19,Resumen!$K$19=Resumen!$E$10,BY12&lt;Resumen!$E$10),0,IF(BY12=Resumen!$E$13,Resumen!$E$14,Financiamiento!BX19))</f>
        <v>19450450923.681797</v>
      </c>
      <c r="BZ14" s="110">
        <f>IF(OR(BZ12&gt;Resumen!$K$19,Resumen!$K$19=Resumen!$E$10,BZ12&lt;Resumen!$E$10),0,IF(BZ12=Resumen!$E$13,Resumen!$E$14,Financiamiento!BY19))</f>
        <v>19441871075.354088</v>
      </c>
      <c r="CA14" s="110">
        <f>IF(OR(CA12&gt;Resumen!$K$19,Resumen!$K$19=Resumen!$E$10,CA12&lt;Resumen!$E$10),0,IF(CA12=Resumen!$E$13,Resumen!$E$14,Financiamiento!BZ19))</f>
        <v>19433205428.543102</v>
      </c>
      <c r="CB14" s="110">
        <f>IF(OR(CB12&gt;Resumen!$K$19,Resumen!$K$19=Resumen!$E$10,CB12&lt;Resumen!$E$10),0,IF(CB12=Resumen!$E$13,Resumen!$E$14,Financiamiento!CA19))</f>
        <v>19424453125.264004</v>
      </c>
      <c r="CC14" s="110">
        <f>IF(OR(CC12&gt;Resumen!$K$19,Resumen!$K$19=Resumen!$E$10,CC12&lt;Resumen!$E$10),0,IF(CC12=Resumen!$E$13,Resumen!$E$14,Financiamiento!CB19))</f>
        <v>19415613298.952118</v>
      </c>
      <c r="CD14" s="110">
        <f>IF(OR(CD12&gt;Resumen!$K$19,Resumen!$K$19=Resumen!$E$10,CD12&lt;Resumen!$E$10),0,IF(CD12=Resumen!$E$13,Resumen!$E$14,Financiamiento!CC19))</f>
        <v>19406685074.37711</v>
      </c>
      <c r="CE14" s="110">
        <f>IF(OR(CE12&gt;Resumen!$K$19,Resumen!$K$19=Resumen!$E$10,CE12&lt;Resumen!$E$10),0,IF(CE12=Resumen!$E$13,Resumen!$E$14,Financiamiento!CD19))</f>
        <v>19397667567.556355</v>
      </c>
      <c r="CF14" s="110">
        <f>IF(OR(CF12&gt;Resumen!$K$19,Resumen!$K$19=Resumen!$E$10,CF12&lt;Resumen!$E$10),0,IF(CF12=Resumen!$E$13,Resumen!$E$14,Financiamiento!CE19))</f>
        <v>19388559885.667389</v>
      </c>
      <c r="CG14" s="110">
        <f>IF(OR(CG12&gt;Resumen!$K$19,Resumen!$K$19=Resumen!$E$10,CG12&lt;Resumen!$E$10),0,IF(CG12=Resumen!$E$13,Resumen!$E$14,Financiamiento!CF19))</f>
        <v>19379361126.959534</v>
      </c>
      <c r="CH14" s="110">
        <f>IF(OR(CH12&gt;Resumen!$K$19,Resumen!$K$19=Resumen!$E$10,CH12&lt;Resumen!$E$10),0,IF(CH12=Resumen!$E$13,Resumen!$E$14,Financiamiento!CG19))</f>
        <v>19370070380.6646</v>
      </c>
      <c r="CI14" s="110">
        <f>IF(OR(CI12&gt;Resumen!$K$19,Resumen!$K$19=Resumen!$E$10,CI12&lt;Resumen!$E$10),0,IF(CI12=Resumen!$E$13,Resumen!$E$14,Financiamiento!CH19))</f>
        <v>19360686726.906719</v>
      </c>
      <c r="CJ14" s="110">
        <f>IF(OR(CJ12&gt;Resumen!$K$19,Resumen!$K$19=Resumen!$E$10,CJ12&lt;Resumen!$E$10),0,IF(CJ12=Resumen!$E$13,Resumen!$E$14,Financiamiento!CI19))</f>
        <v>19351209236.611259</v>
      </c>
      <c r="CK14" s="110">
        <f>IF(OR(CK12&gt;Resumen!$K$19,Resumen!$K$19=Resumen!$E$10,CK12&lt;Resumen!$E$10),0,IF(CK12=Resumen!$E$13,Resumen!$E$14,Financiamiento!CJ19))</f>
        <v>19341636971.412846</v>
      </c>
      <c r="CL14" s="110">
        <f>IF(OR(CL12&gt;Resumen!$K$19,Resumen!$K$19=Resumen!$E$10,CL12&lt;Resumen!$E$10),0,IF(CL12=Resumen!$E$13,Resumen!$E$14,Financiamiento!CK19))</f>
        <v>19331968983.562447</v>
      </c>
      <c r="CM14" s="110">
        <f>IF(OR(CM12&gt;Resumen!$K$19,Resumen!$K$19=Resumen!$E$10,CM12&lt;Resumen!$E$10),0,IF(CM12=Resumen!$E$13,Resumen!$E$14,Financiamiento!CL19))</f>
        <v>19322204315.833542</v>
      </c>
      <c r="CN14" s="110">
        <f>IF(OR(CN12&gt;Resumen!$K$19,Resumen!$K$19=Resumen!$E$10,CN12&lt;Resumen!$E$10),0,IF(CN12=Resumen!$E$13,Resumen!$E$14,Financiamiento!CM19))</f>
        <v>19312342001.427349</v>
      </c>
      <c r="CO14" s="110">
        <f>IF(OR(CO12&gt;Resumen!$K$19,Resumen!$K$19=Resumen!$E$10,CO12&lt;Resumen!$E$10),0,IF(CO12=Resumen!$E$13,Resumen!$E$14,Financiamiento!CN19))</f>
        <v>19302381063.877094</v>
      </c>
      <c r="CP14" s="110">
        <f>IF(OR(CP12&gt;Resumen!$K$19,Resumen!$K$19=Resumen!$E$10,CP12&lt;Resumen!$E$10),0,IF(CP12=Resumen!$E$13,Resumen!$E$14,Financiamiento!CO19))</f>
        <v>19292320516.951336</v>
      </c>
      <c r="CQ14" s="110">
        <f>IF(OR(CQ12&gt;Resumen!$K$19,Resumen!$K$19=Resumen!$E$10,CQ12&lt;Resumen!$E$10),0,IF(CQ12=Resumen!$E$13,Resumen!$E$14,Financiamiento!CP19))</f>
        <v>19282159364.55632</v>
      </c>
      <c r="CR14" s="110">
        <f>IF(OR(CR12&gt;Resumen!$K$19,Resumen!$K$19=Resumen!$E$10,CR12&lt;Resumen!$E$10),0,IF(CR12=Resumen!$E$13,Resumen!$E$14,Financiamiento!CQ19))</f>
        <v>19271896600.637356</v>
      </c>
      <c r="CS14" s="110">
        <f>IF(OR(CS12&gt;Resumen!$K$19,Resumen!$K$19=Resumen!$E$10,CS12&lt;Resumen!$E$10),0,IF(CS12=Resumen!$E$13,Resumen!$E$14,Financiamiento!CR19))</f>
        <v>19261531209.079201</v>
      </c>
      <c r="CT14" s="110">
        <f>IF(OR(CT12&gt;Resumen!$K$19,Resumen!$K$19=Resumen!$E$10,CT12&lt;Resumen!$E$10),0,IF(CT12=Resumen!$E$13,Resumen!$E$14,Financiamiento!CS19))</f>
        <v>19251062163.605465</v>
      </c>
      <c r="CU14" s="110">
        <f>IF(OR(CU12&gt;Resumen!$K$19,Resumen!$K$19=Resumen!$E$10,CU12&lt;Resumen!$E$10),0,IF(CU12=Resumen!$E$13,Resumen!$E$14,Financiamiento!CT19))</f>
        <v>19240488427.676991</v>
      </c>
      <c r="CV14" s="110">
        <f>IF(OR(CV12&gt;Resumen!$K$19,Resumen!$K$19=Resumen!$E$10,CV12&lt;Resumen!$E$10),0,IF(CV12=Resumen!$E$13,Resumen!$E$14,Financiamiento!CU19))</f>
        <v>19229808954.389233</v>
      </c>
      <c r="CW14" s="110">
        <f>IF(OR(CW12&gt;Resumen!$K$19,Resumen!$K$19=Resumen!$E$10,CW12&lt;Resumen!$E$10),0,IF(CW12=Resumen!$E$13,Resumen!$E$14,Financiamiento!CV19))</f>
        <v>19219022686.368599</v>
      </c>
      <c r="CX14" s="110">
        <f>IF(OR(CX12&gt;Resumen!$K$19,Resumen!$K$19=Resumen!$E$10,CX12&lt;Resumen!$E$10),0,IF(CX12=Resumen!$E$13,Resumen!$E$14,Financiamiento!CW19))</f>
        <v>19208128555.667759</v>
      </c>
      <c r="CY14" s="110">
        <f>IF(OR(CY12&gt;Resumen!$K$19,Resumen!$K$19=Resumen!$E$10,CY12&lt;Resumen!$E$10),0,IF(CY12=Resumen!$E$13,Resumen!$E$14,Financiamiento!CX19))</f>
        <v>19197125483.659908</v>
      </c>
      <c r="CZ14" s="110">
        <f>IF(OR(CZ12&gt;Resumen!$K$19,Resumen!$K$19=Resumen!$E$10,CZ12&lt;Resumen!$E$10),0,IF(CZ12=Resumen!$E$13,Resumen!$E$14,Financiamiento!CY19))</f>
        <v>19186012380.93198</v>
      </c>
      <c r="DA14" s="110">
        <f>IF(OR(DA12&gt;Resumen!$K$19,Resumen!$K$19=Resumen!$E$10,DA12&lt;Resumen!$E$10),0,IF(DA12=Resumen!$E$13,Resumen!$E$14,Financiamiento!CZ19))</f>
        <v>19174788147.176773</v>
      </c>
      <c r="DB14" s="110">
        <f>IF(OR(DB12&gt;Resumen!$K$19,Resumen!$K$19=Resumen!$E$10,DB12&lt;Resumen!$E$10),0,IF(DB12=Resumen!$E$13,Resumen!$E$14,Financiamiento!DA19))</f>
        <v>19163451671.084015</v>
      </c>
      <c r="DC14" s="110">
        <f>IF(OR(DC12&gt;Resumen!$K$19,Resumen!$K$19=Resumen!$E$10,DC12&lt;Resumen!$E$10),0,IF(DC12=Resumen!$E$13,Resumen!$E$14,Financiamiento!DB19))</f>
        <v>19152001830.230328</v>
      </c>
      <c r="DD14" s="110">
        <f>IF(OR(DD12&gt;Resumen!$K$19,Resumen!$K$19=Resumen!$E$10,DD12&lt;Resumen!$E$10),0,IF(DD12=Resumen!$E$13,Resumen!$E$14,Financiamiento!DC19))</f>
        <v>19140437490.968102</v>
      </c>
      <c r="DE14" s="110">
        <f>IF(OR(DE12&gt;Resumen!$K$19,Resumen!$K$19=Resumen!$E$10,DE12&lt;Resumen!$E$10),0,IF(DE12=Resumen!$E$13,Resumen!$E$14,Financiamiento!DD19))</f>
        <v>19128757508.313255</v>
      </c>
      <c r="DF14" s="110">
        <f>IF(OR(DF12&gt;Resumen!$K$19,Resumen!$K$19=Resumen!$E$10,DF12&lt;Resumen!$E$10),0,IF(DF12=Resumen!$E$13,Resumen!$E$14,Financiamiento!DE19))</f>
        <v>19116960725.83186</v>
      </c>
      <c r="DG14" s="110">
        <f>IF(OR(DG12&gt;Resumen!$K$19,Resumen!$K$19=Resumen!$E$10,DG12&lt;Resumen!$E$10),0,IF(DG12=Resumen!$E$13,Resumen!$E$14,Financiamiento!DF19))</f>
        <v>19105045975.52565</v>
      </c>
      <c r="DH14" s="110">
        <f>IF(OR(DH12&gt;Resumen!$K$19,Resumen!$K$19=Resumen!$E$10,DH12&lt;Resumen!$E$10),0,IF(DH12=Resumen!$E$13,Resumen!$E$14,Financiamiento!DG19))</f>
        <v>19093012077.716377</v>
      </c>
      <c r="DI14" s="110">
        <f>IF(OR(DI12&gt;Resumen!$K$19,Resumen!$K$19=Resumen!$E$10,DI12&lt;Resumen!$E$10),0,IF(DI12=Resumen!$E$13,Resumen!$E$14,Financiamiento!DH19))</f>
        <v>19080857840.929012</v>
      </c>
      <c r="DJ14" s="110">
        <f>IF(OR(DJ12&gt;Resumen!$K$19,Resumen!$K$19=Resumen!$E$10,DJ12&lt;Resumen!$E$10),0,IF(DJ12=Resumen!$E$13,Resumen!$E$14,Financiamiento!DI19))</f>
        <v>19068582061.773773</v>
      </c>
      <c r="DK14" s="110">
        <f>IF(OR(DK12&gt;Resumen!$K$19,Resumen!$K$19=Resumen!$E$10,DK12&lt;Resumen!$E$10),0,IF(DK12=Resumen!$E$13,Resumen!$E$14,Financiamiento!DJ19))</f>
        <v>19056183524.826984</v>
      </c>
      <c r="DL14" s="110">
        <f>IF(OR(DL12&gt;Resumen!$K$19,Resumen!$K$19=Resumen!$E$10,DL12&lt;Resumen!$E$10),0,IF(DL12=Resumen!$E$13,Resumen!$E$14,Financiamiento!DK19))</f>
        <v>19043661002.510727</v>
      </c>
      <c r="DM14" s="110">
        <f>IF(OR(DM12&gt;Resumen!$K$19,Resumen!$K$19=Resumen!$E$10,DM12&lt;Resumen!$E$10),0,IF(DM12=Resumen!$E$13,Resumen!$E$14,Financiamiento!DL19))</f>
        <v>19031013254.971306</v>
      </c>
      <c r="DN14" s="110">
        <f>IF(OR(DN12&gt;Resumen!$K$19,Resumen!$K$19=Resumen!$E$10,DN12&lt;Resumen!$E$10),0,IF(DN12=Resumen!$E$13,Resumen!$E$14,Financiamiento!DM19))</f>
        <v>19018239029.95649</v>
      </c>
      <c r="DO14" s="110">
        <f>IF(OR(DO12&gt;Resumen!$K$19,Resumen!$K$19=Resumen!$E$10,DO12&lt;Resumen!$E$10),0,IF(DO12=Resumen!$E$13,Resumen!$E$14,Financiamiento!DN19))</f>
        <v>19005337062.691528</v>
      </c>
      <c r="DP14" s="110">
        <f>IF(OR(DP12&gt;Resumen!$K$19,Resumen!$K$19=Resumen!$E$10,DP12&lt;Resumen!$E$10),0,IF(DP12=Resumen!$E$13,Resumen!$E$14,Financiamiento!DO19))</f>
        <v>18992306075.753918</v>
      </c>
      <c r="DQ14" s="110">
        <f>IF(OR(DQ12&gt;Resumen!$K$19,Resumen!$K$19=Resumen!$E$10,DQ12&lt;Resumen!$E$10),0,IF(DQ12=Resumen!$E$13,Resumen!$E$14,Financiamiento!DP19))</f>
        <v>18979144778.94693</v>
      </c>
      <c r="DR14" s="110">
        <f>IF(OR(DR12&gt;Resumen!$K$19,Resumen!$K$19=Resumen!$E$10,DR12&lt;Resumen!$E$10),0,IF(DR12=Resumen!$E$13,Resumen!$E$14,Financiamiento!DQ19))</f>
        <v>18965851869.171871</v>
      </c>
      <c r="DS14" s="110">
        <f>IF(OR(DS12&gt;Resumen!$K$19,Resumen!$K$19=Resumen!$E$10,DS12&lt;Resumen!$E$10),0,IF(DS12=Resumen!$E$13,Resumen!$E$14,Financiamiento!DR19))</f>
        <v>0</v>
      </c>
      <c r="DT14" s="110">
        <f>IF(OR(DT12&gt;Resumen!$K$19,Resumen!$K$19=Resumen!$E$10,DT12&lt;Resumen!$E$10),0,IF(DT12=Resumen!$E$13,Resumen!$E$14,Financiamiento!DS19))</f>
        <v>0</v>
      </c>
      <c r="DU14" s="110">
        <f>IF(OR(DU12&gt;Resumen!$K$19,Resumen!$K$19=Resumen!$E$10,DU12&lt;Resumen!$E$10),0,IF(DU12=Resumen!$E$13,Resumen!$E$14,Financiamiento!DT19))</f>
        <v>0</v>
      </c>
      <c r="DV14" s="110">
        <f>IF(OR(DV12&gt;Resumen!$K$19,Resumen!$K$19=Resumen!$E$10,DV12&lt;Resumen!$E$10),0,IF(DV12=Resumen!$E$13,Resumen!$E$14,Financiamiento!DU19))</f>
        <v>0</v>
      </c>
      <c r="DW14" s="110">
        <f>IF(OR(DW12&gt;Resumen!$K$19,Resumen!$K$19=Resumen!$E$10,DW12&lt;Resumen!$E$10),0,IF(DW12=Resumen!$E$13,Resumen!$E$14,Financiamiento!DV19))</f>
        <v>0</v>
      </c>
      <c r="DX14" s="110">
        <f>IF(OR(DX12&gt;Resumen!$K$19,Resumen!$K$19=Resumen!$E$10,DX12&lt;Resumen!$E$10),0,IF(DX12=Resumen!$E$13,Resumen!$E$14,Financiamiento!DW19))</f>
        <v>0</v>
      </c>
      <c r="DY14" s="110">
        <f>IF(OR(DY12&gt;Resumen!$K$19,Resumen!$K$19=Resumen!$E$10,DY12&lt;Resumen!$E$10),0,IF(DY12=Resumen!$E$13,Resumen!$E$14,Financiamiento!DX19))</f>
        <v>0</v>
      </c>
      <c r="DZ14" s="110">
        <f>IF(OR(DZ12&gt;Resumen!$K$19,Resumen!$K$19=Resumen!$E$10,DZ12&lt;Resumen!$E$10),0,IF(DZ12=Resumen!$E$13,Resumen!$E$14,Financiamiento!DY19))</f>
        <v>0</v>
      </c>
      <c r="EA14" s="110">
        <f>IF(OR(EA12&gt;Resumen!$K$19,Resumen!$K$19=Resumen!$E$10,EA12&lt;Resumen!$E$10),0,IF(EA12=Resumen!$E$13,Resumen!$E$14,Financiamiento!DZ19))</f>
        <v>0</v>
      </c>
      <c r="EB14" s="110">
        <f>IF(OR(EB12&gt;Resumen!$K$19,Resumen!$K$19=Resumen!$E$10,EB12&lt;Resumen!$E$10),0,IF(EB12=Resumen!$E$13,Resumen!$E$14,Financiamiento!EA19))</f>
        <v>0</v>
      </c>
      <c r="EC14" s="110">
        <f>IF(OR(EC12&gt;Resumen!$K$19,Resumen!$K$19=Resumen!$E$10,EC12&lt;Resumen!$E$10),0,IF(EC12=Resumen!$E$13,Resumen!$E$14,Financiamiento!EB19))</f>
        <v>0</v>
      </c>
      <c r="ED14" s="111">
        <f>IF(OR(ED12&gt;Resumen!$K$19,Resumen!$K$19=Resumen!$E$10,ED12&lt;Resumen!$E$10),0,IF(ED12=Resumen!$E$13,Resumen!$E$14,Financiamiento!EC19))</f>
        <v>0</v>
      </c>
    </row>
    <row r="15" spans="1:134" x14ac:dyDescent="0.35">
      <c r="A15" s="109">
        <f>SUM(C15:ED15)</f>
        <v>19450905250.53344</v>
      </c>
      <c r="B15" s="5" t="s">
        <v>74</v>
      </c>
      <c r="C15" s="110">
        <f>IF(OR(C12&gt;Resumen!$K$19,C12&lt;=Resumen!$E$13),0,IF(C12&lt;=Resumen!$E$13+Resumen!$E$20,Resumen!$E$19/12*Financiamiento!C14,PMT(Resumen!$E$19/12,Resumen!$E$22,-Resumen!$E$14,0,0)))</f>
        <v>0</v>
      </c>
      <c r="D15" s="110">
        <f>IF(OR(D12&gt;Resumen!$K$19,D12&lt;=Resumen!$E$13),0,IF(D12&lt;=Resumen!$E$13+Resumen!$E$20,Resumen!$E$19/12*Financiamiento!D14,PMT(Resumen!$E$19/12,Resumen!$E$22,-Resumen!$E$14,0,0)))</f>
        <v>0</v>
      </c>
      <c r="E15" s="110">
        <f>IF(OR(E12&gt;Resumen!$K$19,E12&lt;=Resumen!$E$13),0,IF(E12&lt;=Resumen!$E$13+Resumen!$E$20,Resumen!$E$19/12*Financiamiento!E14,PMT(Resumen!$E$19/12,Resumen!$E$22,-Resumen!$E$14,0,0)))</f>
        <v>0</v>
      </c>
      <c r="F15" s="110">
        <f>IF(OR(F12&gt;Resumen!$K$19,F12&lt;=Resumen!$E$13),0,IF(F12&lt;=Resumen!$E$13+Resumen!$E$20,Resumen!$E$19/12*Financiamiento!F14,PMT(Resumen!$E$19/12,Resumen!$E$22,-Resumen!$E$14,0,0)))</f>
        <v>0</v>
      </c>
      <c r="G15" s="110">
        <f>IF(OR(G12&gt;Resumen!$K$19,G12&lt;=Resumen!$E$13),0,IF(G12&lt;=Resumen!$E$13+Resumen!$E$20,Resumen!$E$19/12*Financiamiento!G14,PMT(Resumen!$E$19/12,Resumen!$E$22,-Resumen!$E$14,0,0)))</f>
        <v>0</v>
      </c>
      <c r="H15" s="110">
        <f>IF(OR(H12&gt;Resumen!$K$19,H12&lt;=Resumen!$E$13),0,IF(H12&lt;=Resumen!$E$13+Resumen!$E$20,Resumen!$E$19/12*Financiamiento!H14,PMT(Resumen!$E$19/12,Resumen!$E$22,-Resumen!$E$14,0,0)))</f>
        <v>0</v>
      </c>
      <c r="I15" s="110">
        <f>IF(OR(I12&gt;Resumen!$K$19,I12&lt;=Resumen!$E$13),0,IF(I12&lt;=Resumen!$E$13+Resumen!$E$20,Resumen!$E$19/12*Financiamiento!I14,PMT(Resumen!$E$19/12,Resumen!$E$22,-Resumen!$E$14,0,0)))</f>
        <v>0</v>
      </c>
      <c r="J15" s="110">
        <f>IF(OR(J12&gt;Resumen!$K$19,J12&lt;=Resumen!$E$13),0,IF(J12&lt;=Resumen!$E$13+Resumen!$E$20,Resumen!$E$19/12*Financiamiento!J14,PMT(Resumen!$E$19/12,Resumen!$E$22,-Resumen!$E$14,0,0)))</f>
        <v>0</v>
      </c>
      <c r="K15" s="110">
        <f>IF(OR(K12&gt;Resumen!$K$19,K12&lt;=Resumen!$E$13),0,IF(K12&lt;=Resumen!$E$13+Resumen!$E$20,Resumen!$E$19/12*Financiamiento!K14,PMT(Resumen!$E$19/12,Resumen!$E$22,-Resumen!$E$14,0,0)))</f>
        <v>0</v>
      </c>
      <c r="L15" s="110">
        <f>IF(OR(L12&gt;Resumen!$K$19,L12&lt;=Resumen!$E$13),0,IF(L12&lt;=Resumen!$E$13+Resumen!$E$20,Resumen!$E$19/12*Financiamiento!L14,PMT(Resumen!$E$19/12,Resumen!$E$22,-Resumen!$E$14,0,0)))</f>
        <v>0</v>
      </c>
      <c r="M15" s="110">
        <f>IF(OR(M12&gt;Resumen!$K$19,M12&lt;=Resumen!$E$13),0,IF(M12&lt;=Resumen!$E$13+Resumen!$E$20,Resumen!$E$19/12*Financiamiento!M14,PMT(Resumen!$E$19/12,Resumen!$E$22,-Resumen!$E$14,0,0)))</f>
        <v>0</v>
      </c>
      <c r="N15" s="110">
        <f>IF(OR(N12&gt;Resumen!$K$19,N12&lt;=Resumen!$E$13),0,IF(N12&lt;=Resumen!$E$13+Resumen!$E$20,Resumen!$E$19/12*Financiamiento!N14,PMT(Resumen!$E$19/12,Resumen!$E$22,-Resumen!$E$14,0,0)))</f>
        <v>0</v>
      </c>
      <c r="O15" s="110">
        <f>IF(OR(O12&gt;Resumen!$K$19,O12&lt;=Resumen!$E$13),0,IF(O12&lt;=Resumen!$E$13+Resumen!$E$20,Resumen!$E$19/12*Financiamiento!O14,PMT(Resumen!$E$19/12,Resumen!$E$22,-Resumen!$E$14,0,0)))</f>
        <v>0</v>
      </c>
      <c r="P15" s="110">
        <f>IF(OR(P12&gt;Resumen!$K$19,P12&lt;=Resumen!$E$13),0,IF(P12&lt;=Resumen!$E$13+Resumen!$E$20,Resumen!$E$19/12*Financiamiento!P14,PMT(Resumen!$E$19/12,Resumen!$E$22,-Resumen!$E$14,0,0)))</f>
        <v>0</v>
      </c>
      <c r="Q15" s="110">
        <f>IF(OR(Q12&gt;Resumen!$K$19,Q12&lt;=Resumen!$E$13),0,IF(Q12&lt;=Resumen!$E$13+Resumen!$E$20,Resumen!$E$19/12*Financiamiento!Q14,PMT(Resumen!$E$19/12,Resumen!$E$22,-Resumen!$E$14,0,0)))</f>
        <v>0</v>
      </c>
      <c r="R15" s="110">
        <f>IF(OR(R12&gt;Resumen!$K$19,R12&lt;=Resumen!$E$13),0,IF(R12&lt;=Resumen!$E$13+Resumen!$E$20,Resumen!$E$19/12*Financiamiento!R14,PMT(Resumen!$E$19/12,Resumen!$E$22,-Resumen!$E$14,0,0)))</f>
        <v>0</v>
      </c>
      <c r="S15" s="110">
        <f>IF(OR(S12&gt;Resumen!$K$19,S12&lt;=Resumen!$E$13),0,IF(S12&lt;=Resumen!$E$13+Resumen!$E$20,Resumen!$E$19/12*Financiamiento!S14,PMT(Resumen!$E$19/12,Resumen!$E$22,-Resumen!$E$14,0,0)))</f>
        <v>0</v>
      </c>
      <c r="T15" s="110">
        <f>IF(OR(T12&gt;Resumen!$K$19,T12&lt;=Resumen!$E$13),0,IF(T12&lt;=Resumen!$E$13+Resumen!$E$20,Resumen!$E$19/12*Financiamiento!T14,PMT(Resumen!$E$19/12,Resumen!$E$22,-Resumen!$E$14,0,0)))</f>
        <v>0</v>
      </c>
      <c r="U15" s="110">
        <f>IF(OR(U12&gt;Resumen!$K$19,U12&lt;=Resumen!$E$13),0,IF(U12&lt;=Resumen!$E$13+Resumen!$E$20,Resumen!$E$19/12*Financiamiento!U14,PMT(Resumen!$E$19/12,Resumen!$E$22,-Resumen!$E$14,0,0)))</f>
        <v>0</v>
      </c>
      <c r="V15" s="110">
        <f>IF(OR(V12&gt;Resumen!$K$19,V12&lt;=Resumen!$E$13),0,IF(V12&lt;=Resumen!$E$13+Resumen!$E$20,Resumen!$E$19/12*Financiamiento!V14,PMT(Resumen!$E$19/12,Resumen!$E$22,-Resumen!$E$14,0,0)))</f>
        <v>0</v>
      </c>
      <c r="W15" s="110">
        <f>IF(OR(W12&gt;Resumen!$K$19,W12&lt;=Resumen!$E$13),0,IF(W12&lt;=Resumen!$E$13+Resumen!$E$20,Resumen!$E$19/12*Financiamiento!W14,PMT(Resumen!$E$19/12,Resumen!$E$22,-Resumen!$E$14,0,0)))</f>
        <v>0</v>
      </c>
      <c r="X15" s="110">
        <f>IF(OR(X12&gt;Resumen!$K$19,X12&lt;=Resumen!$E$13),0,IF(X12&lt;=Resumen!$E$13+Resumen!$E$20,Resumen!$E$19/12*Financiamiento!X14,PMT(Resumen!$E$19/12,Resumen!$E$22,-Resumen!$E$14,0,0)))</f>
        <v>0</v>
      </c>
      <c r="Y15" s="110">
        <f>IF(OR(Y12&gt;Resumen!$K$19,Y12&lt;=Resumen!$E$13),0,IF(Y12&lt;=Resumen!$E$13+Resumen!$E$20,Resumen!$E$19/12*Financiamiento!Y14,PMT(Resumen!$E$19/12,Resumen!$E$22,-Resumen!$E$14,0,0)))</f>
        <v>0</v>
      </c>
      <c r="Z15" s="110">
        <f>IF(OR(Z12&gt;Resumen!$K$19,Z12&lt;=Resumen!$E$13),0,IF(Z12&lt;=Resumen!$E$13+Resumen!$E$20,Resumen!$E$19/12*Financiamiento!Z14,PMT(Resumen!$E$19/12,Resumen!$E$22,-Resumen!$E$14,0,0)))</f>
        <v>0</v>
      </c>
      <c r="AA15" s="110">
        <f>IF(OR(AA12&gt;Resumen!$K$19,AA12&lt;=Resumen!$E$13),0,IF(AA12&lt;=Resumen!$E$13+Resumen!$E$20,Resumen!$E$19/12*Financiamiento!AA14,PMT(Resumen!$E$19/12,Resumen!$E$22,-Resumen!$E$14,0,0)))</f>
        <v>197435223.10687378</v>
      </c>
      <c r="AB15" s="110">
        <f>IF(OR(AB12&gt;Resumen!$K$19,AB12&lt;=Resumen!$E$13),0,IF(AB12&lt;=Resumen!$E$13+Resumen!$E$20,Resumen!$E$19/12*Financiamiento!AB14,PMT(Resumen!$E$19/12,Resumen!$E$22,-Resumen!$E$14,0,0)))</f>
        <v>197435223.10687378</v>
      </c>
      <c r="AC15" s="110">
        <f>IF(OR(AC12&gt;Resumen!$K$19,AC12&lt;=Resumen!$E$13),0,IF(AC12&lt;=Resumen!$E$13+Resumen!$E$20,Resumen!$E$19/12*Financiamiento!AC14,PMT(Resumen!$E$19/12,Resumen!$E$22,-Resumen!$E$14,0,0)))</f>
        <v>197435223.10687378</v>
      </c>
      <c r="AD15" s="110">
        <f>IF(OR(AD12&gt;Resumen!$K$19,AD12&lt;=Resumen!$E$13),0,IF(AD12&lt;=Resumen!$E$13+Resumen!$E$20,Resumen!$E$19/12*Financiamiento!AD14,PMT(Resumen!$E$19/12,Resumen!$E$22,-Resumen!$E$14,0,0)))</f>
        <v>197435223.10687378</v>
      </c>
      <c r="AE15" s="110">
        <f>IF(OR(AE12&gt;Resumen!$K$19,AE12&lt;=Resumen!$E$13),0,IF(AE12&lt;=Resumen!$E$13+Resumen!$E$20,Resumen!$E$19/12*Financiamiento!AE14,PMT(Resumen!$E$19/12,Resumen!$E$22,-Resumen!$E$14,0,0)))</f>
        <v>197435223.10687378</v>
      </c>
      <c r="AF15" s="110">
        <f>IF(OR(AF12&gt;Resumen!$K$19,AF12&lt;=Resumen!$E$13),0,IF(AF12&lt;=Resumen!$E$13+Resumen!$E$20,Resumen!$E$19/12*Financiamiento!AF14,PMT(Resumen!$E$19/12,Resumen!$E$22,-Resumen!$E$14,0,0)))</f>
        <v>197435223.10687378</v>
      </c>
      <c r="AG15" s="110">
        <f>IF(OR(AG12&gt;Resumen!$K$19,AG12&lt;=Resumen!$E$13),0,IF(AG12&lt;=Resumen!$E$13+Resumen!$E$20,Resumen!$E$19/12*Financiamiento!AG14,PMT(Resumen!$E$19/12,Resumen!$E$22,-Resumen!$E$14,0,0)))</f>
        <v>197435223.10687378</v>
      </c>
      <c r="AH15" s="110">
        <f>IF(OR(AH12&gt;Resumen!$K$19,AH12&lt;=Resumen!$E$13),0,IF(AH12&lt;=Resumen!$E$13+Resumen!$E$20,Resumen!$E$19/12*Financiamiento!AH14,PMT(Resumen!$E$19/12,Resumen!$E$22,-Resumen!$E$14,0,0)))</f>
        <v>197435223.10687378</v>
      </c>
      <c r="AI15" s="110">
        <f>IF(OR(AI12&gt;Resumen!$K$19,AI12&lt;=Resumen!$E$13),0,IF(AI12&lt;=Resumen!$E$13+Resumen!$E$20,Resumen!$E$19/12*Financiamiento!AI14,PMT(Resumen!$E$19/12,Resumen!$E$22,-Resumen!$E$14,0,0)))</f>
        <v>203084357.56452778</v>
      </c>
      <c r="AJ15" s="110">
        <f>IF(OR(AJ12&gt;Resumen!$K$19,AJ12&lt;=Resumen!$E$13),0,IF(AJ12&lt;=Resumen!$E$13+Resumen!$E$20,Resumen!$E$19/12*Financiamiento!AJ14,PMT(Resumen!$E$19/12,Resumen!$E$22,-Resumen!$E$14,0,0)))</f>
        <v>203084357.56452778</v>
      </c>
      <c r="AK15" s="110">
        <f>IF(OR(AK12&gt;Resumen!$K$19,AK12&lt;=Resumen!$E$13),0,IF(AK12&lt;=Resumen!$E$13+Resumen!$E$20,Resumen!$E$19/12*Financiamiento!AK14,PMT(Resumen!$E$19/12,Resumen!$E$22,-Resumen!$E$14,0,0)))</f>
        <v>203084357.56452778</v>
      </c>
      <c r="AL15" s="110">
        <f>IF(OR(AL12&gt;Resumen!$K$19,AL12&lt;=Resumen!$E$13),0,IF(AL12&lt;=Resumen!$E$13+Resumen!$E$20,Resumen!$E$19/12*Financiamiento!AL14,PMT(Resumen!$E$19/12,Resumen!$E$22,-Resumen!$E$14,0,0)))</f>
        <v>203084357.56452778</v>
      </c>
      <c r="AM15" s="110">
        <f>IF(OR(AM12&gt;Resumen!$K$19,AM12&lt;=Resumen!$E$13),0,IF(AM12&lt;=Resumen!$E$13+Resumen!$E$20,Resumen!$E$19/12*Financiamiento!AM14,PMT(Resumen!$E$19/12,Resumen!$E$22,-Resumen!$E$14,0,0)))</f>
        <v>203084357.56452778</v>
      </c>
      <c r="AN15" s="110">
        <f>IF(OR(AN12&gt;Resumen!$K$19,AN12&lt;=Resumen!$E$13),0,IF(AN12&lt;=Resumen!$E$13+Resumen!$E$20,Resumen!$E$19/12*Financiamiento!AN14,PMT(Resumen!$E$19/12,Resumen!$E$22,-Resumen!$E$14,0,0)))</f>
        <v>203084357.56452778</v>
      </c>
      <c r="AO15" s="110">
        <f>IF(OR(AO12&gt;Resumen!$K$19,AO12&lt;=Resumen!$E$13),0,IF(AO12&lt;=Resumen!$E$13+Resumen!$E$20,Resumen!$E$19/12*Financiamiento!AO14,PMT(Resumen!$E$19/12,Resumen!$E$22,-Resumen!$E$14,0,0)))</f>
        <v>203084357.56452778</v>
      </c>
      <c r="AP15" s="110">
        <f>IF(OR(AP12&gt;Resumen!$K$19,AP12&lt;=Resumen!$E$13),0,IF(AP12&lt;=Resumen!$E$13+Resumen!$E$20,Resumen!$E$19/12*Financiamiento!AP14,PMT(Resumen!$E$19/12,Resumen!$E$22,-Resumen!$E$14,0,0)))</f>
        <v>203084357.56452778</v>
      </c>
      <c r="AQ15" s="110">
        <f>IF(OR(AQ12&gt;Resumen!$K$19,AQ12&lt;=Resumen!$E$13),0,IF(AQ12&lt;=Resumen!$E$13+Resumen!$E$20,Resumen!$E$19/12*Financiamiento!AQ14,PMT(Resumen!$E$19/12,Resumen!$E$22,-Resumen!$E$14,0,0)))</f>
        <v>203084357.56452778</v>
      </c>
      <c r="AR15" s="110">
        <f>IF(OR(AR12&gt;Resumen!$K$19,AR12&lt;=Resumen!$E$13),0,IF(AR12&lt;=Resumen!$E$13+Resumen!$E$20,Resumen!$E$19/12*Financiamiento!AR14,PMT(Resumen!$E$19/12,Resumen!$E$22,-Resumen!$E$14,0,0)))</f>
        <v>203084357.56452778</v>
      </c>
      <c r="AS15" s="110">
        <f>IF(OR(AS12&gt;Resumen!$K$19,AS12&lt;=Resumen!$E$13),0,IF(AS12&lt;=Resumen!$E$13+Resumen!$E$20,Resumen!$E$19/12*Financiamiento!AS14,PMT(Resumen!$E$19/12,Resumen!$E$22,-Resumen!$E$14,0,0)))</f>
        <v>203084357.56452778</v>
      </c>
      <c r="AT15" s="110">
        <f>IF(OR(AT12&gt;Resumen!$K$19,AT12&lt;=Resumen!$E$13),0,IF(AT12&lt;=Resumen!$E$13+Resumen!$E$20,Resumen!$E$19/12*Financiamiento!AT14,PMT(Resumen!$E$19/12,Resumen!$E$22,-Resumen!$E$14,0,0)))</f>
        <v>203084357.56452778</v>
      </c>
      <c r="AU15" s="110">
        <f>IF(OR(AU12&gt;Resumen!$K$19,AU12&lt;=Resumen!$E$13),0,IF(AU12&lt;=Resumen!$E$13+Resumen!$E$20,Resumen!$E$19/12*Financiamiento!AU14,PMT(Resumen!$E$19/12,Resumen!$E$22,-Resumen!$E$14,0,0)))</f>
        <v>203084357.56452778</v>
      </c>
      <c r="AV15" s="110">
        <f>IF(OR(AV12&gt;Resumen!$K$19,AV12&lt;=Resumen!$E$13),0,IF(AV12&lt;=Resumen!$E$13+Resumen!$E$20,Resumen!$E$19/12*Financiamiento!AV14,PMT(Resumen!$E$19/12,Resumen!$E$22,-Resumen!$E$14,0,0)))</f>
        <v>203084357.56452778</v>
      </c>
      <c r="AW15" s="110">
        <f>IF(OR(AW12&gt;Resumen!$K$19,AW12&lt;=Resumen!$E$13),0,IF(AW12&lt;=Resumen!$E$13+Resumen!$E$20,Resumen!$E$19/12*Financiamiento!AW14,PMT(Resumen!$E$19/12,Resumen!$E$22,-Resumen!$E$14,0,0)))</f>
        <v>203084357.56452778</v>
      </c>
      <c r="AX15" s="110">
        <f>IF(OR(AX12&gt;Resumen!$K$19,AX12&lt;=Resumen!$E$13),0,IF(AX12&lt;=Resumen!$E$13+Resumen!$E$20,Resumen!$E$19/12*Financiamiento!AX14,PMT(Resumen!$E$19/12,Resumen!$E$22,-Resumen!$E$14,0,0)))</f>
        <v>203084357.56452778</v>
      </c>
      <c r="AY15" s="110">
        <f>IF(OR(AY12&gt;Resumen!$K$19,AY12&lt;=Resumen!$E$13),0,IF(AY12&lt;=Resumen!$E$13+Resumen!$E$20,Resumen!$E$19/12*Financiamiento!AY14,PMT(Resumen!$E$19/12,Resumen!$E$22,-Resumen!$E$14,0,0)))</f>
        <v>203084357.56452778</v>
      </c>
      <c r="AZ15" s="110">
        <f>IF(OR(AZ12&gt;Resumen!$K$19,AZ12&lt;=Resumen!$E$13),0,IF(AZ12&lt;=Resumen!$E$13+Resumen!$E$20,Resumen!$E$19/12*Financiamiento!AZ14,PMT(Resumen!$E$19/12,Resumen!$E$22,-Resumen!$E$14,0,0)))</f>
        <v>203084357.56452778</v>
      </c>
      <c r="BA15" s="110">
        <f>IF(OR(BA12&gt;Resumen!$K$19,BA12&lt;=Resumen!$E$13),0,IF(BA12&lt;=Resumen!$E$13+Resumen!$E$20,Resumen!$E$19/12*Financiamiento!BA14,PMT(Resumen!$E$19/12,Resumen!$E$22,-Resumen!$E$14,0,0)))</f>
        <v>203084357.56452778</v>
      </c>
      <c r="BB15" s="110">
        <f>IF(OR(BB12&gt;Resumen!$K$19,BB12&lt;=Resumen!$E$13),0,IF(BB12&lt;=Resumen!$E$13+Resumen!$E$20,Resumen!$E$19/12*Financiamiento!BB14,PMT(Resumen!$E$19/12,Resumen!$E$22,-Resumen!$E$14,0,0)))</f>
        <v>203084357.56452778</v>
      </c>
      <c r="BC15" s="110">
        <f>IF(OR(BC12&gt;Resumen!$K$19,BC12&lt;=Resumen!$E$13),0,IF(BC12&lt;=Resumen!$E$13+Resumen!$E$20,Resumen!$E$19/12*Financiamiento!BC14,PMT(Resumen!$E$19/12,Resumen!$E$22,-Resumen!$E$14,0,0)))</f>
        <v>203084357.56452778</v>
      </c>
      <c r="BD15" s="110">
        <f>IF(OR(BD12&gt;Resumen!$K$19,BD12&lt;=Resumen!$E$13),0,IF(BD12&lt;=Resumen!$E$13+Resumen!$E$20,Resumen!$E$19/12*Financiamiento!BD14,PMT(Resumen!$E$19/12,Resumen!$E$22,-Resumen!$E$14,0,0)))</f>
        <v>203084357.56452778</v>
      </c>
      <c r="BE15" s="110">
        <f>IF(OR(BE12&gt;Resumen!$K$19,BE12&lt;=Resumen!$E$13),0,IF(BE12&lt;=Resumen!$E$13+Resumen!$E$20,Resumen!$E$19/12*Financiamiento!BE14,PMT(Resumen!$E$19/12,Resumen!$E$22,-Resumen!$E$14,0,0)))</f>
        <v>203084357.56452778</v>
      </c>
      <c r="BF15" s="110">
        <f>IF(OR(BF12&gt;Resumen!$K$19,BF12&lt;=Resumen!$E$13),0,IF(BF12&lt;=Resumen!$E$13+Resumen!$E$20,Resumen!$E$19/12*Financiamiento!BF14,PMT(Resumen!$E$19/12,Resumen!$E$22,-Resumen!$E$14,0,0)))</f>
        <v>203084357.56452778</v>
      </c>
      <c r="BG15" s="110">
        <f>IF(OR(BG12&gt;Resumen!$K$19,BG12&lt;=Resumen!$E$13),0,IF(BG12&lt;=Resumen!$E$13+Resumen!$E$20,Resumen!$E$19/12*Financiamiento!BG14,PMT(Resumen!$E$19/12,Resumen!$E$22,-Resumen!$E$14,0,0)))</f>
        <v>203084357.56452778</v>
      </c>
      <c r="BH15" s="110">
        <f>IF(OR(BH12&gt;Resumen!$K$19,BH12&lt;=Resumen!$E$13),0,IF(BH12&lt;=Resumen!$E$13+Resumen!$E$20,Resumen!$E$19/12*Financiamiento!BH14,PMT(Resumen!$E$19/12,Resumen!$E$22,-Resumen!$E$14,0,0)))</f>
        <v>203084357.56452778</v>
      </c>
      <c r="BI15" s="110">
        <f>IF(OR(BI12&gt;Resumen!$K$19,BI12&lt;=Resumen!$E$13),0,IF(BI12&lt;=Resumen!$E$13+Resumen!$E$20,Resumen!$E$19/12*Financiamiento!BI14,PMT(Resumen!$E$19/12,Resumen!$E$22,-Resumen!$E$14,0,0)))</f>
        <v>203084357.56452778</v>
      </c>
      <c r="BJ15" s="110">
        <f>IF(OR(BJ12&gt;Resumen!$K$19,BJ12&lt;=Resumen!$E$13),0,IF(BJ12&lt;=Resumen!$E$13+Resumen!$E$20,Resumen!$E$19/12*Financiamiento!BJ14,PMT(Resumen!$E$19/12,Resumen!$E$22,-Resumen!$E$14,0,0)))</f>
        <v>203084357.56452778</v>
      </c>
      <c r="BK15" s="110">
        <f>IF(OR(BK12&gt;Resumen!$K$19,BK12&lt;=Resumen!$E$13),0,IF(BK12&lt;=Resumen!$E$13+Resumen!$E$20,Resumen!$E$19/12*Financiamiento!BK14,PMT(Resumen!$E$19/12,Resumen!$E$22,-Resumen!$E$14,0,0)))</f>
        <v>203084357.56452778</v>
      </c>
      <c r="BL15" s="110">
        <f>IF(OR(BL12&gt;Resumen!$K$19,BL12&lt;=Resumen!$E$13),0,IF(BL12&lt;=Resumen!$E$13+Resumen!$E$20,Resumen!$E$19/12*Financiamiento!BL14,PMT(Resumen!$E$19/12,Resumen!$E$22,-Resumen!$E$14,0,0)))</f>
        <v>203084357.56452778</v>
      </c>
      <c r="BM15" s="110">
        <f>IF(OR(BM12&gt;Resumen!$K$19,BM12&lt;=Resumen!$E$13),0,IF(BM12&lt;=Resumen!$E$13+Resumen!$E$20,Resumen!$E$19/12*Financiamiento!BM14,PMT(Resumen!$E$19/12,Resumen!$E$22,-Resumen!$E$14,0,0)))</f>
        <v>203084357.56452778</v>
      </c>
      <c r="BN15" s="110">
        <f>IF(OR(BN12&gt;Resumen!$K$19,BN12&lt;=Resumen!$E$13),0,IF(BN12&lt;=Resumen!$E$13+Resumen!$E$20,Resumen!$E$19/12*Financiamiento!BN14,PMT(Resumen!$E$19/12,Resumen!$E$22,-Resumen!$E$14,0,0)))</f>
        <v>203084357.56452778</v>
      </c>
      <c r="BO15" s="110">
        <f>IF(OR(BO12&gt;Resumen!$K$19,BO12&lt;=Resumen!$E$13),0,IF(BO12&lt;=Resumen!$E$13+Resumen!$E$20,Resumen!$E$19/12*Financiamiento!BO14,PMT(Resumen!$E$19/12,Resumen!$E$22,-Resumen!$E$14,0,0)))</f>
        <v>203084357.56452778</v>
      </c>
      <c r="BP15" s="110">
        <f>IF(OR(BP12&gt;Resumen!$K$19,BP12&lt;=Resumen!$E$13),0,IF(BP12&lt;=Resumen!$E$13+Resumen!$E$20,Resumen!$E$19/12*Financiamiento!BP14,PMT(Resumen!$E$19/12,Resumen!$E$22,-Resumen!$E$14,0,0)))</f>
        <v>203084357.56452778</v>
      </c>
      <c r="BQ15" s="110">
        <f>IF(OR(BQ12&gt;Resumen!$K$19,BQ12&lt;=Resumen!$E$13),0,IF(BQ12&lt;=Resumen!$E$13+Resumen!$E$20,Resumen!$E$19/12*Financiamiento!BQ14,PMT(Resumen!$E$19/12,Resumen!$E$22,-Resumen!$E$14,0,0)))</f>
        <v>203084357.56452778</v>
      </c>
      <c r="BR15" s="110">
        <f>IF(OR(BR12&gt;Resumen!$K$19,BR12&lt;=Resumen!$E$13),0,IF(BR12&lt;=Resumen!$E$13+Resumen!$E$20,Resumen!$E$19/12*Financiamiento!BR14,PMT(Resumen!$E$19/12,Resumen!$E$22,-Resumen!$E$14,0,0)))</f>
        <v>203084357.56452778</v>
      </c>
      <c r="BS15" s="110">
        <f>IF(OR(BS12&gt;Resumen!$K$19,BS12&lt;=Resumen!$E$13),0,IF(BS12&lt;=Resumen!$E$13+Resumen!$E$20,Resumen!$E$19/12*Financiamiento!BS14,PMT(Resumen!$E$19/12,Resumen!$E$22,-Resumen!$E$14,0,0)))</f>
        <v>203084357.56452778</v>
      </c>
      <c r="BT15" s="110">
        <f>IF(OR(BT12&gt;Resumen!$K$19,BT12&lt;=Resumen!$E$13),0,IF(BT12&lt;=Resumen!$E$13+Resumen!$E$20,Resumen!$E$19/12*Financiamiento!BT14,PMT(Resumen!$E$19/12,Resumen!$E$22,-Resumen!$E$14,0,0)))</f>
        <v>203084357.56452778</v>
      </c>
      <c r="BU15" s="110">
        <f>IF(OR(BU12&gt;Resumen!$K$19,BU12&lt;=Resumen!$E$13),0,IF(BU12&lt;=Resumen!$E$13+Resumen!$E$20,Resumen!$E$19/12*Financiamiento!BU14,PMT(Resumen!$E$19/12,Resumen!$E$22,-Resumen!$E$14,0,0)))</f>
        <v>203084357.56452778</v>
      </c>
      <c r="BV15" s="110">
        <f>IF(OR(BV12&gt;Resumen!$K$19,BV12&lt;=Resumen!$E$13),0,IF(BV12&lt;=Resumen!$E$13+Resumen!$E$20,Resumen!$E$19/12*Financiamiento!BV14,PMT(Resumen!$E$19/12,Resumen!$E$22,-Resumen!$E$14,0,0)))</f>
        <v>203084357.56452778</v>
      </c>
      <c r="BW15" s="110">
        <f>IF(OR(BW12&gt;Resumen!$K$19,BW12&lt;=Resumen!$E$13),0,IF(BW12&lt;=Resumen!$E$13+Resumen!$E$20,Resumen!$E$19/12*Financiamiento!BW14,PMT(Resumen!$E$19/12,Resumen!$E$22,-Resumen!$E$14,0,0)))</f>
        <v>203084357.56452778</v>
      </c>
      <c r="BX15" s="110">
        <f>IF(OR(BX12&gt;Resumen!$K$19,BX12&lt;=Resumen!$E$13),0,IF(BX12&lt;=Resumen!$E$13+Resumen!$E$20,Resumen!$E$19/12*Financiamiento!BX14,PMT(Resumen!$E$19/12,Resumen!$E$22,-Resumen!$E$14,0,0)))</f>
        <v>203084357.56452778</v>
      </c>
      <c r="BY15" s="110">
        <f>IF(OR(BY12&gt;Resumen!$K$19,BY12&lt;=Resumen!$E$13),0,IF(BY12&lt;=Resumen!$E$13+Resumen!$E$20,Resumen!$E$19/12*Financiamiento!BY14,PMT(Resumen!$E$19/12,Resumen!$E$22,-Resumen!$E$14,0,0)))</f>
        <v>203084357.56452778</v>
      </c>
      <c r="BZ15" s="110">
        <f>IF(OR(BZ12&gt;Resumen!$K$19,BZ12&lt;=Resumen!$E$13),0,IF(BZ12&lt;=Resumen!$E$13+Resumen!$E$20,Resumen!$E$19/12*Financiamiento!BZ14,PMT(Resumen!$E$19/12,Resumen!$E$22,-Resumen!$E$14,0,0)))</f>
        <v>203084357.56452778</v>
      </c>
      <c r="CA15" s="110">
        <f>IF(OR(CA12&gt;Resumen!$K$19,CA12&lt;=Resumen!$E$13),0,IF(CA12&lt;=Resumen!$E$13+Resumen!$E$20,Resumen!$E$19/12*Financiamiento!CA14,PMT(Resumen!$E$19/12,Resumen!$E$22,-Resumen!$E$14,0,0)))</f>
        <v>203084357.56452778</v>
      </c>
      <c r="CB15" s="110">
        <f>IF(OR(CB12&gt;Resumen!$K$19,CB12&lt;=Resumen!$E$13),0,IF(CB12&lt;=Resumen!$E$13+Resumen!$E$20,Resumen!$E$19/12*Financiamiento!CB14,PMT(Resumen!$E$19/12,Resumen!$E$22,-Resumen!$E$14,0,0)))</f>
        <v>203084357.56452778</v>
      </c>
      <c r="CC15" s="110">
        <f>IF(OR(CC12&gt;Resumen!$K$19,CC12&lt;=Resumen!$E$13),0,IF(CC12&lt;=Resumen!$E$13+Resumen!$E$20,Resumen!$E$19/12*Financiamiento!CC14,PMT(Resumen!$E$19/12,Resumen!$E$22,-Resumen!$E$14,0,0)))</f>
        <v>203084357.56452778</v>
      </c>
      <c r="CD15" s="110">
        <f>IF(OR(CD12&gt;Resumen!$K$19,CD12&lt;=Resumen!$E$13),0,IF(CD12&lt;=Resumen!$E$13+Resumen!$E$20,Resumen!$E$19/12*Financiamiento!CD14,PMT(Resumen!$E$19/12,Resumen!$E$22,-Resumen!$E$14,0,0)))</f>
        <v>203084357.56452778</v>
      </c>
      <c r="CE15" s="110">
        <f>IF(OR(CE12&gt;Resumen!$K$19,CE12&lt;=Resumen!$E$13),0,IF(CE12&lt;=Resumen!$E$13+Resumen!$E$20,Resumen!$E$19/12*Financiamiento!CE14,PMT(Resumen!$E$19/12,Resumen!$E$22,-Resumen!$E$14,0,0)))</f>
        <v>203084357.56452778</v>
      </c>
      <c r="CF15" s="110">
        <f>IF(OR(CF12&gt;Resumen!$K$19,CF12&lt;=Resumen!$E$13),0,IF(CF12&lt;=Resumen!$E$13+Resumen!$E$20,Resumen!$E$19/12*Financiamiento!CF14,PMT(Resumen!$E$19/12,Resumen!$E$22,-Resumen!$E$14,0,0)))</f>
        <v>203084357.56452778</v>
      </c>
      <c r="CG15" s="110">
        <f>IF(OR(CG12&gt;Resumen!$K$19,CG12&lt;=Resumen!$E$13),0,IF(CG12&lt;=Resumen!$E$13+Resumen!$E$20,Resumen!$E$19/12*Financiamiento!CG14,PMT(Resumen!$E$19/12,Resumen!$E$22,-Resumen!$E$14,0,0)))</f>
        <v>203084357.56452778</v>
      </c>
      <c r="CH15" s="110">
        <f>IF(OR(CH12&gt;Resumen!$K$19,CH12&lt;=Resumen!$E$13),0,IF(CH12&lt;=Resumen!$E$13+Resumen!$E$20,Resumen!$E$19/12*Financiamiento!CH14,PMT(Resumen!$E$19/12,Resumen!$E$22,-Resumen!$E$14,0,0)))</f>
        <v>203084357.56452778</v>
      </c>
      <c r="CI15" s="110">
        <f>IF(OR(CI12&gt;Resumen!$K$19,CI12&lt;=Resumen!$E$13),0,IF(CI12&lt;=Resumen!$E$13+Resumen!$E$20,Resumen!$E$19/12*Financiamiento!CI14,PMT(Resumen!$E$19/12,Resumen!$E$22,-Resumen!$E$14,0,0)))</f>
        <v>203084357.56452778</v>
      </c>
      <c r="CJ15" s="110">
        <f>IF(OR(CJ12&gt;Resumen!$K$19,CJ12&lt;=Resumen!$E$13),0,IF(CJ12&lt;=Resumen!$E$13+Resumen!$E$20,Resumen!$E$19/12*Financiamiento!CJ14,PMT(Resumen!$E$19/12,Resumen!$E$22,-Resumen!$E$14,0,0)))</f>
        <v>203084357.56452778</v>
      </c>
      <c r="CK15" s="110">
        <f>IF(OR(CK12&gt;Resumen!$K$19,CK12&lt;=Resumen!$E$13),0,IF(CK12&lt;=Resumen!$E$13+Resumen!$E$20,Resumen!$E$19/12*Financiamiento!CK14,PMT(Resumen!$E$19/12,Resumen!$E$22,-Resumen!$E$14,0,0)))</f>
        <v>203084357.56452778</v>
      </c>
      <c r="CL15" s="110">
        <f>IF(OR(CL12&gt;Resumen!$K$19,CL12&lt;=Resumen!$E$13),0,IF(CL12&lt;=Resumen!$E$13+Resumen!$E$20,Resumen!$E$19/12*Financiamiento!CL14,PMT(Resumen!$E$19/12,Resumen!$E$22,-Resumen!$E$14,0,0)))</f>
        <v>203084357.56452778</v>
      </c>
      <c r="CM15" s="110">
        <f>IF(OR(CM12&gt;Resumen!$K$19,CM12&lt;=Resumen!$E$13),0,IF(CM12&lt;=Resumen!$E$13+Resumen!$E$20,Resumen!$E$19/12*Financiamiento!CM14,PMT(Resumen!$E$19/12,Resumen!$E$22,-Resumen!$E$14,0,0)))</f>
        <v>203084357.56452778</v>
      </c>
      <c r="CN15" s="110">
        <f>IF(OR(CN12&gt;Resumen!$K$19,CN12&lt;=Resumen!$E$13),0,IF(CN12&lt;=Resumen!$E$13+Resumen!$E$20,Resumen!$E$19/12*Financiamiento!CN14,PMT(Resumen!$E$19/12,Resumen!$E$22,-Resumen!$E$14,0,0)))</f>
        <v>203084357.56452778</v>
      </c>
      <c r="CO15" s="110">
        <f>IF(OR(CO12&gt;Resumen!$K$19,CO12&lt;=Resumen!$E$13),0,IF(CO12&lt;=Resumen!$E$13+Resumen!$E$20,Resumen!$E$19/12*Financiamiento!CO14,PMT(Resumen!$E$19/12,Resumen!$E$22,-Resumen!$E$14,0,0)))</f>
        <v>203084357.56452778</v>
      </c>
      <c r="CP15" s="110">
        <f>IF(OR(CP12&gt;Resumen!$K$19,CP12&lt;=Resumen!$E$13),0,IF(CP12&lt;=Resumen!$E$13+Resumen!$E$20,Resumen!$E$19/12*Financiamiento!CP14,PMT(Resumen!$E$19/12,Resumen!$E$22,-Resumen!$E$14,0,0)))</f>
        <v>203084357.56452778</v>
      </c>
      <c r="CQ15" s="110">
        <f>IF(OR(CQ12&gt;Resumen!$K$19,CQ12&lt;=Resumen!$E$13),0,IF(CQ12&lt;=Resumen!$E$13+Resumen!$E$20,Resumen!$E$19/12*Financiamiento!CQ14,PMT(Resumen!$E$19/12,Resumen!$E$22,-Resumen!$E$14,0,0)))</f>
        <v>203084357.56452778</v>
      </c>
      <c r="CR15" s="110">
        <f>IF(OR(CR12&gt;Resumen!$K$19,CR12&lt;=Resumen!$E$13),0,IF(CR12&lt;=Resumen!$E$13+Resumen!$E$20,Resumen!$E$19/12*Financiamiento!CR14,PMT(Resumen!$E$19/12,Resumen!$E$22,-Resumen!$E$14,0,0)))</f>
        <v>203084357.56452778</v>
      </c>
      <c r="CS15" s="110">
        <f>IF(OR(CS12&gt;Resumen!$K$19,CS12&lt;=Resumen!$E$13),0,IF(CS12&lt;=Resumen!$E$13+Resumen!$E$20,Resumen!$E$19/12*Financiamiento!CS14,PMT(Resumen!$E$19/12,Resumen!$E$22,-Resumen!$E$14,0,0)))</f>
        <v>203084357.56452778</v>
      </c>
      <c r="CT15" s="110">
        <f>IF(OR(CT12&gt;Resumen!$K$19,CT12&lt;=Resumen!$E$13),0,IF(CT12&lt;=Resumen!$E$13+Resumen!$E$20,Resumen!$E$19/12*Financiamiento!CT14,PMT(Resumen!$E$19/12,Resumen!$E$22,-Resumen!$E$14,0,0)))</f>
        <v>203084357.56452778</v>
      </c>
      <c r="CU15" s="110">
        <f>IF(OR(CU12&gt;Resumen!$K$19,CU12&lt;=Resumen!$E$13),0,IF(CU12&lt;=Resumen!$E$13+Resumen!$E$20,Resumen!$E$19/12*Financiamiento!CU14,PMT(Resumen!$E$19/12,Resumen!$E$22,-Resumen!$E$14,0,0)))</f>
        <v>203084357.56452778</v>
      </c>
      <c r="CV15" s="110">
        <f>IF(OR(CV12&gt;Resumen!$K$19,CV12&lt;=Resumen!$E$13),0,IF(CV12&lt;=Resumen!$E$13+Resumen!$E$20,Resumen!$E$19/12*Financiamiento!CV14,PMT(Resumen!$E$19/12,Resumen!$E$22,-Resumen!$E$14,0,0)))</f>
        <v>203084357.56452778</v>
      </c>
      <c r="CW15" s="110">
        <f>IF(OR(CW12&gt;Resumen!$K$19,CW12&lt;=Resumen!$E$13),0,IF(CW12&lt;=Resumen!$E$13+Resumen!$E$20,Resumen!$E$19/12*Financiamiento!CW14,PMT(Resumen!$E$19/12,Resumen!$E$22,-Resumen!$E$14,0,0)))</f>
        <v>203084357.56452778</v>
      </c>
      <c r="CX15" s="110">
        <f>IF(OR(CX12&gt;Resumen!$K$19,CX12&lt;=Resumen!$E$13),0,IF(CX12&lt;=Resumen!$E$13+Resumen!$E$20,Resumen!$E$19/12*Financiamiento!CX14,PMT(Resumen!$E$19/12,Resumen!$E$22,-Resumen!$E$14,0,0)))</f>
        <v>203084357.56452778</v>
      </c>
      <c r="CY15" s="110">
        <f>IF(OR(CY12&gt;Resumen!$K$19,CY12&lt;=Resumen!$E$13),0,IF(CY12&lt;=Resumen!$E$13+Resumen!$E$20,Resumen!$E$19/12*Financiamiento!CY14,PMT(Resumen!$E$19/12,Resumen!$E$22,-Resumen!$E$14,0,0)))</f>
        <v>203084357.56452778</v>
      </c>
      <c r="CZ15" s="110">
        <f>IF(OR(CZ12&gt;Resumen!$K$19,CZ12&lt;=Resumen!$E$13),0,IF(CZ12&lt;=Resumen!$E$13+Resumen!$E$20,Resumen!$E$19/12*Financiamiento!CZ14,PMT(Resumen!$E$19/12,Resumen!$E$22,-Resumen!$E$14,0,0)))</f>
        <v>203084357.56452778</v>
      </c>
      <c r="DA15" s="110">
        <f>IF(OR(DA12&gt;Resumen!$K$19,DA12&lt;=Resumen!$E$13),0,IF(DA12&lt;=Resumen!$E$13+Resumen!$E$20,Resumen!$E$19/12*Financiamiento!DA14,PMT(Resumen!$E$19/12,Resumen!$E$22,-Resumen!$E$14,0,0)))</f>
        <v>203084357.56452778</v>
      </c>
      <c r="DB15" s="110">
        <f>IF(OR(DB12&gt;Resumen!$K$19,DB12&lt;=Resumen!$E$13),0,IF(DB12&lt;=Resumen!$E$13+Resumen!$E$20,Resumen!$E$19/12*Financiamiento!DB14,PMT(Resumen!$E$19/12,Resumen!$E$22,-Resumen!$E$14,0,0)))</f>
        <v>203084357.56452778</v>
      </c>
      <c r="DC15" s="110">
        <f>IF(OR(DC12&gt;Resumen!$K$19,DC12&lt;=Resumen!$E$13),0,IF(DC12&lt;=Resumen!$E$13+Resumen!$E$20,Resumen!$E$19/12*Financiamiento!DC14,PMT(Resumen!$E$19/12,Resumen!$E$22,-Resumen!$E$14,0,0)))</f>
        <v>203084357.56452778</v>
      </c>
      <c r="DD15" s="110">
        <f>IF(OR(DD12&gt;Resumen!$K$19,DD12&lt;=Resumen!$E$13),0,IF(DD12&lt;=Resumen!$E$13+Resumen!$E$20,Resumen!$E$19/12*Financiamiento!DD14,PMT(Resumen!$E$19/12,Resumen!$E$22,-Resumen!$E$14,0,0)))</f>
        <v>203084357.56452778</v>
      </c>
      <c r="DE15" s="110">
        <f>IF(OR(DE12&gt;Resumen!$K$19,DE12&lt;=Resumen!$E$13),0,IF(DE12&lt;=Resumen!$E$13+Resumen!$E$20,Resumen!$E$19/12*Financiamiento!DE14,PMT(Resumen!$E$19/12,Resumen!$E$22,-Resumen!$E$14,0,0)))</f>
        <v>203084357.56452778</v>
      </c>
      <c r="DF15" s="110">
        <f>IF(OR(DF12&gt;Resumen!$K$19,DF12&lt;=Resumen!$E$13),0,IF(DF12&lt;=Resumen!$E$13+Resumen!$E$20,Resumen!$E$19/12*Financiamiento!DF14,PMT(Resumen!$E$19/12,Resumen!$E$22,-Resumen!$E$14,0,0)))</f>
        <v>203084357.56452778</v>
      </c>
      <c r="DG15" s="110">
        <f>IF(OR(DG12&gt;Resumen!$K$19,DG12&lt;=Resumen!$E$13),0,IF(DG12&lt;=Resumen!$E$13+Resumen!$E$20,Resumen!$E$19/12*Financiamiento!DG14,PMT(Resumen!$E$19/12,Resumen!$E$22,-Resumen!$E$14,0,0)))</f>
        <v>203084357.56452778</v>
      </c>
      <c r="DH15" s="110">
        <f>IF(OR(DH12&gt;Resumen!$K$19,DH12&lt;=Resumen!$E$13),0,IF(DH12&lt;=Resumen!$E$13+Resumen!$E$20,Resumen!$E$19/12*Financiamiento!DH14,PMT(Resumen!$E$19/12,Resumen!$E$22,-Resumen!$E$14,0,0)))</f>
        <v>203084357.56452778</v>
      </c>
      <c r="DI15" s="110">
        <f>IF(OR(DI12&gt;Resumen!$K$19,DI12&lt;=Resumen!$E$13),0,IF(DI12&lt;=Resumen!$E$13+Resumen!$E$20,Resumen!$E$19/12*Financiamiento!DI14,PMT(Resumen!$E$19/12,Resumen!$E$22,-Resumen!$E$14,0,0)))</f>
        <v>203084357.56452778</v>
      </c>
      <c r="DJ15" s="110">
        <f>IF(OR(DJ12&gt;Resumen!$K$19,DJ12&lt;=Resumen!$E$13),0,IF(DJ12&lt;=Resumen!$E$13+Resumen!$E$20,Resumen!$E$19/12*Financiamiento!DJ14,PMT(Resumen!$E$19/12,Resumen!$E$22,-Resumen!$E$14,0,0)))</f>
        <v>203084357.56452778</v>
      </c>
      <c r="DK15" s="110">
        <f>IF(OR(DK12&gt;Resumen!$K$19,DK12&lt;=Resumen!$E$13),0,IF(DK12&lt;=Resumen!$E$13+Resumen!$E$20,Resumen!$E$19/12*Financiamiento!DK14,PMT(Resumen!$E$19/12,Resumen!$E$22,-Resumen!$E$14,0,0)))</f>
        <v>203084357.56452778</v>
      </c>
      <c r="DL15" s="110">
        <f>IF(OR(DL12&gt;Resumen!$K$19,DL12&lt;=Resumen!$E$13),0,IF(DL12&lt;=Resumen!$E$13+Resumen!$E$20,Resumen!$E$19/12*Financiamiento!DL14,PMT(Resumen!$E$19/12,Resumen!$E$22,-Resumen!$E$14,0,0)))</f>
        <v>203084357.56452778</v>
      </c>
      <c r="DM15" s="110">
        <f>IF(OR(DM12&gt;Resumen!$K$19,DM12&lt;=Resumen!$E$13),0,IF(DM12&lt;=Resumen!$E$13+Resumen!$E$20,Resumen!$E$19/12*Financiamiento!DM14,PMT(Resumen!$E$19/12,Resumen!$E$22,-Resumen!$E$14,0,0)))</f>
        <v>203084357.56452778</v>
      </c>
      <c r="DN15" s="110">
        <f>IF(OR(DN12&gt;Resumen!$K$19,DN12&lt;=Resumen!$E$13),0,IF(DN12&lt;=Resumen!$E$13+Resumen!$E$20,Resumen!$E$19/12*Financiamiento!DN14,PMT(Resumen!$E$19/12,Resumen!$E$22,-Resumen!$E$14,0,0)))</f>
        <v>203084357.56452778</v>
      </c>
      <c r="DO15" s="110">
        <f>IF(OR(DO12&gt;Resumen!$K$19,DO12&lt;=Resumen!$E$13),0,IF(DO12&lt;=Resumen!$E$13+Resumen!$E$20,Resumen!$E$19/12*Financiamiento!DO14,PMT(Resumen!$E$19/12,Resumen!$E$22,-Resumen!$E$14,0,0)))</f>
        <v>203084357.56452778</v>
      </c>
      <c r="DP15" s="110">
        <f>IF(OR(DP12&gt;Resumen!$K$19,DP12&lt;=Resumen!$E$13),0,IF(DP12&lt;=Resumen!$E$13+Resumen!$E$20,Resumen!$E$19/12*Financiamiento!DP14,PMT(Resumen!$E$19/12,Resumen!$E$22,-Resumen!$E$14,0,0)))</f>
        <v>203084357.56452778</v>
      </c>
      <c r="DQ15" s="110">
        <f>IF(OR(DQ12&gt;Resumen!$K$19,DQ12&lt;=Resumen!$E$13),0,IF(DQ12&lt;=Resumen!$E$13+Resumen!$E$20,Resumen!$E$19/12*Financiamiento!DQ14,PMT(Resumen!$E$19/12,Resumen!$E$22,-Resumen!$E$14,0,0)))</f>
        <v>203084357.56452778</v>
      </c>
      <c r="DR15" s="110">
        <f>IF(OR(DR12&gt;Resumen!$K$19,DR12&lt;=Resumen!$E$13),0,IF(DR12&lt;=Resumen!$E$13+Resumen!$E$20,Resumen!$E$19/12*Financiamiento!DR14,PMT(Resumen!$E$19/12,Resumen!$E$22,-Resumen!$E$14,0,0)))</f>
        <v>203084357.56452778</v>
      </c>
      <c r="DS15" s="110">
        <f>IF(OR(DS12&gt;Resumen!$K$19,DS12&lt;=Resumen!$E$13),0,IF(DS12&lt;=Resumen!$E$13+Resumen!$E$20,Resumen!$E$19/12*Financiamiento!DS14,PMT(Resumen!$E$19/12,Resumen!$E$22,-Resumen!$E$14,0,0)))</f>
        <v>0</v>
      </c>
      <c r="DT15" s="110">
        <f>IF(OR(DT12&gt;Resumen!$K$19,DT12&lt;=Resumen!$E$13),0,IF(DT12&lt;=Resumen!$E$13+Resumen!$E$20,Resumen!$E$19/12*Financiamiento!DT14,PMT(Resumen!$E$19/12,Resumen!$E$22,-Resumen!$E$14,0,0)))</f>
        <v>0</v>
      </c>
      <c r="DU15" s="110">
        <f>IF(OR(DU12&gt;Resumen!$K$19,DU12&lt;=Resumen!$E$13),0,IF(DU12&lt;=Resumen!$E$13+Resumen!$E$20,Resumen!$E$19/12*Financiamiento!DU14,PMT(Resumen!$E$19/12,Resumen!$E$22,-Resumen!$E$14,0,0)))</f>
        <v>0</v>
      </c>
      <c r="DV15" s="110">
        <f>IF(OR(DV12&gt;Resumen!$K$19,DV12&lt;=Resumen!$E$13),0,IF(DV12&lt;=Resumen!$E$13+Resumen!$E$20,Resumen!$E$19/12*Financiamiento!DV14,PMT(Resumen!$E$19/12,Resumen!$E$22,-Resumen!$E$14,0,0)))</f>
        <v>0</v>
      </c>
      <c r="DW15" s="110">
        <f>IF(OR(DW12&gt;Resumen!$K$19,DW12&lt;=Resumen!$E$13),0,IF(DW12&lt;=Resumen!$E$13+Resumen!$E$20,Resumen!$E$19/12*Financiamiento!DW14,PMT(Resumen!$E$19/12,Resumen!$E$22,-Resumen!$E$14,0,0)))</f>
        <v>0</v>
      </c>
      <c r="DX15" s="110">
        <f>IF(OR(DX12&gt;Resumen!$K$19,DX12&lt;=Resumen!$E$13),0,IF(DX12&lt;=Resumen!$E$13+Resumen!$E$20,Resumen!$E$19/12*Financiamiento!DX14,PMT(Resumen!$E$19/12,Resumen!$E$22,-Resumen!$E$14,0,0)))</f>
        <v>0</v>
      </c>
      <c r="DY15" s="110">
        <f>IF(OR(DY12&gt;Resumen!$K$19,DY12&lt;=Resumen!$E$13),0,IF(DY12&lt;=Resumen!$E$13+Resumen!$E$20,Resumen!$E$19/12*Financiamiento!DY14,PMT(Resumen!$E$19/12,Resumen!$E$22,-Resumen!$E$14,0,0)))</f>
        <v>0</v>
      </c>
      <c r="DZ15" s="110">
        <f>IF(OR(DZ12&gt;Resumen!$K$19,DZ12&lt;=Resumen!$E$13),0,IF(DZ12&lt;=Resumen!$E$13+Resumen!$E$20,Resumen!$E$19/12*Financiamiento!DZ14,PMT(Resumen!$E$19/12,Resumen!$E$22,-Resumen!$E$14,0,0)))</f>
        <v>0</v>
      </c>
      <c r="EA15" s="110">
        <f>IF(OR(EA12&gt;Resumen!$K$19,EA12&lt;=Resumen!$E$13),0,IF(EA12&lt;=Resumen!$E$13+Resumen!$E$20,Resumen!$E$19/12*Financiamiento!EA14,PMT(Resumen!$E$19/12,Resumen!$E$22,-Resumen!$E$14,0,0)))</f>
        <v>0</v>
      </c>
      <c r="EB15" s="110">
        <f>IF(OR(EB12&gt;Resumen!$K$19,EB12&lt;=Resumen!$E$13),0,IF(EB12&lt;=Resumen!$E$13+Resumen!$E$20,Resumen!$E$19/12*Financiamiento!EB14,PMT(Resumen!$E$19/12,Resumen!$E$22,-Resumen!$E$14,0,0)))</f>
        <v>0</v>
      </c>
      <c r="EC15" s="110">
        <f>IF(OR(EC12&gt;Resumen!$K$19,EC12&lt;=Resumen!$E$13),0,IF(EC12&lt;=Resumen!$E$13+Resumen!$E$20,Resumen!$E$19/12*Financiamiento!EC14,PMT(Resumen!$E$19/12,Resumen!$E$22,-Resumen!$E$14,0,0)))</f>
        <v>0</v>
      </c>
      <c r="ED15" s="111">
        <f>IF(OR(ED12&gt;Resumen!$K$19,ED12&lt;=Resumen!$E$13),0,IF(ED12&lt;=Resumen!$E$13+Resumen!$E$20,Resumen!$E$19/12*Financiamiento!ED14,PMT(Resumen!$E$19/12,Resumen!$E$22,-Resumen!$E$14,0,0)))</f>
        <v>0</v>
      </c>
    </row>
    <row r="16" spans="1:134" x14ac:dyDescent="0.35">
      <c r="A16" s="109">
        <f t="shared" ref="A16:A17" si="22">SUM(C16:ED16)</f>
        <v>791096280.38832235</v>
      </c>
      <c r="B16" s="5" t="s">
        <v>68</v>
      </c>
      <c r="C16" s="110">
        <f>C15-C17</f>
        <v>0</v>
      </c>
      <c r="D16" s="110">
        <f t="shared" ref="D16:BO16" si="23">D15-D17</f>
        <v>0</v>
      </c>
      <c r="E16" s="110">
        <f t="shared" si="23"/>
        <v>0</v>
      </c>
      <c r="F16" s="110">
        <f t="shared" si="23"/>
        <v>0</v>
      </c>
      <c r="G16" s="110">
        <f t="shared" si="23"/>
        <v>0</v>
      </c>
      <c r="H16" s="110">
        <f t="shared" si="23"/>
        <v>0</v>
      </c>
      <c r="I16" s="110">
        <f t="shared" si="23"/>
        <v>0</v>
      </c>
      <c r="J16" s="110">
        <f t="shared" si="23"/>
        <v>0</v>
      </c>
      <c r="K16" s="110">
        <f t="shared" si="23"/>
        <v>0</v>
      </c>
      <c r="L16" s="110">
        <f t="shared" si="23"/>
        <v>0</v>
      </c>
      <c r="M16" s="110">
        <f t="shared" si="23"/>
        <v>0</v>
      </c>
      <c r="N16" s="110">
        <f t="shared" si="23"/>
        <v>0</v>
      </c>
      <c r="O16" s="110">
        <f t="shared" si="23"/>
        <v>0</v>
      </c>
      <c r="P16" s="110">
        <f t="shared" si="23"/>
        <v>0</v>
      </c>
      <c r="Q16" s="110">
        <f t="shared" si="23"/>
        <v>0</v>
      </c>
      <c r="R16" s="110">
        <f t="shared" si="23"/>
        <v>0</v>
      </c>
      <c r="S16" s="110">
        <f t="shared" si="23"/>
        <v>0</v>
      </c>
      <c r="T16" s="110">
        <f t="shared" si="23"/>
        <v>0</v>
      </c>
      <c r="U16" s="110">
        <f t="shared" si="23"/>
        <v>0</v>
      </c>
      <c r="V16" s="110">
        <f t="shared" si="23"/>
        <v>0</v>
      </c>
      <c r="W16" s="110">
        <f t="shared" si="23"/>
        <v>0</v>
      </c>
      <c r="X16" s="110">
        <f t="shared" si="23"/>
        <v>0</v>
      </c>
      <c r="Y16" s="110">
        <f t="shared" si="23"/>
        <v>0</v>
      </c>
      <c r="Z16" s="110">
        <f t="shared" si="23"/>
        <v>0</v>
      </c>
      <c r="AA16" s="110">
        <f t="shared" si="23"/>
        <v>0</v>
      </c>
      <c r="AB16" s="110">
        <f t="shared" si="23"/>
        <v>0</v>
      </c>
      <c r="AC16" s="110">
        <f t="shared" si="23"/>
        <v>0</v>
      </c>
      <c r="AD16" s="110">
        <f t="shared" si="23"/>
        <v>0</v>
      </c>
      <c r="AE16" s="110">
        <f t="shared" si="23"/>
        <v>0</v>
      </c>
      <c r="AF16" s="110">
        <f t="shared" si="23"/>
        <v>0</v>
      </c>
      <c r="AG16" s="110">
        <f t="shared" si="23"/>
        <v>0</v>
      </c>
      <c r="AH16" s="110">
        <f t="shared" si="23"/>
        <v>0</v>
      </c>
      <c r="AI16" s="110">
        <f t="shared" si="23"/>
        <v>5649134.4576539993</v>
      </c>
      <c r="AJ16" s="110">
        <f t="shared" si="23"/>
        <v>5705625.8022305369</v>
      </c>
      <c r="AK16" s="110">
        <f t="shared" si="23"/>
        <v>5762682.0602528453</v>
      </c>
      <c r="AL16" s="110">
        <f t="shared" si="23"/>
        <v>5820308.8808553815</v>
      </c>
      <c r="AM16" s="110">
        <f t="shared" si="23"/>
        <v>5878511.969663918</v>
      </c>
      <c r="AN16" s="110">
        <f t="shared" si="23"/>
        <v>5937297.0893605649</v>
      </c>
      <c r="AO16" s="110">
        <f t="shared" si="23"/>
        <v>5996670.0602541566</v>
      </c>
      <c r="AP16" s="110">
        <f t="shared" si="23"/>
        <v>6056636.760856688</v>
      </c>
      <c r="AQ16" s="110">
        <f t="shared" si="23"/>
        <v>6117203.128465265</v>
      </c>
      <c r="AR16" s="110">
        <f t="shared" si="23"/>
        <v>6178375.1597498953</v>
      </c>
      <c r="AS16" s="110">
        <f t="shared" si="23"/>
        <v>6240158.9113473892</v>
      </c>
      <c r="AT16" s="110">
        <f t="shared" si="23"/>
        <v>6302560.5004608631</v>
      </c>
      <c r="AU16" s="110">
        <f t="shared" si="23"/>
        <v>6365586.1054654717</v>
      </c>
      <c r="AV16" s="110">
        <f t="shared" si="23"/>
        <v>6429241.9665201306</v>
      </c>
      <c r="AW16" s="110">
        <f t="shared" si="23"/>
        <v>6493534.3861852884</v>
      </c>
      <c r="AX16" s="110">
        <f t="shared" si="23"/>
        <v>6558469.7300471365</v>
      </c>
      <c r="AY16" s="110">
        <f t="shared" si="23"/>
        <v>6624054.4273476005</v>
      </c>
      <c r="AZ16" s="110">
        <f t="shared" si="23"/>
        <v>6690294.9716210961</v>
      </c>
      <c r="BA16" s="110">
        <f t="shared" si="23"/>
        <v>6757197.9213373065</v>
      </c>
      <c r="BB16" s="110">
        <f t="shared" si="23"/>
        <v>6824769.9005506933</v>
      </c>
      <c r="BC16" s="110">
        <f t="shared" si="23"/>
        <v>6893017.5995562077</v>
      </c>
      <c r="BD16" s="110">
        <f t="shared" si="23"/>
        <v>6961947.7755517662</v>
      </c>
      <c r="BE16" s="110">
        <f t="shared" si="23"/>
        <v>7031567.2533072531</v>
      </c>
      <c r="BF16" s="110">
        <f t="shared" si="23"/>
        <v>7101882.925840348</v>
      </c>
      <c r="BG16" s="110">
        <f t="shared" si="23"/>
        <v>7172901.7550987303</v>
      </c>
      <c r="BH16" s="110">
        <f t="shared" si="23"/>
        <v>7244630.7726497352</v>
      </c>
      <c r="BI16" s="110">
        <f t="shared" si="23"/>
        <v>7317077.0803762078</v>
      </c>
      <c r="BJ16" s="110">
        <f t="shared" si="23"/>
        <v>7390247.8511799574</v>
      </c>
      <c r="BK16" s="110">
        <f t="shared" si="23"/>
        <v>7464150.3296917677</v>
      </c>
      <c r="BL16" s="110">
        <f t="shared" si="23"/>
        <v>7538791.8329887092</v>
      </c>
      <c r="BM16" s="110">
        <f t="shared" si="23"/>
        <v>7614179.751318574</v>
      </c>
      <c r="BN16" s="110">
        <f t="shared" si="23"/>
        <v>7690321.5488317907</v>
      </c>
      <c r="BO16" s="110">
        <f t="shared" si="23"/>
        <v>7767224.7643201053</v>
      </c>
      <c r="BP16" s="110">
        <f t="shared" ref="BP16:EA16" si="24">BP15-BP17</f>
        <v>7844897.0119633079</v>
      </c>
      <c r="BQ16" s="110">
        <f t="shared" si="24"/>
        <v>7923345.9820829332</v>
      </c>
      <c r="BR16" s="110">
        <f t="shared" si="24"/>
        <v>8002579.44190377</v>
      </c>
      <c r="BS16" s="110">
        <f t="shared" si="24"/>
        <v>8082605.2363227904</v>
      </c>
      <c r="BT16" s="110">
        <f t="shared" si="24"/>
        <v>8163431.2886860371</v>
      </c>
      <c r="BU16" s="110">
        <f t="shared" si="24"/>
        <v>8245065.6015728712</v>
      </c>
      <c r="BV16" s="110">
        <f t="shared" si="24"/>
        <v>8327516.257588625</v>
      </c>
      <c r="BW16" s="110">
        <f t="shared" si="24"/>
        <v>8410791.4201644957</v>
      </c>
      <c r="BX16" s="110">
        <f t="shared" si="24"/>
        <v>8494899.3343661427</v>
      </c>
      <c r="BY16" s="110">
        <f t="shared" si="24"/>
        <v>8579848.327709794</v>
      </c>
      <c r="BZ16" s="110">
        <f t="shared" si="24"/>
        <v>8665646.8109869063</v>
      </c>
      <c r="CA16" s="110">
        <f t="shared" si="24"/>
        <v>8752303.2790967524</v>
      </c>
      <c r="CB16" s="110">
        <f t="shared" si="24"/>
        <v>8839826.3118877411</v>
      </c>
      <c r="CC16" s="110">
        <f t="shared" si="24"/>
        <v>8928224.5750066042</v>
      </c>
      <c r="CD16" s="110">
        <f t="shared" si="24"/>
        <v>9017506.8207566738</v>
      </c>
      <c r="CE16" s="110">
        <f t="shared" si="24"/>
        <v>9107681.8889642358</v>
      </c>
      <c r="CF16" s="110">
        <f t="shared" si="24"/>
        <v>9198758.7078538835</v>
      </c>
      <c r="CG16" s="110">
        <f t="shared" si="24"/>
        <v>9290746.294932425</v>
      </c>
      <c r="CH16" s="110">
        <f t="shared" si="24"/>
        <v>9383653.7578817606</v>
      </c>
      <c r="CI16" s="110">
        <f t="shared" si="24"/>
        <v>9477490.2954605818</v>
      </c>
      <c r="CJ16" s="110">
        <f t="shared" si="24"/>
        <v>9572265.19841519</v>
      </c>
      <c r="CK16" s="110">
        <f t="shared" si="24"/>
        <v>9667987.8503993154</v>
      </c>
      <c r="CL16" s="110">
        <f t="shared" si="24"/>
        <v>9764667.7289033234</v>
      </c>
      <c r="CM16" s="110">
        <f t="shared" si="24"/>
        <v>9862314.4061923623</v>
      </c>
      <c r="CN16" s="110">
        <f t="shared" si="24"/>
        <v>9960937.5502542853</v>
      </c>
      <c r="CO16" s="110">
        <f t="shared" si="24"/>
        <v>10060546.925756842</v>
      </c>
      <c r="CP16" s="110">
        <f t="shared" si="24"/>
        <v>10161152.395014405</v>
      </c>
      <c r="CQ16" s="110">
        <f t="shared" si="24"/>
        <v>10262763.918964565</v>
      </c>
      <c r="CR16" s="110">
        <f t="shared" si="24"/>
        <v>10365391.558154225</v>
      </c>
      <c r="CS16" s="110">
        <f t="shared" si="24"/>
        <v>10469045.47373578</v>
      </c>
      <c r="CT16" s="110">
        <f t="shared" si="24"/>
        <v>10573735.928473115</v>
      </c>
      <c r="CU16" s="110">
        <f t="shared" si="24"/>
        <v>10679473.287757874</v>
      </c>
      <c r="CV16" s="110">
        <f t="shared" si="24"/>
        <v>10786268.020635456</v>
      </c>
      <c r="CW16" s="110">
        <f t="shared" si="24"/>
        <v>10894130.700841784</v>
      </c>
      <c r="CX16" s="110">
        <f t="shared" si="24"/>
        <v>11003072.0078502</v>
      </c>
      <c r="CY16" s="110">
        <f t="shared" si="24"/>
        <v>11113102.727928698</v>
      </c>
      <c r="CZ16" s="110">
        <f t="shared" si="24"/>
        <v>11224233.755207986</v>
      </c>
      <c r="DA16" s="110">
        <f t="shared" si="24"/>
        <v>11336476.092760056</v>
      </c>
      <c r="DB16" s="110">
        <f t="shared" si="24"/>
        <v>11449840.853687614</v>
      </c>
      <c r="DC16" s="110">
        <f t="shared" si="24"/>
        <v>11564339.262224495</v>
      </c>
      <c r="DD16" s="110">
        <f t="shared" si="24"/>
        <v>11679982.654846758</v>
      </c>
      <c r="DE16" s="110">
        <f t="shared" si="24"/>
        <v>11796782.481395215</v>
      </c>
      <c r="DF16" s="110">
        <f t="shared" si="24"/>
        <v>11914750.306209177</v>
      </c>
      <c r="DG16" s="110">
        <f t="shared" si="24"/>
        <v>12033897.809271276</v>
      </c>
      <c r="DH16" s="110">
        <f t="shared" si="24"/>
        <v>12154236.787364006</v>
      </c>
      <c r="DI16" s="110">
        <f t="shared" si="24"/>
        <v>12275779.155237645</v>
      </c>
      <c r="DJ16" s="110">
        <f t="shared" si="24"/>
        <v>12398536.94679004</v>
      </c>
      <c r="DK16" s="110">
        <f t="shared" si="24"/>
        <v>12522522.316257924</v>
      </c>
      <c r="DL16" s="110">
        <f t="shared" si="24"/>
        <v>12647747.539420515</v>
      </c>
      <c r="DM16" s="110">
        <f t="shared" si="24"/>
        <v>12774225.014814705</v>
      </c>
      <c r="DN16" s="110">
        <f t="shared" si="24"/>
        <v>12901967.264962882</v>
      </c>
      <c r="DO16" s="110">
        <f t="shared" si="24"/>
        <v>13030986.937612504</v>
      </c>
      <c r="DP16" s="110">
        <f t="shared" si="24"/>
        <v>13161296.806988597</v>
      </c>
      <c r="DQ16" s="110">
        <f t="shared" si="24"/>
        <v>13292909.775058478</v>
      </c>
      <c r="DR16" s="110">
        <f t="shared" si="24"/>
        <v>13425838.872809052</v>
      </c>
      <c r="DS16" s="110">
        <f t="shared" si="24"/>
        <v>0</v>
      </c>
      <c r="DT16" s="110">
        <f t="shared" si="24"/>
        <v>0</v>
      </c>
      <c r="DU16" s="110">
        <f t="shared" si="24"/>
        <v>0</v>
      </c>
      <c r="DV16" s="110">
        <f t="shared" si="24"/>
        <v>0</v>
      </c>
      <c r="DW16" s="110">
        <f t="shared" si="24"/>
        <v>0</v>
      </c>
      <c r="DX16" s="110">
        <f t="shared" si="24"/>
        <v>0</v>
      </c>
      <c r="DY16" s="110">
        <f t="shared" si="24"/>
        <v>0</v>
      </c>
      <c r="DZ16" s="110">
        <f t="shared" si="24"/>
        <v>0</v>
      </c>
      <c r="EA16" s="110">
        <f t="shared" si="24"/>
        <v>0</v>
      </c>
      <c r="EB16" s="110">
        <f t="shared" ref="EB16:ED16" si="25">EB15-EB17</f>
        <v>0</v>
      </c>
      <c r="EC16" s="110">
        <f t="shared" si="25"/>
        <v>0</v>
      </c>
      <c r="ED16" s="111">
        <f t="shared" si="25"/>
        <v>0</v>
      </c>
    </row>
    <row r="17" spans="1:134" x14ac:dyDescent="0.35">
      <c r="A17" s="109">
        <f t="shared" si="22"/>
        <v>18659808970.145111</v>
      </c>
      <c r="B17" s="5" t="s">
        <v>69</v>
      </c>
      <c r="C17" s="110">
        <f>IF(C12=Resumen!$E$13,0,Resumen!$E$19/12*Financiamiento!C14)</f>
        <v>0</v>
      </c>
      <c r="D17" s="110">
        <f>IF(D12=Resumen!$E$13,0,Resumen!$E$19/12*Financiamiento!D14)</f>
        <v>0</v>
      </c>
      <c r="E17" s="110">
        <f>IF(E12=Resumen!$E$13,0,Resumen!$E$19/12*Financiamiento!E14)</f>
        <v>0</v>
      </c>
      <c r="F17" s="110">
        <f>IF(F12=Resumen!$E$13,0,Resumen!$E$19/12*Financiamiento!F14)</f>
        <v>0</v>
      </c>
      <c r="G17" s="110">
        <f>IF(G12=Resumen!$E$13,0,Resumen!$E$19/12*Financiamiento!G14)</f>
        <v>0</v>
      </c>
      <c r="H17" s="110">
        <f>IF(H12=Resumen!$E$13,0,Resumen!$E$19/12*Financiamiento!H14)</f>
        <v>0</v>
      </c>
      <c r="I17" s="110">
        <f>IF(I12=Resumen!$E$13,0,Resumen!$E$19/12*Financiamiento!I14)</f>
        <v>0</v>
      </c>
      <c r="J17" s="110">
        <f>IF(J12=Resumen!$E$13,0,Resumen!$E$19/12*Financiamiento!J14)</f>
        <v>0</v>
      </c>
      <c r="K17" s="110">
        <f>IF(K12=Resumen!$E$13,0,Resumen!$E$19/12*Financiamiento!K14)</f>
        <v>0</v>
      </c>
      <c r="L17" s="110">
        <f>IF(L12=Resumen!$E$13,0,Resumen!$E$19/12*Financiamiento!L14)</f>
        <v>0</v>
      </c>
      <c r="M17" s="110">
        <f>IF(M12=Resumen!$E$13,0,Resumen!$E$19/12*Financiamiento!M14)</f>
        <v>0</v>
      </c>
      <c r="N17" s="110">
        <f>IF(N12=Resumen!$E$13,0,Resumen!$E$19/12*Financiamiento!N14)</f>
        <v>0</v>
      </c>
      <c r="O17" s="110">
        <f>IF(O12=Resumen!$E$13,0,Resumen!$E$19/12*Financiamiento!O14)</f>
        <v>0</v>
      </c>
      <c r="P17" s="110">
        <f>IF(P12=Resumen!$E$13,0,Resumen!$E$19/12*Financiamiento!P14)</f>
        <v>0</v>
      </c>
      <c r="Q17" s="110">
        <f>IF(Q12=Resumen!$E$13,0,Resumen!$E$19/12*Financiamiento!Q14)</f>
        <v>0</v>
      </c>
      <c r="R17" s="110">
        <f>IF(R12=Resumen!$E$13,0,Resumen!$E$19/12*Financiamiento!R14)</f>
        <v>0</v>
      </c>
      <c r="S17" s="110">
        <f>IF(S12=Resumen!$E$13,0,Resumen!$E$19/12*Financiamiento!S14)</f>
        <v>0</v>
      </c>
      <c r="T17" s="110">
        <f>IF(T12=Resumen!$E$13,0,Resumen!$E$19/12*Financiamiento!T14)</f>
        <v>0</v>
      </c>
      <c r="U17" s="110">
        <f>IF(U12=Resumen!$E$13,0,Resumen!$E$19/12*Financiamiento!U14)</f>
        <v>0</v>
      </c>
      <c r="V17" s="110">
        <f>IF(V12=Resumen!$E$13,0,Resumen!$E$19/12*Financiamiento!V14)</f>
        <v>0</v>
      </c>
      <c r="W17" s="110">
        <f>IF(W12=Resumen!$E$13,0,Resumen!$E$19/12*Financiamiento!W14)</f>
        <v>0</v>
      </c>
      <c r="X17" s="110">
        <f>IF(X12=Resumen!$E$13,0,Resumen!$E$19/12*Financiamiento!X14)</f>
        <v>0</v>
      </c>
      <c r="Y17" s="110">
        <f>IF(Y12=Resumen!$E$13,0,Resumen!$E$19/12*Financiamiento!Y14)</f>
        <v>0</v>
      </c>
      <c r="Z17" s="110">
        <f>IF(Z12=Resumen!$E$13,0,Resumen!$E$19/12*Financiamiento!Z14)</f>
        <v>0</v>
      </c>
      <c r="AA17" s="110">
        <f>IF(AA12=Resumen!$E$13,0,Resumen!$E$19/12*Financiamiento!AA14)</f>
        <v>197435223.10687378</v>
      </c>
      <c r="AB17" s="110">
        <f>IF(AB12=Resumen!$E$13,0,Resumen!$E$19/12*Financiamiento!AB14)</f>
        <v>197435223.10687378</v>
      </c>
      <c r="AC17" s="110">
        <f>IF(AC12=Resumen!$E$13,0,Resumen!$E$19/12*Financiamiento!AC14)</f>
        <v>197435223.10687378</v>
      </c>
      <c r="AD17" s="110">
        <f>IF(AD12=Resumen!$E$13,0,Resumen!$E$19/12*Financiamiento!AD14)</f>
        <v>197435223.10687378</v>
      </c>
      <c r="AE17" s="110">
        <f>IF(AE12=Resumen!$E$13,0,Resumen!$E$19/12*Financiamiento!AE14)</f>
        <v>197435223.10687378</v>
      </c>
      <c r="AF17" s="110">
        <f>IF(AF12=Resumen!$E$13,0,Resumen!$E$19/12*Financiamiento!AF14)</f>
        <v>197435223.10687378</v>
      </c>
      <c r="AG17" s="110">
        <f>IF(AG12=Resumen!$E$13,0,Resumen!$E$19/12*Financiamiento!AG14)</f>
        <v>197435223.10687378</v>
      </c>
      <c r="AH17" s="110">
        <f>IF(AH12=Resumen!$E$13,0,Resumen!$E$19/12*Financiamiento!AH14)</f>
        <v>197435223.10687378</v>
      </c>
      <c r="AI17" s="110">
        <f>IF(AI12=Resumen!$E$13,0,Resumen!$E$19/12*Financiamiento!AI14)</f>
        <v>197435223.10687378</v>
      </c>
      <c r="AJ17" s="110">
        <f>IF(AJ12=Resumen!$E$13,0,Resumen!$E$19/12*Financiamiento!AJ14)</f>
        <v>197378731.76229724</v>
      </c>
      <c r="AK17" s="110">
        <f>IF(AK12=Resumen!$E$13,0,Resumen!$E$19/12*Financiamiento!AK14)</f>
        <v>197321675.50427493</v>
      </c>
      <c r="AL17" s="110">
        <f>IF(AL12=Resumen!$E$13,0,Resumen!$E$19/12*Financiamiento!AL14)</f>
        <v>197264048.6836724</v>
      </c>
      <c r="AM17" s="110">
        <f>IF(AM12=Resumen!$E$13,0,Resumen!$E$19/12*Financiamiento!AM14)</f>
        <v>197205845.59486386</v>
      </c>
      <c r="AN17" s="110">
        <f>IF(AN12=Resumen!$E$13,0,Resumen!$E$19/12*Financiamiento!AN14)</f>
        <v>197147060.47516721</v>
      </c>
      <c r="AO17" s="110">
        <f>IF(AO12=Resumen!$E$13,0,Resumen!$E$19/12*Financiamiento!AO14)</f>
        <v>197087687.50427362</v>
      </c>
      <c r="AP17" s="110">
        <f>IF(AP12=Resumen!$E$13,0,Resumen!$E$19/12*Financiamiento!AP14)</f>
        <v>197027720.80367109</v>
      </c>
      <c r="AQ17" s="110">
        <f>IF(AQ12=Resumen!$E$13,0,Resumen!$E$19/12*Financiamiento!AQ14)</f>
        <v>196967154.43606251</v>
      </c>
      <c r="AR17" s="110">
        <f>IF(AR12=Resumen!$E$13,0,Resumen!$E$19/12*Financiamiento!AR14)</f>
        <v>196905982.40477788</v>
      </c>
      <c r="AS17" s="110">
        <f>IF(AS12=Resumen!$E$13,0,Resumen!$E$19/12*Financiamiento!AS14)</f>
        <v>196844198.65318039</v>
      </c>
      <c r="AT17" s="110">
        <f>IF(AT12=Resumen!$E$13,0,Resumen!$E$19/12*Financiamiento!AT14)</f>
        <v>196781797.06406692</v>
      </c>
      <c r="AU17" s="110">
        <f>IF(AU12=Resumen!$E$13,0,Resumen!$E$19/12*Financiamiento!AU14)</f>
        <v>196718771.45906231</v>
      </c>
      <c r="AV17" s="110">
        <f>IF(AV12=Resumen!$E$13,0,Resumen!$E$19/12*Financiamiento!AV14)</f>
        <v>196655115.59800765</v>
      </c>
      <c r="AW17" s="110">
        <f>IF(AW12=Resumen!$E$13,0,Resumen!$E$19/12*Financiamiento!AW14)</f>
        <v>196590823.17834249</v>
      </c>
      <c r="AX17" s="110">
        <f>IF(AX12=Resumen!$E$13,0,Resumen!$E$19/12*Financiamiento!AX14)</f>
        <v>196525887.83448064</v>
      </c>
      <c r="AY17" s="110">
        <f>IF(AY12=Resumen!$E$13,0,Resumen!$E$19/12*Financiamiento!AY14)</f>
        <v>196460303.13718018</v>
      </c>
      <c r="AZ17" s="110">
        <f>IF(AZ12=Resumen!$E$13,0,Resumen!$E$19/12*Financiamiento!AZ14)</f>
        <v>196394062.59290668</v>
      </c>
      <c r="BA17" s="110">
        <f>IF(BA12=Resumen!$E$13,0,Resumen!$E$19/12*Financiamiento!BA14)</f>
        <v>196327159.64319047</v>
      </c>
      <c r="BB17" s="110">
        <f>IF(BB12=Resumen!$E$13,0,Resumen!$E$19/12*Financiamiento!BB14)</f>
        <v>196259587.66397709</v>
      </c>
      <c r="BC17" s="110">
        <f>IF(BC12=Resumen!$E$13,0,Resumen!$E$19/12*Financiamiento!BC14)</f>
        <v>196191339.96497157</v>
      </c>
      <c r="BD17" s="110">
        <f>IF(BD12=Resumen!$E$13,0,Resumen!$E$19/12*Financiamiento!BD14)</f>
        <v>196122409.78897601</v>
      </c>
      <c r="BE17" s="110">
        <f>IF(BE12=Resumen!$E$13,0,Resumen!$E$19/12*Financiamiento!BE14)</f>
        <v>196052790.31122053</v>
      </c>
      <c r="BF17" s="110">
        <f>IF(BF12=Resumen!$E$13,0,Resumen!$E$19/12*Financiamiento!BF14)</f>
        <v>195982474.63868743</v>
      </c>
      <c r="BG17" s="110">
        <f>IF(BG12=Resumen!$E$13,0,Resumen!$E$19/12*Financiamiento!BG14)</f>
        <v>195911455.80942905</v>
      </c>
      <c r="BH17" s="110">
        <f>IF(BH12=Resumen!$E$13,0,Resumen!$E$19/12*Financiamiento!BH14)</f>
        <v>195839726.79187804</v>
      </c>
      <c r="BI17" s="110">
        <f>IF(BI12=Resumen!$E$13,0,Resumen!$E$19/12*Financiamiento!BI14)</f>
        <v>195767280.48415157</v>
      </c>
      <c r="BJ17" s="110">
        <f>IF(BJ12=Resumen!$E$13,0,Resumen!$E$19/12*Financiamiento!BJ14)</f>
        <v>195694109.71334782</v>
      </c>
      <c r="BK17" s="110">
        <f>IF(BK12=Resumen!$E$13,0,Resumen!$E$19/12*Financiamiento!BK14)</f>
        <v>195620207.23483601</v>
      </c>
      <c r="BL17" s="110">
        <f>IF(BL12=Resumen!$E$13,0,Resumen!$E$19/12*Financiamiento!BL14)</f>
        <v>195545565.73153907</v>
      </c>
      <c r="BM17" s="110">
        <f>IF(BM12=Resumen!$E$13,0,Resumen!$E$19/12*Financiamiento!BM14)</f>
        <v>195470177.81320921</v>
      </c>
      <c r="BN17" s="110">
        <f>IF(BN12=Resumen!$E$13,0,Resumen!$E$19/12*Financiamiento!BN14)</f>
        <v>195394036.01569599</v>
      </c>
      <c r="BO17" s="110">
        <f>IF(BO12=Resumen!$E$13,0,Resumen!$E$19/12*Financiamiento!BO14)</f>
        <v>195317132.80020767</v>
      </c>
      <c r="BP17" s="110">
        <f>IF(BP12=Resumen!$E$13,0,Resumen!$E$19/12*Financiamiento!BP14)</f>
        <v>195239460.55256447</v>
      </c>
      <c r="BQ17" s="110">
        <f>IF(BQ12=Resumen!$E$13,0,Resumen!$E$19/12*Financiamiento!BQ14)</f>
        <v>195161011.58244485</v>
      </c>
      <c r="BR17" s="110">
        <f>IF(BR12=Resumen!$E$13,0,Resumen!$E$19/12*Financiamiento!BR14)</f>
        <v>195081778.12262401</v>
      </c>
      <c r="BS17" s="110">
        <f>IF(BS12=Resumen!$E$13,0,Resumen!$E$19/12*Financiamiento!BS14)</f>
        <v>195001752.32820499</v>
      </c>
      <c r="BT17" s="110">
        <f>IF(BT12=Resumen!$E$13,0,Resumen!$E$19/12*Financiamiento!BT14)</f>
        <v>194920926.27584174</v>
      </c>
      <c r="BU17" s="110">
        <f>IF(BU12=Resumen!$E$13,0,Resumen!$E$19/12*Financiamiento!BU14)</f>
        <v>194839291.96295491</v>
      </c>
      <c r="BV17" s="110">
        <f>IF(BV12=Resumen!$E$13,0,Resumen!$E$19/12*Financiamiento!BV14)</f>
        <v>194756841.30693915</v>
      </c>
      <c r="BW17" s="110">
        <f>IF(BW12=Resumen!$E$13,0,Resumen!$E$19/12*Financiamiento!BW14)</f>
        <v>194673566.14436328</v>
      </c>
      <c r="BX17" s="110">
        <f>IF(BX12=Resumen!$E$13,0,Resumen!$E$19/12*Financiamiento!BX14)</f>
        <v>194589458.23016164</v>
      </c>
      <c r="BY17" s="110">
        <f>IF(BY12=Resumen!$E$13,0,Resumen!$E$19/12*Financiamiento!BY14)</f>
        <v>194504509.23681799</v>
      </c>
      <c r="BZ17" s="110">
        <f>IF(BZ12=Resumen!$E$13,0,Resumen!$E$19/12*Financiamiento!BZ14)</f>
        <v>194418710.75354087</v>
      </c>
      <c r="CA17" s="110">
        <f>IF(CA12=Resumen!$E$13,0,Resumen!$E$19/12*Financiamiento!CA14)</f>
        <v>194332054.28543103</v>
      </c>
      <c r="CB17" s="110">
        <f>IF(CB12=Resumen!$E$13,0,Resumen!$E$19/12*Financiamiento!CB14)</f>
        <v>194244531.25264004</v>
      </c>
      <c r="CC17" s="110">
        <f>IF(CC12=Resumen!$E$13,0,Resumen!$E$19/12*Financiamiento!CC14)</f>
        <v>194156132.98952118</v>
      </c>
      <c r="CD17" s="110">
        <f>IF(CD12=Resumen!$E$13,0,Resumen!$E$19/12*Financiamiento!CD14)</f>
        <v>194066850.74377111</v>
      </c>
      <c r="CE17" s="110">
        <f>IF(CE12=Resumen!$E$13,0,Resumen!$E$19/12*Financiamiento!CE14)</f>
        <v>193976675.67556354</v>
      </c>
      <c r="CF17" s="110">
        <f>IF(CF12=Resumen!$E$13,0,Resumen!$E$19/12*Financiamiento!CF14)</f>
        <v>193885598.8566739</v>
      </c>
      <c r="CG17" s="110">
        <f>IF(CG12=Resumen!$E$13,0,Resumen!$E$19/12*Financiamiento!CG14)</f>
        <v>193793611.26959535</v>
      </c>
      <c r="CH17" s="110">
        <f>IF(CH12=Resumen!$E$13,0,Resumen!$E$19/12*Financiamiento!CH14)</f>
        <v>193700703.80664602</v>
      </c>
      <c r="CI17" s="110">
        <f>IF(CI12=Resumen!$E$13,0,Resumen!$E$19/12*Financiamiento!CI14)</f>
        <v>193606867.2690672</v>
      </c>
      <c r="CJ17" s="110">
        <f>IF(CJ12=Resumen!$E$13,0,Resumen!$E$19/12*Financiamiento!CJ14)</f>
        <v>193512092.36611259</v>
      </c>
      <c r="CK17" s="110">
        <f>IF(CK12=Resumen!$E$13,0,Resumen!$E$19/12*Financiamiento!CK14)</f>
        <v>193416369.71412846</v>
      </c>
      <c r="CL17" s="110">
        <f>IF(CL12=Resumen!$E$13,0,Resumen!$E$19/12*Financiamiento!CL14)</f>
        <v>193319689.83562446</v>
      </c>
      <c r="CM17" s="110">
        <f>IF(CM12=Resumen!$E$13,0,Resumen!$E$19/12*Financiamiento!CM14)</f>
        <v>193222043.15833542</v>
      </c>
      <c r="CN17" s="110">
        <f>IF(CN12=Resumen!$E$13,0,Resumen!$E$19/12*Financiamiento!CN14)</f>
        <v>193123420.01427349</v>
      </c>
      <c r="CO17" s="110">
        <f>IF(CO12=Resumen!$E$13,0,Resumen!$E$19/12*Financiamiento!CO14)</f>
        <v>193023810.63877094</v>
      </c>
      <c r="CP17" s="110">
        <f>IF(CP12=Resumen!$E$13,0,Resumen!$E$19/12*Financiamiento!CP14)</f>
        <v>192923205.16951337</v>
      </c>
      <c r="CQ17" s="110">
        <f>IF(CQ12=Resumen!$E$13,0,Resumen!$E$19/12*Financiamiento!CQ14)</f>
        <v>192821593.64556322</v>
      </c>
      <c r="CR17" s="110">
        <f>IF(CR12=Resumen!$E$13,0,Resumen!$E$19/12*Financiamiento!CR14)</f>
        <v>192718966.00637355</v>
      </c>
      <c r="CS17" s="110">
        <f>IF(CS12=Resumen!$E$13,0,Resumen!$E$19/12*Financiamiento!CS14)</f>
        <v>192615312.090792</v>
      </c>
      <c r="CT17" s="110">
        <f>IF(CT12=Resumen!$E$13,0,Resumen!$E$19/12*Financiamiento!CT14)</f>
        <v>192510621.63605466</v>
      </c>
      <c r="CU17" s="110">
        <f>IF(CU12=Resumen!$E$13,0,Resumen!$E$19/12*Financiamiento!CU14)</f>
        <v>192404884.27676991</v>
      </c>
      <c r="CV17" s="110">
        <f>IF(CV12=Resumen!$E$13,0,Resumen!$E$19/12*Financiamiento!CV14)</f>
        <v>192298089.54389232</v>
      </c>
      <c r="CW17" s="110">
        <f>IF(CW12=Resumen!$E$13,0,Resumen!$E$19/12*Financiamiento!CW14)</f>
        <v>192190226.863686</v>
      </c>
      <c r="CX17" s="110">
        <f>IF(CX12=Resumen!$E$13,0,Resumen!$E$19/12*Financiamiento!CX14)</f>
        <v>192081285.55667758</v>
      </c>
      <c r="CY17" s="110">
        <f>IF(CY12=Resumen!$E$13,0,Resumen!$E$19/12*Financiamiento!CY14)</f>
        <v>191971254.83659908</v>
      </c>
      <c r="CZ17" s="110">
        <f>IF(CZ12=Resumen!$E$13,0,Resumen!$E$19/12*Financiamiento!CZ14)</f>
        <v>191860123.80931979</v>
      </c>
      <c r="DA17" s="110">
        <f>IF(DA12=Resumen!$E$13,0,Resumen!$E$19/12*Financiamiento!DA14)</f>
        <v>191747881.47176772</v>
      </c>
      <c r="DB17" s="110">
        <f>IF(DB12=Resumen!$E$13,0,Resumen!$E$19/12*Financiamiento!DB14)</f>
        <v>191634516.71084017</v>
      </c>
      <c r="DC17" s="110">
        <f>IF(DC12=Resumen!$E$13,0,Resumen!$E$19/12*Financiamiento!DC14)</f>
        <v>191520018.30230328</v>
      </c>
      <c r="DD17" s="110">
        <f>IF(DD12=Resumen!$E$13,0,Resumen!$E$19/12*Financiamiento!DD14)</f>
        <v>191404374.90968102</v>
      </c>
      <c r="DE17" s="110">
        <f>IF(DE12=Resumen!$E$13,0,Resumen!$E$19/12*Financiamiento!DE14)</f>
        <v>191287575.08313257</v>
      </c>
      <c r="DF17" s="110">
        <f>IF(DF12=Resumen!$E$13,0,Resumen!$E$19/12*Financiamiento!DF14)</f>
        <v>191169607.2583186</v>
      </c>
      <c r="DG17" s="110">
        <f>IF(DG12=Resumen!$E$13,0,Resumen!$E$19/12*Financiamiento!DG14)</f>
        <v>191050459.7552565</v>
      </c>
      <c r="DH17" s="110">
        <f>IF(DH12=Resumen!$E$13,0,Resumen!$E$19/12*Financiamiento!DH14)</f>
        <v>190930120.77716377</v>
      </c>
      <c r="DI17" s="110">
        <f>IF(DI12=Resumen!$E$13,0,Resumen!$E$19/12*Financiamiento!DI14)</f>
        <v>190808578.40929013</v>
      </c>
      <c r="DJ17" s="110">
        <f>IF(DJ12=Resumen!$E$13,0,Resumen!$E$19/12*Financiamiento!DJ14)</f>
        <v>190685820.61773774</v>
      </c>
      <c r="DK17" s="110">
        <f>IF(DK12=Resumen!$E$13,0,Resumen!$E$19/12*Financiamiento!DK14)</f>
        <v>190561835.24826986</v>
      </c>
      <c r="DL17" s="110">
        <f>IF(DL12=Resumen!$E$13,0,Resumen!$E$19/12*Financiamiento!DL14)</f>
        <v>190436610.02510726</v>
      </c>
      <c r="DM17" s="110">
        <f>IF(DM12=Resumen!$E$13,0,Resumen!$E$19/12*Financiamiento!DM14)</f>
        <v>190310132.54971308</v>
      </c>
      <c r="DN17" s="110">
        <f>IF(DN12=Resumen!$E$13,0,Resumen!$E$19/12*Financiamiento!DN14)</f>
        <v>190182390.2995649</v>
      </c>
      <c r="DO17" s="110">
        <f>IF(DO12=Resumen!$E$13,0,Resumen!$E$19/12*Financiamiento!DO14)</f>
        <v>190053370.62691528</v>
      </c>
      <c r="DP17" s="110">
        <f>IF(DP12=Resumen!$E$13,0,Resumen!$E$19/12*Financiamiento!DP14)</f>
        <v>189923060.75753918</v>
      </c>
      <c r="DQ17" s="110">
        <f>IF(DQ12=Resumen!$E$13,0,Resumen!$E$19/12*Financiamiento!DQ14)</f>
        <v>189791447.7894693</v>
      </c>
      <c r="DR17" s="110">
        <f>IF(DR12=Resumen!$E$13,0,Resumen!$E$19/12*Financiamiento!DR14)</f>
        <v>189658518.69171873</v>
      </c>
      <c r="DS17" s="110">
        <f>IF(DS12=Resumen!$E$13,0,Resumen!$E$19/12*Financiamiento!DS14)</f>
        <v>0</v>
      </c>
      <c r="DT17" s="110">
        <f>IF(DT12=Resumen!$E$13,0,Resumen!$E$19/12*Financiamiento!DT14)</f>
        <v>0</v>
      </c>
      <c r="DU17" s="110">
        <f>IF(DU12=Resumen!$E$13,0,Resumen!$E$19/12*Financiamiento!DU14)</f>
        <v>0</v>
      </c>
      <c r="DV17" s="110">
        <f>IF(DV12=Resumen!$E$13,0,Resumen!$E$19/12*Financiamiento!DV14)</f>
        <v>0</v>
      </c>
      <c r="DW17" s="110">
        <f>IF(DW12=Resumen!$E$13,0,Resumen!$E$19/12*Financiamiento!DW14)</f>
        <v>0</v>
      </c>
      <c r="DX17" s="110">
        <f>IF(DX12=Resumen!$E$13,0,Resumen!$E$19/12*Financiamiento!DX14)</f>
        <v>0</v>
      </c>
      <c r="DY17" s="110">
        <f>IF(DY12=Resumen!$E$13,0,Resumen!$E$19/12*Financiamiento!DY14)</f>
        <v>0</v>
      </c>
      <c r="DZ17" s="110">
        <f>IF(DZ12=Resumen!$E$13,0,Resumen!$E$19/12*Financiamiento!DZ14)</f>
        <v>0</v>
      </c>
      <c r="EA17" s="110">
        <f>IF(EA12=Resumen!$E$13,0,Resumen!$E$19/12*Financiamiento!EA14)</f>
        <v>0</v>
      </c>
      <c r="EB17" s="110">
        <f>IF(EB12=Resumen!$E$13,0,Resumen!$E$19/12*Financiamiento!EB14)</f>
        <v>0</v>
      </c>
      <c r="EC17" s="110">
        <f>IF(EC12=Resumen!$E$13,0,Resumen!$E$19/12*Financiamiento!EC14)</f>
        <v>0</v>
      </c>
      <c r="ED17" s="111">
        <f>IF(ED12=Resumen!$E$13,0,Resumen!$E$19/12*Financiamiento!ED14)</f>
        <v>0</v>
      </c>
    </row>
    <row r="18" spans="1:134" x14ac:dyDescent="0.35">
      <c r="A18" s="109">
        <f>SUM(C18:ED18)</f>
        <v>-18952426030.299061</v>
      </c>
      <c r="B18" s="5" t="s">
        <v>70</v>
      </c>
      <c r="C18" s="110">
        <f>IF(C12=Resumen!$K$19,-Financiamiento!C14+Financiamiento!C16,0)</f>
        <v>0</v>
      </c>
      <c r="D18" s="110">
        <f>IF(D12=Resumen!$K$19,-Financiamiento!D14+Financiamiento!D16,0)</f>
        <v>0</v>
      </c>
      <c r="E18" s="110">
        <f>IF(E12=Resumen!$K$19,-Financiamiento!E14+Financiamiento!E16,0)</f>
        <v>0</v>
      </c>
      <c r="F18" s="110">
        <f>IF(F12=Resumen!$K$19,-Financiamiento!F14+Financiamiento!F16,0)</f>
        <v>0</v>
      </c>
      <c r="G18" s="110">
        <f>IF(G12=Resumen!$K$19,-Financiamiento!G14+Financiamiento!G16,0)</f>
        <v>0</v>
      </c>
      <c r="H18" s="110">
        <f>IF(H12=Resumen!$K$19,-Financiamiento!H14+Financiamiento!H16,0)</f>
        <v>0</v>
      </c>
      <c r="I18" s="110">
        <f>IF(I12=Resumen!$K$19,-Financiamiento!I14+Financiamiento!I16,0)</f>
        <v>0</v>
      </c>
      <c r="J18" s="110">
        <f>IF(J12=Resumen!$K$19,-Financiamiento!J14+Financiamiento!J16,0)</f>
        <v>0</v>
      </c>
      <c r="K18" s="110">
        <f>IF(K12=Resumen!$K$19,-Financiamiento!K14+Financiamiento!K16,0)</f>
        <v>0</v>
      </c>
      <c r="L18" s="110">
        <f>IF(L12=Resumen!$K$19,-Financiamiento!L14+Financiamiento!L16,0)</f>
        <v>0</v>
      </c>
      <c r="M18" s="110">
        <f>IF(M12=Resumen!$K$19,-Financiamiento!M14+Financiamiento!M16,0)</f>
        <v>0</v>
      </c>
      <c r="N18" s="110">
        <f>IF(N12=Resumen!$K$19,-Financiamiento!N14+Financiamiento!N16,0)</f>
        <v>0</v>
      </c>
      <c r="O18" s="110">
        <f>IF(O12=Resumen!$K$19,-Financiamiento!O14+Financiamiento!O16,0)</f>
        <v>0</v>
      </c>
      <c r="P18" s="110">
        <f>IF(P12=Resumen!$K$19,-Financiamiento!P14+Financiamiento!P16,0)</f>
        <v>0</v>
      </c>
      <c r="Q18" s="110">
        <f>IF(Q12=Resumen!$K$19,-Financiamiento!Q14+Financiamiento!Q16,0)</f>
        <v>0</v>
      </c>
      <c r="R18" s="110">
        <f>IF(R12=Resumen!$K$19,-Financiamiento!R14+Financiamiento!R16,0)</f>
        <v>0</v>
      </c>
      <c r="S18" s="110">
        <f>IF(S12=Resumen!$K$19,-Financiamiento!S14+Financiamiento!S16,0)</f>
        <v>0</v>
      </c>
      <c r="T18" s="110">
        <f>IF(T12=Resumen!$K$19,-Financiamiento!T14+Financiamiento!T16,0)</f>
        <v>0</v>
      </c>
      <c r="U18" s="110">
        <f>IF(U12=Resumen!$K$19,-Financiamiento!U14+Financiamiento!U16,0)</f>
        <v>0</v>
      </c>
      <c r="V18" s="110">
        <f>IF(V12=Resumen!$K$19,-Financiamiento!V14+Financiamiento!V16,0)</f>
        <v>0</v>
      </c>
      <c r="W18" s="110">
        <f>IF(W12=Resumen!$K$19,-Financiamiento!W14+Financiamiento!W16,0)</f>
        <v>0</v>
      </c>
      <c r="X18" s="110">
        <f>IF(X12=Resumen!$K$19,-Financiamiento!X14+Financiamiento!X16,0)</f>
        <v>0</v>
      </c>
      <c r="Y18" s="110">
        <f>IF(Y12=Resumen!$K$19,-Financiamiento!Y14+Financiamiento!Y16,0)</f>
        <v>0</v>
      </c>
      <c r="Z18" s="110">
        <f>IF(Z12=Resumen!$K$19,-Financiamiento!Z14+Financiamiento!Z16,0)</f>
        <v>0</v>
      </c>
      <c r="AA18" s="110">
        <f>IF(AA12=Resumen!$K$19,-Financiamiento!AA14+Financiamiento!AA16,0)</f>
        <v>0</v>
      </c>
      <c r="AB18" s="110">
        <f>IF(AB12=Resumen!$K$19,-Financiamiento!AB14+Financiamiento!AB16,0)</f>
        <v>0</v>
      </c>
      <c r="AC18" s="110">
        <f>IF(AC12=Resumen!$K$19,-Financiamiento!AC14+Financiamiento!AC16,0)</f>
        <v>0</v>
      </c>
      <c r="AD18" s="110">
        <f>IF(AD12=Resumen!$K$19,-Financiamiento!AD14+Financiamiento!AD16,0)</f>
        <v>0</v>
      </c>
      <c r="AE18" s="110">
        <f>IF(AE12=Resumen!$K$19,-Financiamiento!AE14+Financiamiento!AE16,0)</f>
        <v>0</v>
      </c>
      <c r="AF18" s="110">
        <f>IF(AF12=Resumen!$K$19,-Financiamiento!AF14+Financiamiento!AF16,0)</f>
        <v>0</v>
      </c>
      <c r="AG18" s="110">
        <f>IF(AG12=Resumen!$K$19,-Financiamiento!AG14+Financiamiento!AG16,0)</f>
        <v>0</v>
      </c>
      <c r="AH18" s="110">
        <f>IF(AH12=Resumen!$K$19,-Financiamiento!AH14+Financiamiento!AH16,0)</f>
        <v>0</v>
      </c>
      <c r="AI18" s="110">
        <f>IF(AI12=Resumen!$K$19,-Financiamiento!AI14+Financiamiento!AI16,0)</f>
        <v>0</v>
      </c>
      <c r="AJ18" s="110">
        <f>IF(AJ12=Resumen!$K$19,-Financiamiento!AJ14+Financiamiento!AJ16,0)</f>
        <v>0</v>
      </c>
      <c r="AK18" s="110">
        <f>IF(AK12=Resumen!$K$19,-Financiamiento!AK14+Financiamiento!AK16,0)</f>
        <v>0</v>
      </c>
      <c r="AL18" s="110">
        <f>IF(AL12=Resumen!$K$19,-Financiamiento!AL14+Financiamiento!AL16,0)</f>
        <v>0</v>
      </c>
      <c r="AM18" s="110">
        <f>IF(AM12=Resumen!$K$19,-Financiamiento!AM14+Financiamiento!AM16,0)</f>
        <v>0</v>
      </c>
      <c r="AN18" s="110">
        <f>IF(AN12=Resumen!$K$19,-Financiamiento!AN14+Financiamiento!AN16,0)</f>
        <v>0</v>
      </c>
      <c r="AO18" s="110">
        <f>IF(AO12=Resumen!$K$19,-Financiamiento!AO14+Financiamiento!AO16,0)</f>
        <v>0</v>
      </c>
      <c r="AP18" s="110">
        <f>IF(AP12=Resumen!$K$19,-Financiamiento!AP14+Financiamiento!AP16,0)</f>
        <v>0</v>
      </c>
      <c r="AQ18" s="110">
        <f>IF(AQ12=Resumen!$K$19,-Financiamiento!AQ14+Financiamiento!AQ16,0)</f>
        <v>0</v>
      </c>
      <c r="AR18" s="110">
        <f>IF(AR12=Resumen!$K$19,-Financiamiento!AR14+Financiamiento!AR16,0)</f>
        <v>0</v>
      </c>
      <c r="AS18" s="110">
        <f>IF(AS12=Resumen!$K$19,-Financiamiento!AS14+Financiamiento!AS16,0)</f>
        <v>0</v>
      </c>
      <c r="AT18" s="110">
        <f>IF(AT12=Resumen!$K$19,-Financiamiento!AT14+Financiamiento!AT16,0)</f>
        <v>0</v>
      </c>
      <c r="AU18" s="110">
        <f>IF(AU12=Resumen!$K$19,-Financiamiento!AU14+Financiamiento!AU16,0)</f>
        <v>0</v>
      </c>
      <c r="AV18" s="110">
        <f>IF(AV12=Resumen!$K$19,-Financiamiento!AV14+Financiamiento!AV16,0)</f>
        <v>0</v>
      </c>
      <c r="AW18" s="110">
        <f>IF(AW12=Resumen!$K$19,-Financiamiento!AW14+Financiamiento!AW16,0)</f>
        <v>0</v>
      </c>
      <c r="AX18" s="110">
        <f>IF(AX12=Resumen!$K$19,-Financiamiento!AX14+Financiamiento!AX16,0)</f>
        <v>0</v>
      </c>
      <c r="AY18" s="110">
        <f>IF(AY12=Resumen!$K$19,-Financiamiento!AY14+Financiamiento!AY16,0)</f>
        <v>0</v>
      </c>
      <c r="AZ18" s="110">
        <f>IF(AZ12=Resumen!$K$19,-Financiamiento!AZ14+Financiamiento!AZ16,0)</f>
        <v>0</v>
      </c>
      <c r="BA18" s="110">
        <f>IF(BA12=Resumen!$K$19,-Financiamiento!BA14+Financiamiento!BA16,0)</f>
        <v>0</v>
      </c>
      <c r="BB18" s="110">
        <f>IF(BB12=Resumen!$K$19,-Financiamiento!BB14+Financiamiento!BB16,0)</f>
        <v>0</v>
      </c>
      <c r="BC18" s="110">
        <f>IF(BC12=Resumen!$K$19,-Financiamiento!BC14+Financiamiento!BC16,0)</f>
        <v>0</v>
      </c>
      <c r="BD18" s="110">
        <f>IF(BD12=Resumen!$K$19,-Financiamiento!BD14+Financiamiento!BD16,0)</f>
        <v>0</v>
      </c>
      <c r="BE18" s="110">
        <f>IF(BE12=Resumen!$K$19,-Financiamiento!BE14+Financiamiento!BE16,0)</f>
        <v>0</v>
      </c>
      <c r="BF18" s="110">
        <f>IF(BF12=Resumen!$K$19,-Financiamiento!BF14+Financiamiento!BF16,0)</f>
        <v>0</v>
      </c>
      <c r="BG18" s="110">
        <f>IF(BG12=Resumen!$K$19,-Financiamiento!BG14+Financiamiento!BG16,0)</f>
        <v>0</v>
      </c>
      <c r="BH18" s="110">
        <f>IF(BH12=Resumen!$K$19,-Financiamiento!BH14+Financiamiento!BH16,0)</f>
        <v>0</v>
      </c>
      <c r="BI18" s="110">
        <f>IF(BI12=Resumen!$K$19,-Financiamiento!BI14+Financiamiento!BI16,0)</f>
        <v>0</v>
      </c>
      <c r="BJ18" s="110">
        <f>IF(BJ12=Resumen!$K$19,-Financiamiento!BJ14+Financiamiento!BJ16,0)</f>
        <v>0</v>
      </c>
      <c r="BK18" s="110">
        <f>IF(BK12=Resumen!$K$19,-Financiamiento!BK14+Financiamiento!BK16,0)</f>
        <v>0</v>
      </c>
      <c r="BL18" s="110">
        <f>IF(BL12=Resumen!$K$19,-Financiamiento!BL14+Financiamiento!BL16,0)</f>
        <v>0</v>
      </c>
      <c r="BM18" s="110">
        <f>IF(BM12=Resumen!$K$19,-Financiamiento!BM14+Financiamiento!BM16,0)</f>
        <v>0</v>
      </c>
      <c r="BN18" s="110">
        <f>IF(BN12=Resumen!$K$19,-Financiamiento!BN14+Financiamiento!BN16,0)</f>
        <v>0</v>
      </c>
      <c r="BO18" s="110">
        <f>IF(BO12=Resumen!$K$19,-Financiamiento!BO14+Financiamiento!BO16,0)</f>
        <v>0</v>
      </c>
      <c r="BP18" s="110">
        <f>IF(BP12=Resumen!$K$19,-Financiamiento!BP14+Financiamiento!BP16,0)</f>
        <v>0</v>
      </c>
      <c r="BQ18" s="110">
        <f>IF(BQ12=Resumen!$K$19,-Financiamiento!BQ14+Financiamiento!BQ16,0)</f>
        <v>0</v>
      </c>
      <c r="BR18" s="110">
        <f>IF(BR12=Resumen!$K$19,-Financiamiento!BR14+Financiamiento!BR16,0)</f>
        <v>0</v>
      </c>
      <c r="BS18" s="110">
        <f>IF(BS12=Resumen!$K$19,-Financiamiento!BS14+Financiamiento!BS16,0)</f>
        <v>0</v>
      </c>
      <c r="BT18" s="110">
        <f>IF(BT12=Resumen!$K$19,-Financiamiento!BT14+Financiamiento!BT16,0)</f>
        <v>0</v>
      </c>
      <c r="BU18" s="110">
        <f>IF(BU12=Resumen!$K$19,-Financiamiento!BU14+Financiamiento!BU16,0)</f>
        <v>0</v>
      </c>
      <c r="BV18" s="110">
        <f>IF(BV12=Resumen!$K$19,-Financiamiento!BV14+Financiamiento!BV16,0)</f>
        <v>0</v>
      </c>
      <c r="BW18" s="110">
        <f>IF(BW12=Resumen!$K$19,-Financiamiento!BW14+Financiamiento!BW16,0)</f>
        <v>0</v>
      </c>
      <c r="BX18" s="110">
        <f>IF(BX12=Resumen!$K$19,-Financiamiento!BX14+Financiamiento!BX16,0)</f>
        <v>0</v>
      </c>
      <c r="BY18" s="110">
        <f>IF(BY12=Resumen!$K$19,-Financiamiento!BY14+Financiamiento!BY16,0)</f>
        <v>0</v>
      </c>
      <c r="BZ18" s="110">
        <f>IF(BZ12=Resumen!$K$19,-Financiamiento!BZ14+Financiamiento!BZ16,0)</f>
        <v>0</v>
      </c>
      <c r="CA18" s="110">
        <f>IF(CA12=Resumen!$K$19,-Financiamiento!CA14+Financiamiento!CA16,0)</f>
        <v>0</v>
      </c>
      <c r="CB18" s="110">
        <f>IF(CB12=Resumen!$K$19,-Financiamiento!CB14+Financiamiento!CB16,0)</f>
        <v>0</v>
      </c>
      <c r="CC18" s="110">
        <f>IF(CC12=Resumen!$K$19,-Financiamiento!CC14+Financiamiento!CC16,0)</f>
        <v>0</v>
      </c>
      <c r="CD18" s="110">
        <f>IF(CD12=Resumen!$K$19,-Financiamiento!CD14+Financiamiento!CD16,0)</f>
        <v>0</v>
      </c>
      <c r="CE18" s="110">
        <f>IF(CE12=Resumen!$K$19,-Financiamiento!CE14+Financiamiento!CE16,0)</f>
        <v>0</v>
      </c>
      <c r="CF18" s="110">
        <f>IF(CF12=Resumen!$K$19,-Financiamiento!CF14+Financiamiento!CF16,0)</f>
        <v>0</v>
      </c>
      <c r="CG18" s="110">
        <f>IF(CG12=Resumen!$K$19,-Financiamiento!CG14+Financiamiento!CG16,0)</f>
        <v>0</v>
      </c>
      <c r="CH18" s="110">
        <f>IF(CH12=Resumen!$K$19,-Financiamiento!CH14+Financiamiento!CH16,0)</f>
        <v>0</v>
      </c>
      <c r="CI18" s="110">
        <f>IF(CI12=Resumen!$K$19,-Financiamiento!CI14+Financiamiento!CI16,0)</f>
        <v>0</v>
      </c>
      <c r="CJ18" s="110">
        <f>IF(CJ12=Resumen!$K$19,-Financiamiento!CJ14+Financiamiento!CJ16,0)</f>
        <v>0</v>
      </c>
      <c r="CK18" s="110">
        <f>IF(CK12=Resumen!$K$19,-Financiamiento!CK14+Financiamiento!CK16,0)</f>
        <v>0</v>
      </c>
      <c r="CL18" s="110">
        <f>IF(CL12=Resumen!$K$19,-Financiamiento!CL14+Financiamiento!CL16,0)</f>
        <v>0</v>
      </c>
      <c r="CM18" s="110">
        <f>IF(CM12=Resumen!$K$19,-Financiamiento!CM14+Financiamiento!CM16,0)</f>
        <v>0</v>
      </c>
      <c r="CN18" s="110">
        <f>IF(CN12=Resumen!$K$19,-Financiamiento!CN14+Financiamiento!CN16,0)</f>
        <v>0</v>
      </c>
      <c r="CO18" s="110">
        <f>IF(CO12=Resumen!$K$19,-Financiamiento!CO14+Financiamiento!CO16,0)</f>
        <v>0</v>
      </c>
      <c r="CP18" s="110">
        <f>IF(CP12=Resumen!$K$19,-Financiamiento!CP14+Financiamiento!CP16,0)</f>
        <v>0</v>
      </c>
      <c r="CQ18" s="110">
        <f>IF(CQ12=Resumen!$K$19,-Financiamiento!CQ14+Financiamiento!CQ16,0)</f>
        <v>0</v>
      </c>
      <c r="CR18" s="110">
        <f>IF(CR12=Resumen!$K$19,-Financiamiento!CR14+Financiamiento!CR16,0)</f>
        <v>0</v>
      </c>
      <c r="CS18" s="110">
        <f>IF(CS12=Resumen!$K$19,-Financiamiento!CS14+Financiamiento!CS16,0)</f>
        <v>0</v>
      </c>
      <c r="CT18" s="110">
        <f>IF(CT12=Resumen!$K$19,-Financiamiento!CT14+Financiamiento!CT16,0)</f>
        <v>0</v>
      </c>
      <c r="CU18" s="110">
        <f>IF(CU12=Resumen!$K$19,-Financiamiento!CU14+Financiamiento!CU16,0)</f>
        <v>0</v>
      </c>
      <c r="CV18" s="110">
        <f>IF(CV12=Resumen!$K$19,-Financiamiento!CV14+Financiamiento!CV16,0)</f>
        <v>0</v>
      </c>
      <c r="CW18" s="110">
        <f>IF(CW12=Resumen!$K$19,-Financiamiento!CW14+Financiamiento!CW16,0)</f>
        <v>0</v>
      </c>
      <c r="CX18" s="110">
        <f>IF(CX12=Resumen!$K$19,-Financiamiento!CX14+Financiamiento!CX16,0)</f>
        <v>0</v>
      </c>
      <c r="CY18" s="110">
        <f>IF(CY12=Resumen!$K$19,-Financiamiento!CY14+Financiamiento!CY16,0)</f>
        <v>0</v>
      </c>
      <c r="CZ18" s="110">
        <f>IF(CZ12=Resumen!$K$19,-Financiamiento!CZ14+Financiamiento!CZ16,0)</f>
        <v>0</v>
      </c>
      <c r="DA18" s="110">
        <f>IF(DA12=Resumen!$K$19,-Financiamiento!DA14+Financiamiento!DA16,0)</f>
        <v>0</v>
      </c>
      <c r="DB18" s="110">
        <f>IF(DB12=Resumen!$K$19,-Financiamiento!DB14+Financiamiento!DB16,0)</f>
        <v>0</v>
      </c>
      <c r="DC18" s="110">
        <f>IF(DC12=Resumen!$K$19,-Financiamiento!DC14+Financiamiento!DC16,0)</f>
        <v>0</v>
      </c>
      <c r="DD18" s="110">
        <f>IF(DD12=Resumen!$K$19,-Financiamiento!DD14+Financiamiento!DD16,0)</f>
        <v>0</v>
      </c>
      <c r="DE18" s="110">
        <f>IF(DE12=Resumen!$K$19,-Financiamiento!DE14+Financiamiento!DE16,0)</f>
        <v>0</v>
      </c>
      <c r="DF18" s="110">
        <f>IF(DF12=Resumen!$K$19,-Financiamiento!DF14+Financiamiento!DF16,0)</f>
        <v>0</v>
      </c>
      <c r="DG18" s="110">
        <f>IF(DG12=Resumen!$K$19,-Financiamiento!DG14+Financiamiento!DG16,0)</f>
        <v>0</v>
      </c>
      <c r="DH18" s="110">
        <f>IF(DH12=Resumen!$K$19,-Financiamiento!DH14+Financiamiento!DH16,0)</f>
        <v>0</v>
      </c>
      <c r="DI18" s="110">
        <f>IF(DI12=Resumen!$K$19,-Financiamiento!DI14+Financiamiento!DI16,0)</f>
        <v>0</v>
      </c>
      <c r="DJ18" s="110">
        <f>IF(DJ12=Resumen!$K$19,-Financiamiento!DJ14+Financiamiento!DJ16,0)</f>
        <v>0</v>
      </c>
      <c r="DK18" s="110">
        <f>IF(DK12=Resumen!$K$19,-Financiamiento!DK14+Financiamiento!DK16,0)</f>
        <v>0</v>
      </c>
      <c r="DL18" s="110">
        <f>IF(DL12=Resumen!$K$19,-Financiamiento!DL14+Financiamiento!DL16,0)</f>
        <v>0</v>
      </c>
      <c r="DM18" s="110">
        <f>IF(DM12=Resumen!$K$19,-Financiamiento!DM14+Financiamiento!DM16,0)</f>
        <v>0</v>
      </c>
      <c r="DN18" s="110">
        <f>IF(DN12=Resumen!$K$19,-Financiamiento!DN14+Financiamiento!DN16,0)</f>
        <v>0</v>
      </c>
      <c r="DO18" s="110">
        <f>IF(DO12=Resumen!$K$19,-Financiamiento!DO14+Financiamiento!DO16,0)</f>
        <v>0</v>
      </c>
      <c r="DP18" s="110">
        <f>IF(DP12=Resumen!$K$19,-Financiamiento!DP14+Financiamiento!DP16,0)</f>
        <v>0</v>
      </c>
      <c r="DQ18" s="110">
        <f>IF(DQ12=Resumen!$K$19,-Financiamiento!DQ14+Financiamiento!DQ16,0)</f>
        <v>0</v>
      </c>
      <c r="DR18" s="110">
        <f>IF(DR12=Resumen!$K$19,-Financiamiento!DR14+Financiamiento!DR16,0)</f>
        <v>-18952426030.299061</v>
      </c>
      <c r="DS18" s="110">
        <f>IF(DS12=Resumen!$K$19,-Financiamiento!DS14+Financiamiento!DS16,0)</f>
        <v>0</v>
      </c>
      <c r="DT18" s="110">
        <f>IF(DT12=Resumen!$K$19,-Financiamiento!DT14+Financiamiento!DT16,0)</f>
        <v>0</v>
      </c>
      <c r="DU18" s="110">
        <f>IF(DU12=Resumen!$K$19,-Financiamiento!DU14+Financiamiento!DU16,0)</f>
        <v>0</v>
      </c>
      <c r="DV18" s="110">
        <f>IF(DV12=Resumen!$K$19,-Financiamiento!DV14+Financiamiento!DV16,0)</f>
        <v>0</v>
      </c>
      <c r="DW18" s="110">
        <f>IF(DW12=Resumen!$K$19,-Financiamiento!DW14+Financiamiento!DW16,0)</f>
        <v>0</v>
      </c>
      <c r="DX18" s="110">
        <f>IF(DX12=Resumen!$K$19,-Financiamiento!DX14+Financiamiento!DX16,0)</f>
        <v>0</v>
      </c>
      <c r="DY18" s="110">
        <f>IF(DY12=Resumen!$K$19,-Financiamiento!DY14+Financiamiento!DY16,0)</f>
        <v>0</v>
      </c>
      <c r="DZ18" s="110">
        <f>IF(DZ12=Resumen!$K$19,-Financiamiento!DZ14+Financiamiento!DZ16,0)</f>
        <v>0</v>
      </c>
      <c r="EA18" s="110">
        <f>IF(EA12=Resumen!$K$19,-Financiamiento!EA14+Financiamiento!EA16,0)</f>
        <v>0</v>
      </c>
      <c r="EB18" s="110">
        <f>IF(EB12=Resumen!$K$19,-Financiamiento!EB14+Financiamiento!EB16,0)</f>
        <v>0</v>
      </c>
      <c r="EC18" s="110">
        <f>IF(EC12=Resumen!$K$19,-Financiamiento!EC14+Financiamiento!EC16,0)</f>
        <v>0</v>
      </c>
      <c r="ED18" s="111">
        <f>IF(ED12=Resumen!$K$19,-Financiamiento!ED14+Financiamiento!ED16,0)</f>
        <v>0</v>
      </c>
    </row>
    <row r="19" spans="1:134" x14ac:dyDescent="0.35">
      <c r="B19" s="14" t="s">
        <v>120</v>
      </c>
      <c r="C19" s="112">
        <f>C14-C16+C18</f>
        <v>0</v>
      </c>
      <c r="D19" s="112">
        <f t="shared" ref="D19:BO19" si="26">D14-D16+D18</f>
        <v>0</v>
      </c>
      <c r="E19" s="112">
        <f t="shared" si="26"/>
        <v>0</v>
      </c>
      <c r="F19" s="112">
        <f t="shared" si="26"/>
        <v>0</v>
      </c>
      <c r="G19" s="112">
        <f t="shared" si="26"/>
        <v>0</v>
      </c>
      <c r="H19" s="112">
        <f t="shared" si="26"/>
        <v>0</v>
      </c>
      <c r="I19" s="112">
        <f t="shared" si="26"/>
        <v>0</v>
      </c>
      <c r="J19" s="112">
        <f t="shared" si="26"/>
        <v>0</v>
      </c>
      <c r="K19" s="112">
        <f t="shared" si="26"/>
        <v>0</v>
      </c>
      <c r="L19" s="112">
        <f t="shared" si="26"/>
        <v>0</v>
      </c>
      <c r="M19" s="112">
        <f t="shared" si="26"/>
        <v>0</v>
      </c>
      <c r="N19" s="112">
        <f t="shared" si="26"/>
        <v>0</v>
      </c>
      <c r="O19" s="112">
        <f t="shared" si="26"/>
        <v>0</v>
      </c>
      <c r="P19" s="112">
        <f t="shared" si="26"/>
        <v>0</v>
      </c>
      <c r="Q19" s="112">
        <f t="shared" si="26"/>
        <v>0</v>
      </c>
      <c r="R19" s="112">
        <f t="shared" si="26"/>
        <v>0</v>
      </c>
      <c r="S19" s="112">
        <f t="shared" si="26"/>
        <v>0</v>
      </c>
      <c r="T19" s="112">
        <f t="shared" si="26"/>
        <v>0</v>
      </c>
      <c r="U19" s="112">
        <f t="shared" si="26"/>
        <v>0</v>
      </c>
      <c r="V19" s="112">
        <f t="shared" si="26"/>
        <v>0</v>
      </c>
      <c r="W19" s="112">
        <f t="shared" si="26"/>
        <v>0</v>
      </c>
      <c r="X19" s="112">
        <f t="shared" si="26"/>
        <v>0</v>
      </c>
      <c r="Y19" s="112">
        <f t="shared" si="26"/>
        <v>0</v>
      </c>
      <c r="Z19" s="112">
        <f t="shared" si="26"/>
        <v>19743522310.687378</v>
      </c>
      <c r="AA19" s="112">
        <f t="shared" si="26"/>
        <v>19743522310.687378</v>
      </c>
      <c r="AB19" s="112">
        <f t="shared" si="26"/>
        <v>19743522310.687378</v>
      </c>
      <c r="AC19" s="112">
        <f t="shared" si="26"/>
        <v>19743522310.687378</v>
      </c>
      <c r="AD19" s="112">
        <f t="shared" si="26"/>
        <v>19743522310.687378</v>
      </c>
      <c r="AE19" s="112">
        <f t="shared" si="26"/>
        <v>19743522310.687378</v>
      </c>
      <c r="AF19" s="112">
        <f t="shared" si="26"/>
        <v>19743522310.687378</v>
      </c>
      <c r="AG19" s="112">
        <f t="shared" si="26"/>
        <v>19743522310.687378</v>
      </c>
      <c r="AH19" s="112">
        <f t="shared" si="26"/>
        <v>19743522310.687378</v>
      </c>
      <c r="AI19" s="112">
        <f t="shared" si="26"/>
        <v>19737873176.229725</v>
      </c>
      <c r="AJ19" s="112">
        <f t="shared" si="26"/>
        <v>19732167550.427494</v>
      </c>
      <c r="AK19" s="112">
        <f t="shared" si="26"/>
        <v>19726404868.367241</v>
      </c>
      <c r="AL19" s="112">
        <f t="shared" si="26"/>
        <v>19720584559.486385</v>
      </c>
      <c r="AM19" s="112">
        <f t="shared" si="26"/>
        <v>19714706047.51672</v>
      </c>
      <c r="AN19" s="112">
        <f t="shared" si="26"/>
        <v>19708768750.427361</v>
      </c>
      <c r="AO19" s="112">
        <f t="shared" si="26"/>
        <v>19702772080.367107</v>
      </c>
      <c r="AP19" s="112">
        <f t="shared" si="26"/>
        <v>19696715443.606251</v>
      </c>
      <c r="AQ19" s="112">
        <f t="shared" si="26"/>
        <v>19690598240.477787</v>
      </c>
      <c r="AR19" s="112">
        <f t="shared" si="26"/>
        <v>19684419865.318039</v>
      </c>
      <c r="AS19" s="112">
        <f t="shared" si="26"/>
        <v>19678179706.406693</v>
      </c>
      <c r="AT19" s="112">
        <f t="shared" si="26"/>
        <v>19671877145.906231</v>
      </c>
      <c r="AU19" s="112">
        <f t="shared" si="26"/>
        <v>19665511559.800766</v>
      </c>
      <c r="AV19" s="112">
        <f t="shared" si="26"/>
        <v>19659082317.834248</v>
      </c>
      <c r="AW19" s="112">
        <f t="shared" si="26"/>
        <v>19652588783.448063</v>
      </c>
      <c r="AX19" s="112">
        <f t="shared" si="26"/>
        <v>19646030313.718018</v>
      </c>
      <c r="AY19" s="112">
        <f t="shared" si="26"/>
        <v>19639406259.290668</v>
      </c>
      <c r="AZ19" s="112">
        <f t="shared" si="26"/>
        <v>19632715964.319046</v>
      </c>
      <c r="BA19" s="112">
        <f t="shared" si="26"/>
        <v>19625958766.397709</v>
      </c>
      <c r="BB19" s="112">
        <f t="shared" si="26"/>
        <v>19619133996.497158</v>
      </c>
      <c r="BC19" s="112">
        <f t="shared" si="26"/>
        <v>19612240978.897602</v>
      </c>
      <c r="BD19" s="112">
        <f t="shared" si="26"/>
        <v>19605279031.122051</v>
      </c>
      <c r="BE19" s="112">
        <f t="shared" si="26"/>
        <v>19598247463.868744</v>
      </c>
      <c r="BF19" s="112">
        <f t="shared" si="26"/>
        <v>19591145580.942905</v>
      </c>
      <c r="BG19" s="112">
        <f t="shared" si="26"/>
        <v>19583972679.187805</v>
      </c>
      <c r="BH19" s="112">
        <f t="shared" si="26"/>
        <v>19576728048.415157</v>
      </c>
      <c r="BI19" s="112">
        <f>BI14-BI16+BI18</f>
        <v>19569410971.334782</v>
      </c>
      <c r="BJ19" s="112">
        <f t="shared" si="26"/>
        <v>19562020723.483601</v>
      </c>
      <c r="BK19" s="112">
        <f t="shared" si="26"/>
        <v>19554556573.153908</v>
      </c>
      <c r="BL19" s="112">
        <f t="shared" si="26"/>
        <v>19547017781.320919</v>
      </c>
      <c r="BM19" s="112">
        <f t="shared" si="26"/>
        <v>19539403601.569599</v>
      </c>
      <c r="BN19" s="112">
        <f t="shared" si="26"/>
        <v>19531713280.020767</v>
      </c>
      <c r="BO19" s="112">
        <f t="shared" si="26"/>
        <v>19523946055.256447</v>
      </c>
      <c r="BP19" s="112">
        <f t="shared" ref="BP19:EA19" si="27">BP14-BP16+BP18</f>
        <v>19516101158.244484</v>
      </c>
      <c r="BQ19" s="112">
        <f t="shared" si="27"/>
        <v>19508177812.262402</v>
      </c>
      <c r="BR19" s="112">
        <f t="shared" si="27"/>
        <v>19500175232.820499</v>
      </c>
      <c r="BS19" s="112">
        <f t="shared" si="27"/>
        <v>19492092627.584175</v>
      </c>
      <c r="BT19" s="112">
        <f t="shared" si="27"/>
        <v>19483929196.29549</v>
      </c>
      <c r="BU19" s="112">
        <f t="shared" si="27"/>
        <v>19475684130.693916</v>
      </c>
      <c r="BV19" s="112">
        <f t="shared" si="27"/>
        <v>19467356614.436329</v>
      </c>
      <c r="BW19" s="112">
        <f t="shared" si="27"/>
        <v>19458945823.016163</v>
      </c>
      <c r="BX19" s="112">
        <f t="shared" si="27"/>
        <v>19450450923.681797</v>
      </c>
      <c r="BY19" s="112">
        <f t="shared" si="27"/>
        <v>19441871075.354088</v>
      </c>
      <c r="BZ19" s="112">
        <f t="shared" si="27"/>
        <v>19433205428.543102</v>
      </c>
      <c r="CA19" s="112">
        <f t="shared" si="27"/>
        <v>19424453125.264004</v>
      </c>
      <c r="CB19" s="112">
        <f t="shared" si="27"/>
        <v>19415613298.952118</v>
      </c>
      <c r="CC19" s="112">
        <f t="shared" si="27"/>
        <v>19406685074.37711</v>
      </c>
      <c r="CD19" s="112">
        <f t="shared" si="27"/>
        <v>19397667567.556355</v>
      </c>
      <c r="CE19" s="112">
        <f t="shared" si="27"/>
        <v>19388559885.667389</v>
      </c>
      <c r="CF19" s="112">
        <f t="shared" si="27"/>
        <v>19379361126.959534</v>
      </c>
      <c r="CG19" s="112">
        <f t="shared" si="27"/>
        <v>19370070380.6646</v>
      </c>
      <c r="CH19" s="112">
        <f t="shared" si="27"/>
        <v>19360686726.906719</v>
      </c>
      <c r="CI19" s="112">
        <f t="shared" si="27"/>
        <v>19351209236.611259</v>
      </c>
      <c r="CJ19" s="112">
        <f t="shared" si="27"/>
        <v>19341636971.412846</v>
      </c>
      <c r="CK19" s="112">
        <f t="shared" si="27"/>
        <v>19331968983.562447</v>
      </c>
      <c r="CL19" s="112">
        <f t="shared" si="27"/>
        <v>19322204315.833542</v>
      </c>
      <c r="CM19" s="112">
        <f t="shared" si="27"/>
        <v>19312342001.427349</v>
      </c>
      <c r="CN19" s="112">
        <f t="shared" si="27"/>
        <v>19302381063.877094</v>
      </c>
      <c r="CO19" s="112">
        <f t="shared" si="27"/>
        <v>19292320516.951336</v>
      </c>
      <c r="CP19" s="112">
        <f t="shared" si="27"/>
        <v>19282159364.55632</v>
      </c>
      <c r="CQ19" s="112">
        <f t="shared" si="27"/>
        <v>19271896600.637356</v>
      </c>
      <c r="CR19" s="112">
        <f t="shared" si="27"/>
        <v>19261531209.079201</v>
      </c>
      <c r="CS19" s="112">
        <f t="shared" si="27"/>
        <v>19251062163.605465</v>
      </c>
      <c r="CT19" s="112">
        <f t="shared" si="27"/>
        <v>19240488427.676991</v>
      </c>
      <c r="CU19" s="112">
        <f t="shared" si="27"/>
        <v>19229808954.389233</v>
      </c>
      <c r="CV19" s="112">
        <f t="shared" si="27"/>
        <v>19219022686.368599</v>
      </c>
      <c r="CW19" s="112">
        <f t="shared" si="27"/>
        <v>19208128555.667759</v>
      </c>
      <c r="CX19" s="112">
        <f t="shared" si="27"/>
        <v>19197125483.659908</v>
      </c>
      <c r="CY19" s="112">
        <f t="shared" si="27"/>
        <v>19186012380.93198</v>
      </c>
      <c r="CZ19" s="112">
        <f t="shared" si="27"/>
        <v>19174788147.176773</v>
      </c>
      <c r="DA19" s="112">
        <f t="shared" si="27"/>
        <v>19163451671.084015</v>
      </c>
      <c r="DB19" s="112">
        <f t="shared" si="27"/>
        <v>19152001830.230328</v>
      </c>
      <c r="DC19" s="112">
        <f t="shared" si="27"/>
        <v>19140437490.968102</v>
      </c>
      <c r="DD19" s="112">
        <f t="shared" si="27"/>
        <v>19128757508.313255</v>
      </c>
      <c r="DE19" s="112">
        <f t="shared" si="27"/>
        <v>19116960725.83186</v>
      </c>
      <c r="DF19" s="112">
        <f t="shared" si="27"/>
        <v>19105045975.52565</v>
      </c>
      <c r="DG19" s="112">
        <f t="shared" si="27"/>
        <v>19093012077.716377</v>
      </c>
      <c r="DH19" s="112">
        <f t="shared" si="27"/>
        <v>19080857840.929012</v>
      </c>
      <c r="DI19" s="112">
        <f t="shared" si="27"/>
        <v>19068582061.773773</v>
      </c>
      <c r="DJ19" s="112">
        <f t="shared" si="27"/>
        <v>19056183524.826984</v>
      </c>
      <c r="DK19" s="112">
        <f t="shared" si="27"/>
        <v>19043661002.510727</v>
      </c>
      <c r="DL19" s="112">
        <f t="shared" si="27"/>
        <v>19031013254.971306</v>
      </c>
      <c r="DM19" s="112">
        <f t="shared" si="27"/>
        <v>19018239029.95649</v>
      </c>
      <c r="DN19" s="112">
        <f t="shared" si="27"/>
        <v>19005337062.691528</v>
      </c>
      <c r="DO19" s="112">
        <f t="shared" si="27"/>
        <v>18992306075.753918</v>
      </c>
      <c r="DP19" s="112">
        <f t="shared" si="27"/>
        <v>18979144778.94693</v>
      </c>
      <c r="DQ19" s="112">
        <f t="shared" si="27"/>
        <v>18965851869.171871</v>
      </c>
      <c r="DR19" s="112">
        <f t="shared" si="27"/>
        <v>0</v>
      </c>
      <c r="DS19" s="112">
        <f t="shared" si="27"/>
        <v>0</v>
      </c>
      <c r="DT19" s="112">
        <f t="shared" si="27"/>
        <v>0</v>
      </c>
      <c r="DU19" s="112">
        <f t="shared" si="27"/>
        <v>0</v>
      </c>
      <c r="DV19" s="112">
        <f t="shared" si="27"/>
        <v>0</v>
      </c>
      <c r="DW19" s="112">
        <f t="shared" si="27"/>
        <v>0</v>
      </c>
      <c r="DX19" s="112">
        <f t="shared" si="27"/>
        <v>0</v>
      </c>
      <c r="DY19" s="112">
        <f t="shared" si="27"/>
        <v>0</v>
      </c>
      <c r="DZ19" s="112">
        <f t="shared" si="27"/>
        <v>0</v>
      </c>
      <c r="EA19" s="112">
        <f t="shared" si="27"/>
        <v>0</v>
      </c>
      <c r="EB19" s="112">
        <f t="shared" ref="EB19:ED19" si="28">EB14-EB16+EB18</f>
        <v>0</v>
      </c>
      <c r="EC19" s="112">
        <f t="shared" si="28"/>
        <v>0</v>
      </c>
      <c r="ED19" s="113">
        <f t="shared" si="28"/>
        <v>0</v>
      </c>
    </row>
  </sheetData>
  <conditionalFormatting sqref="A2">
    <cfRule type="containsText" dxfId="5" priority="3" operator="containsText" text="ERROR">
      <formula>NOT(ISERROR(SEARCH("ERROR",A2)))</formula>
    </cfRule>
    <cfRule type="containsText" dxfId="4" priority="4" operator="containsText" text="OK">
      <formula>NOT(ISERROR(SEARCH("OK",A2)))</formula>
    </cfRule>
  </conditionalFormatting>
  <conditionalFormatting sqref="A12">
    <cfRule type="containsText" dxfId="3" priority="1" operator="containsText" text="ERROR">
      <formula>NOT(ISERROR(SEARCH("ERROR",A12)))</formula>
    </cfRule>
    <cfRule type="containsText" dxfId="2" priority="2" operator="containsText" text="OK">
      <formula>NOT(ISERROR(SEARCH("OK",A12)))</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E70"/>
  <sheetViews>
    <sheetView showGridLines="0" zoomScaleNormal="100" workbookViewId="0">
      <pane xSplit="2" ySplit="3" topLeftCell="V48" activePane="bottomRight" state="frozen"/>
      <selection pane="topRight" activeCell="C1" sqref="C1"/>
      <selection pane="bottomLeft" activeCell="A4" sqref="A4"/>
      <selection pane="bottomRight" activeCell="A54" sqref="A54"/>
    </sheetView>
  </sheetViews>
  <sheetFormatPr defaultColWidth="8.90625" defaultRowHeight="13.5" x14ac:dyDescent="0.35"/>
  <cols>
    <col min="1" max="1" width="17.36328125" style="1" bestFit="1" customWidth="1"/>
    <col min="2" max="2" width="41.453125" style="1" bestFit="1" customWidth="1"/>
    <col min="3" max="4" width="18" style="1" bestFit="1" customWidth="1"/>
    <col min="5" max="6" width="15.453125" style="1" bestFit="1" customWidth="1"/>
    <col min="7" max="7" width="17.36328125" style="1" bestFit="1" customWidth="1"/>
    <col min="8" max="19" width="16.81640625" style="1" bestFit="1" customWidth="1"/>
    <col min="20" max="21" width="15.81640625" style="1" bestFit="1" customWidth="1"/>
    <col min="22" max="22" width="15.453125" style="1" bestFit="1" customWidth="1"/>
    <col min="23" max="23" width="18" style="1" bestFit="1" customWidth="1"/>
    <col min="24" max="24" width="14.90625" style="1" bestFit="1" customWidth="1"/>
    <col min="25" max="45" width="14.1796875" style="1" bestFit="1" customWidth="1"/>
    <col min="46" max="47" width="18" style="1" bestFit="1" customWidth="1"/>
    <col min="48" max="62" width="14.1796875" style="1" bestFit="1" customWidth="1"/>
    <col min="63" max="63" width="18.36328125" style="1" bestFit="1" customWidth="1"/>
    <col min="64" max="64" width="14.1796875" style="1" bestFit="1" customWidth="1"/>
    <col min="65" max="65" width="14.90625" style="1" bestFit="1" customWidth="1"/>
    <col min="66" max="121" width="14.1796875" style="1" bestFit="1" customWidth="1"/>
    <col min="122" max="122" width="14.90625" style="1" bestFit="1" customWidth="1"/>
    <col min="123" max="123" width="18.54296875" style="1" bestFit="1" customWidth="1"/>
    <col min="124" max="124" width="15.453125" style="1" bestFit="1" customWidth="1"/>
    <col min="125" max="135" width="14.1796875" style="1" bestFit="1" customWidth="1"/>
    <col min="136" max="16384" width="8.90625" style="1"/>
  </cols>
  <sheetData>
    <row r="1" spans="1:135" x14ac:dyDescent="0.35">
      <c r="B1" s="115" t="s">
        <v>121</v>
      </c>
      <c r="C1" s="120" t="s">
        <v>73</v>
      </c>
      <c r="D1" s="117">
        <v>1</v>
      </c>
      <c r="E1" s="117">
        <f>D1+1</f>
        <v>2</v>
      </c>
      <c r="F1" s="117">
        <f t="shared" ref="F1:BQ1" si="0">E1+1</f>
        <v>3</v>
      </c>
      <c r="G1" s="117">
        <f t="shared" si="0"/>
        <v>4</v>
      </c>
      <c r="H1" s="117">
        <f t="shared" si="0"/>
        <v>5</v>
      </c>
      <c r="I1" s="117">
        <f t="shared" si="0"/>
        <v>6</v>
      </c>
      <c r="J1" s="117">
        <f t="shared" si="0"/>
        <v>7</v>
      </c>
      <c r="K1" s="117">
        <f t="shared" si="0"/>
        <v>8</v>
      </c>
      <c r="L1" s="117">
        <f t="shared" si="0"/>
        <v>9</v>
      </c>
      <c r="M1" s="117">
        <f t="shared" si="0"/>
        <v>10</v>
      </c>
      <c r="N1" s="117">
        <f t="shared" si="0"/>
        <v>11</v>
      </c>
      <c r="O1" s="117">
        <f t="shared" si="0"/>
        <v>12</v>
      </c>
      <c r="P1" s="117">
        <f t="shared" si="0"/>
        <v>13</v>
      </c>
      <c r="Q1" s="117">
        <f t="shared" si="0"/>
        <v>14</v>
      </c>
      <c r="R1" s="117">
        <f t="shared" si="0"/>
        <v>15</v>
      </c>
      <c r="S1" s="117">
        <f t="shared" si="0"/>
        <v>16</v>
      </c>
      <c r="T1" s="117">
        <f t="shared" si="0"/>
        <v>17</v>
      </c>
      <c r="U1" s="117">
        <f t="shared" si="0"/>
        <v>18</v>
      </c>
      <c r="V1" s="117">
        <f t="shared" si="0"/>
        <v>19</v>
      </c>
      <c r="W1" s="117">
        <f t="shared" si="0"/>
        <v>20</v>
      </c>
      <c r="X1" s="117">
        <f t="shared" si="0"/>
        <v>21</v>
      </c>
      <c r="Y1" s="117">
        <f t="shared" si="0"/>
        <v>22</v>
      </c>
      <c r="Z1" s="117">
        <f t="shared" si="0"/>
        <v>23</v>
      </c>
      <c r="AA1" s="117">
        <f t="shared" si="0"/>
        <v>24</v>
      </c>
      <c r="AB1" s="117">
        <f t="shared" si="0"/>
        <v>25</v>
      </c>
      <c r="AC1" s="117">
        <f t="shared" si="0"/>
        <v>26</v>
      </c>
      <c r="AD1" s="117">
        <f t="shared" si="0"/>
        <v>27</v>
      </c>
      <c r="AE1" s="117">
        <f t="shared" si="0"/>
        <v>28</v>
      </c>
      <c r="AF1" s="117">
        <f t="shared" si="0"/>
        <v>29</v>
      </c>
      <c r="AG1" s="117">
        <f t="shared" si="0"/>
        <v>30</v>
      </c>
      <c r="AH1" s="117">
        <f t="shared" si="0"/>
        <v>31</v>
      </c>
      <c r="AI1" s="117">
        <f t="shared" si="0"/>
        <v>32</v>
      </c>
      <c r="AJ1" s="117">
        <f t="shared" si="0"/>
        <v>33</v>
      </c>
      <c r="AK1" s="117">
        <f t="shared" si="0"/>
        <v>34</v>
      </c>
      <c r="AL1" s="117">
        <f t="shared" si="0"/>
        <v>35</v>
      </c>
      <c r="AM1" s="117">
        <f t="shared" si="0"/>
        <v>36</v>
      </c>
      <c r="AN1" s="117">
        <f t="shared" si="0"/>
        <v>37</v>
      </c>
      <c r="AO1" s="117">
        <f t="shared" si="0"/>
        <v>38</v>
      </c>
      <c r="AP1" s="117">
        <f t="shared" si="0"/>
        <v>39</v>
      </c>
      <c r="AQ1" s="117">
        <f t="shared" si="0"/>
        <v>40</v>
      </c>
      <c r="AR1" s="117">
        <f t="shared" si="0"/>
        <v>41</v>
      </c>
      <c r="AS1" s="117">
        <f t="shared" si="0"/>
        <v>42</v>
      </c>
      <c r="AT1" s="117">
        <f t="shared" si="0"/>
        <v>43</v>
      </c>
      <c r="AU1" s="117">
        <f t="shared" si="0"/>
        <v>44</v>
      </c>
      <c r="AV1" s="117">
        <f t="shared" si="0"/>
        <v>45</v>
      </c>
      <c r="AW1" s="117">
        <f t="shared" si="0"/>
        <v>46</v>
      </c>
      <c r="AX1" s="117">
        <f t="shared" si="0"/>
        <v>47</v>
      </c>
      <c r="AY1" s="117">
        <f t="shared" si="0"/>
        <v>48</v>
      </c>
      <c r="AZ1" s="117">
        <f t="shared" si="0"/>
        <v>49</v>
      </c>
      <c r="BA1" s="117">
        <f t="shared" si="0"/>
        <v>50</v>
      </c>
      <c r="BB1" s="117">
        <f t="shared" si="0"/>
        <v>51</v>
      </c>
      <c r="BC1" s="117">
        <f t="shared" si="0"/>
        <v>52</v>
      </c>
      <c r="BD1" s="117">
        <f t="shared" si="0"/>
        <v>53</v>
      </c>
      <c r="BE1" s="117">
        <f t="shared" si="0"/>
        <v>54</v>
      </c>
      <c r="BF1" s="117">
        <f t="shared" si="0"/>
        <v>55</v>
      </c>
      <c r="BG1" s="117">
        <f t="shared" si="0"/>
        <v>56</v>
      </c>
      <c r="BH1" s="117">
        <f t="shared" si="0"/>
        <v>57</v>
      </c>
      <c r="BI1" s="117">
        <f t="shared" si="0"/>
        <v>58</v>
      </c>
      <c r="BJ1" s="117">
        <f t="shared" si="0"/>
        <v>59</v>
      </c>
      <c r="BK1" s="117">
        <f t="shared" si="0"/>
        <v>60</v>
      </c>
      <c r="BL1" s="117">
        <f t="shared" si="0"/>
        <v>61</v>
      </c>
      <c r="BM1" s="117">
        <f t="shared" si="0"/>
        <v>62</v>
      </c>
      <c r="BN1" s="117">
        <f t="shared" si="0"/>
        <v>63</v>
      </c>
      <c r="BO1" s="117">
        <f t="shared" si="0"/>
        <v>64</v>
      </c>
      <c r="BP1" s="117">
        <f t="shared" si="0"/>
        <v>65</v>
      </c>
      <c r="BQ1" s="117">
        <f t="shared" si="0"/>
        <v>66</v>
      </c>
      <c r="BR1" s="117">
        <f t="shared" ref="BR1:EC1" si="1">BQ1+1</f>
        <v>67</v>
      </c>
      <c r="BS1" s="117">
        <f t="shared" si="1"/>
        <v>68</v>
      </c>
      <c r="BT1" s="117">
        <f t="shared" si="1"/>
        <v>69</v>
      </c>
      <c r="BU1" s="117">
        <f t="shared" si="1"/>
        <v>70</v>
      </c>
      <c r="BV1" s="117">
        <f t="shared" si="1"/>
        <v>71</v>
      </c>
      <c r="BW1" s="117">
        <f t="shared" si="1"/>
        <v>72</v>
      </c>
      <c r="BX1" s="117">
        <f t="shared" si="1"/>
        <v>73</v>
      </c>
      <c r="BY1" s="117">
        <f t="shared" si="1"/>
        <v>74</v>
      </c>
      <c r="BZ1" s="117">
        <f t="shared" si="1"/>
        <v>75</v>
      </c>
      <c r="CA1" s="117">
        <f t="shared" si="1"/>
        <v>76</v>
      </c>
      <c r="CB1" s="117">
        <f t="shared" si="1"/>
        <v>77</v>
      </c>
      <c r="CC1" s="117">
        <f t="shared" si="1"/>
        <v>78</v>
      </c>
      <c r="CD1" s="117">
        <f t="shared" si="1"/>
        <v>79</v>
      </c>
      <c r="CE1" s="117">
        <f t="shared" si="1"/>
        <v>80</v>
      </c>
      <c r="CF1" s="117">
        <f t="shared" si="1"/>
        <v>81</v>
      </c>
      <c r="CG1" s="117">
        <f t="shared" si="1"/>
        <v>82</v>
      </c>
      <c r="CH1" s="117">
        <f t="shared" si="1"/>
        <v>83</v>
      </c>
      <c r="CI1" s="117">
        <f t="shared" si="1"/>
        <v>84</v>
      </c>
      <c r="CJ1" s="117">
        <f t="shared" si="1"/>
        <v>85</v>
      </c>
      <c r="CK1" s="117">
        <f t="shared" si="1"/>
        <v>86</v>
      </c>
      <c r="CL1" s="117">
        <f t="shared" si="1"/>
        <v>87</v>
      </c>
      <c r="CM1" s="117">
        <f t="shared" si="1"/>
        <v>88</v>
      </c>
      <c r="CN1" s="117">
        <f t="shared" si="1"/>
        <v>89</v>
      </c>
      <c r="CO1" s="117">
        <f t="shared" si="1"/>
        <v>90</v>
      </c>
      <c r="CP1" s="117">
        <f t="shared" si="1"/>
        <v>91</v>
      </c>
      <c r="CQ1" s="117">
        <f t="shared" si="1"/>
        <v>92</v>
      </c>
      <c r="CR1" s="117">
        <f t="shared" si="1"/>
        <v>93</v>
      </c>
      <c r="CS1" s="117">
        <f t="shared" si="1"/>
        <v>94</v>
      </c>
      <c r="CT1" s="117">
        <f t="shared" si="1"/>
        <v>95</v>
      </c>
      <c r="CU1" s="117">
        <f t="shared" si="1"/>
        <v>96</v>
      </c>
      <c r="CV1" s="117">
        <f t="shared" si="1"/>
        <v>97</v>
      </c>
      <c r="CW1" s="117">
        <f t="shared" si="1"/>
        <v>98</v>
      </c>
      <c r="CX1" s="117">
        <f t="shared" si="1"/>
        <v>99</v>
      </c>
      <c r="CY1" s="117">
        <f t="shared" si="1"/>
        <v>100</v>
      </c>
      <c r="CZ1" s="117">
        <f t="shared" si="1"/>
        <v>101</v>
      </c>
      <c r="DA1" s="117">
        <f t="shared" si="1"/>
        <v>102</v>
      </c>
      <c r="DB1" s="117">
        <f t="shared" si="1"/>
        <v>103</v>
      </c>
      <c r="DC1" s="117">
        <f t="shared" si="1"/>
        <v>104</v>
      </c>
      <c r="DD1" s="117">
        <f t="shared" si="1"/>
        <v>105</v>
      </c>
      <c r="DE1" s="117">
        <f t="shared" si="1"/>
        <v>106</v>
      </c>
      <c r="DF1" s="117">
        <f t="shared" si="1"/>
        <v>107</v>
      </c>
      <c r="DG1" s="117">
        <f t="shared" si="1"/>
        <v>108</v>
      </c>
      <c r="DH1" s="117">
        <f t="shared" si="1"/>
        <v>109</v>
      </c>
      <c r="DI1" s="117">
        <f t="shared" si="1"/>
        <v>110</v>
      </c>
      <c r="DJ1" s="117">
        <f t="shared" si="1"/>
        <v>111</v>
      </c>
      <c r="DK1" s="117">
        <f t="shared" si="1"/>
        <v>112</v>
      </c>
      <c r="DL1" s="117">
        <f t="shared" si="1"/>
        <v>113</v>
      </c>
      <c r="DM1" s="117">
        <f t="shared" si="1"/>
        <v>114</v>
      </c>
      <c r="DN1" s="117">
        <f t="shared" si="1"/>
        <v>115</v>
      </c>
      <c r="DO1" s="117">
        <f t="shared" si="1"/>
        <v>116</v>
      </c>
      <c r="DP1" s="117">
        <f t="shared" si="1"/>
        <v>117</v>
      </c>
      <c r="DQ1" s="117">
        <f t="shared" si="1"/>
        <v>118</v>
      </c>
      <c r="DR1" s="117">
        <f t="shared" si="1"/>
        <v>119</v>
      </c>
      <c r="DS1" s="117">
        <f t="shared" si="1"/>
        <v>120</v>
      </c>
      <c r="DT1" s="117">
        <f t="shared" si="1"/>
        <v>121</v>
      </c>
      <c r="DU1" s="117">
        <f t="shared" si="1"/>
        <v>122</v>
      </c>
      <c r="DV1" s="117">
        <f t="shared" si="1"/>
        <v>123</v>
      </c>
      <c r="DW1" s="117">
        <f t="shared" si="1"/>
        <v>124</v>
      </c>
      <c r="DX1" s="117">
        <f t="shared" si="1"/>
        <v>125</v>
      </c>
      <c r="DY1" s="117">
        <f t="shared" si="1"/>
        <v>126</v>
      </c>
      <c r="DZ1" s="117">
        <f t="shared" si="1"/>
        <v>127</v>
      </c>
      <c r="EA1" s="117">
        <f t="shared" si="1"/>
        <v>128</v>
      </c>
      <c r="EB1" s="117">
        <f t="shared" si="1"/>
        <v>129</v>
      </c>
      <c r="EC1" s="117">
        <f t="shared" si="1"/>
        <v>130</v>
      </c>
      <c r="ED1" s="117">
        <f t="shared" ref="ED1:EE1" si="2">EC1+1</f>
        <v>131</v>
      </c>
      <c r="EE1" s="118">
        <f t="shared" si="2"/>
        <v>132</v>
      </c>
    </row>
    <row r="2" spans="1:135" x14ac:dyDescent="0.35">
      <c r="B2" s="121" t="s">
        <v>123</v>
      </c>
      <c r="C2" s="120" t="s">
        <v>73</v>
      </c>
      <c r="D2" s="119">
        <f>ROUNDUP(D1/12,0)</f>
        <v>1</v>
      </c>
      <c r="E2" s="119">
        <f t="shared" ref="E2:BP2" si="3">ROUNDUP(E1/12,0)</f>
        <v>1</v>
      </c>
      <c r="F2" s="119">
        <f t="shared" si="3"/>
        <v>1</v>
      </c>
      <c r="G2" s="119">
        <f t="shared" si="3"/>
        <v>1</v>
      </c>
      <c r="H2" s="119">
        <f t="shared" si="3"/>
        <v>1</v>
      </c>
      <c r="I2" s="119">
        <f t="shared" si="3"/>
        <v>1</v>
      </c>
      <c r="J2" s="119">
        <f t="shared" si="3"/>
        <v>1</v>
      </c>
      <c r="K2" s="119">
        <f t="shared" si="3"/>
        <v>1</v>
      </c>
      <c r="L2" s="119">
        <f t="shared" si="3"/>
        <v>1</v>
      </c>
      <c r="M2" s="119">
        <f t="shared" si="3"/>
        <v>1</v>
      </c>
      <c r="N2" s="119">
        <f t="shared" si="3"/>
        <v>1</v>
      </c>
      <c r="O2" s="119">
        <f t="shared" si="3"/>
        <v>1</v>
      </c>
      <c r="P2" s="119">
        <f t="shared" si="3"/>
        <v>2</v>
      </c>
      <c r="Q2" s="119">
        <f t="shared" si="3"/>
        <v>2</v>
      </c>
      <c r="R2" s="119">
        <f t="shared" si="3"/>
        <v>2</v>
      </c>
      <c r="S2" s="119">
        <f t="shared" si="3"/>
        <v>2</v>
      </c>
      <c r="T2" s="119">
        <f t="shared" si="3"/>
        <v>2</v>
      </c>
      <c r="U2" s="119">
        <f t="shared" si="3"/>
        <v>2</v>
      </c>
      <c r="V2" s="119">
        <f t="shared" si="3"/>
        <v>2</v>
      </c>
      <c r="W2" s="119">
        <f t="shared" si="3"/>
        <v>2</v>
      </c>
      <c r="X2" s="119">
        <f t="shared" si="3"/>
        <v>2</v>
      </c>
      <c r="Y2" s="119">
        <f t="shared" si="3"/>
        <v>2</v>
      </c>
      <c r="Z2" s="119">
        <f t="shared" si="3"/>
        <v>2</v>
      </c>
      <c r="AA2" s="119">
        <f t="shared" si="3"/>
        <v>2</v>
      </c>
      <c r="AB2" s="119">
        <f t="shared" si="3"/>
        <v>3</v>
      </c>
      <c r="AC2" s="119">
        <f t="shared" si="3"/>
        <v>3</v>
      </c>
      <c r="AD2" s="119">
        <f t="shared" si="3"/>
        <v>3</v>
      </c>
      <c r="AE2" s="119">
        <f t="shared" si="3"/>
        <v>3</v>
      </c>
      <c r="AF2" s="119">
        <f t="shared" si="3"/>
        <v>3</v>
      </c>
      <c r="AG2" s="119">
        <f t="shared" si="3"/>
        <v>3</v>
      </c>
      <c r="AH2" s="119">
        <f t="shared" si="3"/>
        <v>3</v>
      </c>
      <c r="AI2" s="119">
        <f t="shared" si="3"/>
        <v>3</v>
      </c>
      <c r="AJ2" s="119">
        <f t="shared" si="3"/>
        <v>3</v>
      </c>
      <c r="AK2" s="119">
        <f t="shared" si="3"/>
        <v>3</v>
      </c>
      <c r="AL2" s="119">
        <f t="shared" si="3"/>
        <v>3</v>
      </c>
      <c r="AM2" s="119">
        <f t="shared" si="3"/>
        <v>3</v>
      </c>
      <c r="AN2" s="119">
        <f t="shared" si="3"/>
        <v>4</v>
      </c>
      <c r="AO2" s="119">
        <f t="shared" si="3"/>
        <v>4</v>
      </c>
      <c r="AP2" s="119">
        <f t="shared" si="3"/>
        <v>4</v>
      </c>
      <c r="AQ2" s="119">
        <f t="shared" si="3"/>
        <v>4</v>
      </c>
      <c r="AR2" s="119">
        <f t="shared" si="3"/>
        <v>4</v>
      </c>
      <c r="AS2" s="119">
        <f t="shared" si="3"/>
        <v>4</v>
      </c>
      <c r="AT2" s="119">
        <f t="shared" si="3"/>
        <v>4</v>
      </c>
      <c r="AU2" s="119">
        <f t="shared" si="3"/>
        <v>4</v>
      </c>
      <c r="AV2" s="119">
        <f t="shared" si="3"/>
        <v>4</v>
      </c>
      <c r="AW2" s="119">
        <f t="shared" si="3"/>
        <v>4</v>
      </c>
      <c r="AX2" s="119">
        <f t="shared" si="3"/>
        <v>4</v>
      </c>
      <c r="AY2" s="119">
        <f t="shared" si="3"/>
        <v>4</v>
      </c>
      <c r="AZ2" s="119">
        <f t="shared" si="3"/>
        <v>5</v>
      </c>
      <c r="BA2" s="119">
        <f t="shared" si="3"/>
        <v>5</v>
      </c>
      <c r="BB2" s="119">
        <f t="shared" si="3"/>
        <v>5</v>
      </c>
      <c r="BC2" s="119">
        <f t="shared" si="3"/>
        <v>5</v>
      </c>
      <c r="BD2" s="119">
        <f t="shared" si="3"/>
        <v>5</v>
      </c>
      <c r="BE2" s="119">
        <f t="shared" si="3"/>
        <v>5</v>
      </c>
      <c r="BF2" s="119">
        <f t="shared" si="3"/>
        <v>5</v>
      </c>
      <c r="BG2" s="119">
        <f t="shared" si="3"/>
        <v>5</v>
      </c>
      <c r="BH2" s="119">
        <f t="shared" si="3"/>
        <v>5</v>
      </c>
      <c r="BI2" s="119">
        <f t="shared" si="3"/>
        <v>5</v>
      </c>
      <c r="BJ2" s="119">
        <f t="shared" si="3"/>
        <v>5</v>
      </c>
      <c r="BK2" s="119">
        <f t="shared" si="3"/>
        <v>5</v>
      </c>
      <c r="BL2" s="119">
        <f t="shared" si="3"/>
        <v>6</v>
      </c>
      <c r="BM2" s="119">
        <f t="shared" si="3"/>
        <v>6</v>
      </c>
      <c r="BN2" s="119">
        <f t="shared" si="3"/>
        <v>6</v>
      </c>
      <c r="BO2" s="119">
        <f t="shared" si="3"/>
        <v>6</v>
      </c>
      <c r="BP2" s="119">
        <f t="shared" si="3"/>
        <v>6</v>
      </c>
      <c r="BQ2" s="119">
        <f t="shared" ref="BQ2:EB2" si="4">ROUNDUP(BQ1/12,0)</f>
        <v>6</v>
      </c>
      <c r="BR2" s="119">
        <f t="shared" si="4"/>
        <v>6</v>
      </c>
      <c r="BS2" s="119">
        <f t="shared" si="4"/>
        <v>6</v>
      </c>
      <c r="BT2" s="119">
        <f t="shared" si="4"/>
        <v>6</v>
      </c>
      <c r="BU2" s="119">
        <f t="shared" si="4"/>
        <v>6</v>
      </c>
      <c r="BV2" s="119">
        <f t="shared" si="4"/>
        <v>6</v>
      </c>
      <c r="BW2" s="119">
        <f t="shared" si="4"/>
        <v>6</v>
      </c>
      <c r="BX2" s="119">
        <f t="shared" si="4"/>
        <v>7</v>
      </c>
      <c r="BY2" s="119">
        <f t="shared" si="4"/>
        <v>7</v>
      </c>
      <c r="BZ2" s="119">
        <f t="shared" si="4"/>
        <v>7</v>
      </c>
      <c r="CA2" s="119">
        <f t="shared" si="4"/>
        <v>7</v>
      </c>
      <c r="CB2" s="119">
        <f t="shared" si="4"/>
        <v>7</v>
      </c>
      <c r="CC2" s="119">
        <f t="shared" si="4"/>
        <v>7</v>
      </c>
      <c r="CD2" s="119">
        <f t="shared" si="4"/>
        <v>7</v>
      </c>
      <c r="CE2" s="119">
        <f t="shared" si="4"/>
        <v>7</v>
      </c>
      <c r="CF2" s="119">
        <f t="shared" si="4"/>
        <v>7</v>
      </c>
      <c r="CG2" s="119">
        <f t="shared" si="4"/>
        <v>7</v>
      </c>
      <c r="CH2" s="119">
        <f t="shared" si="4"/>
        <v>7</v>
      </c>
      <c r="CI2" s="119">
        <f t="shared" si="4"/>
        <v>7</v>
      </c>
      <c r="CJ2" s="119">
        <f t="shared" si="4"/>
        <v>8</v>
      </c>
      <c r="CK2" s="119">
        <f t="shared" si="4"/>
        <v>8</v>
      </c>
      <c r="CL2" s="119">
        <f t="shared" si="4"/>
        <v>8</v>
      </c>
      <c r="CM2" s="119">
        <f t="shared" si="4"/>
        <v>8</v>
      </c>
      <c r="CN2" s="119">
        <f t="shared" si="4"/>
        <v>8</v>
      </c>
      <c r="CO2" s="119">
        <f t="shared" si="4"/>
        <v>8</v>
      </c>
      <c r="CP2" s="119">
        <f t="shared" si="4"/>
        <v>8</v>
      </c>
      <c r="CQ2" s="119">
        <f t="shared" si="4"/>
        <v>8</v>
      </c>
      <c r="CR2" s="119">
        <f t="shared" si="4"/>
        <v>8</v>
      </c>
      <c r="CS2" s="119">
        <f t="shared" si="4"/>
        <v>8</v>
      </c>
      <c r="CT2" s="119">
        <f t="shared" si="4"/>
        <v>8</v>
      </c>
      <c r="CU2" s="119">
        <f t="shared" si="4"/>
        <v>8</v>
      </c>
      <c r="CV2" s="119">
        <f t="shared" si="4"/>
        <v>9</v>
      </c>
      <c r="CW2" s="119">
        <f t="shared" si="4"/>
        <v>9</v>
      </c>
      <c r="CX2" s="119">
        <f t="shared" si="4"/>
        <v>9</v>
      </c>
      <c r="CY2" s="119">
        <f t="shared" si="4"/>
        <v>9</v>
      </c>
      <c r="CZ2" s="119">
        <f t="shared" si="4"/>
        <v>9</v>
      </c>
      <c r="DA2" s="119">
        <f t="shared" si="4"/>
        <v>9</v>
      </c>
      <c r="DB2" s="119">
        <f t="shared" si="4"/>
        <v>9</v>
      </c>
      <c r="DC2" s="119">
        <f t="shared" si="4"/>
        <v>9</v>
      </c>
      <c r="DD2" s="119">
        <f t="shared" si="4"/>
        <v>9</v>
      </c>
      <c r="DE2" s="119">
        <f t="shared" si="4"/>
        <v>9</v>
      </c>
      <c r="DF2" s="119">
        <f t="shared" si="4"/>
        <v>9</v>
      </c>
      <c r="DG2" s="119">
        <f t="shared" si="4"/>
        <v>9</v>
      </c>
      <c r="DH2" s="119">
        <f t="shared" si="4"/>
        <v>10</v>
      </c>
      <c r="DI2" s="119">
        <f t="shared" si="4"/>
        <v>10</v>
      </c>
      <c r="DJ2" s="119">
        <f t="shared" si="4"/>
        <v>10</v>
      </c>
      <c r="DK2" s="119">
        <f t="shared" si="4"/>
        <v>10</v>
      </c>
      <c r="DL2" s="119">
        <f t="shared" si="4"/>
        <v>10</v>
      </c>
      <c r="DM2" s="119">
        <f t="shared" si="4"/>
        <v>10</v>
      </c>
      <c r="DN2" s="119">
        <f t="shared" si="4"/>
        <v>10</v>
      </c>
      <c r="DO2" s="119">
        <f t="shared" si="4"/>
        <v>10</v>
      </c>
      <c r="DP2" s="119">
        <f t="shared" si="4"/>
        <v>10</v>
      </c>
      <c r="DQ2" s="119">
        <f t="shared" si="4"/>
        <v>10</v>
      </c>
      <c r="DR2" s="119">
        <f t="shared" si="4"/>
        <v>10</v>
      </c>
      <c r="DS2" s="119">
        <f t="shared" si="4"/>
        <v>10</v>
      </c>
      <c r="DT2" s="119">
        <f t="shared" si="4"/>
        <v>11</v>
      </c>
      <c r="DU2" s="119">
        <f t="shared" si="4"/>
        <v>11</v>
      </c>
      <c r="DV2" s="119">
        <f t="shared" si="4"/>
        <v>11</v>
      </c>
      <c r="DW2" s="119">
        <f t="shared" si="4"/>
        <v>11</v>
      </c>
      <c r="DX2" s="119">
        <f t="shared" si="4"/>
        <v>11</v>
      </c>
      <c r="DY2" s="119">
        <f t="shared" si="4"/>
        <v>11</v>
      </c>
      <c r="DZ2" s="119">
        <f t="shared" si="4"/>
        <v>11</v>
      </c>
      <c r="EA2" s="119">
        <f t="shared" si="4"/>
        <v>11</v>
      </c>
      <c r="EB2" s="119">
        <f t="shared" si="4"/>
        <v>11</v>
      </c>
      <c r="EC2" s="119">
        <f t="shared" ref="EC2:EE2" si="5">ROUNDUP(EC1/12,0)</f>
        <v>11</v>
      </c>
      <c r="ED2" s="119">
        <f t="shared" si="5"/>
        <v>11</v>
      </c>
      <c r="EE2" s="122">
        <f t="shared" si="5"/>
        <v>11</v>
      </c>
    </row>
    <row r="3" spans="1:135" x14ac:dyDescent="0.35">
      <c r="B3" s="116" t="s">
        <v>117</v>
      </c>
      <c r="C3" s="123">
        <f>Resumen!B25</f>
        <v>45688</v>
      </c>
      <c r="D3" s="123">
        <f>EOMONTH(C3,1)</f>
        <v>45716</v>
      </c>
      <c r="E3" s="123">
        <f t="shared" ref="E3:BP3" si="6">EOMONTH(D3,1)</f>
        <v>45747</v>
      </c>
      <c r="F3" s="123">
        <f t="shared" si="6"/>
        <v>45777</v>
      </c>
      <c r="G3" s="123">
        <f t="shared" si="6"/>
        <v>45808</v>
      </c>
      <c r="H3" s="123">
        <f t="shared" si="6"/>
        <v>45838</v>
      </c>
      <c r="I3" s="123">
        <f t="shared" si="6"/>
        <v>45869</v>
      </c>
      <c r="J3" s="123">
        <f t="shared" si="6"/>
        <v>45900</v>
      </c>
      <c r="K3" s="123">
        <f t="shared" si="6"/>
        <v>45930</v>
      </c>
      <c r="L3" s="123">
        <f t="shared" si="6"/>
        <v>45961</v>
      </c>
      <c r="M3" s="123">
        <f t="shared" si="6"/>
        <v>45991</v>
      </c>
      <c r="N3" s="123">
        <f t="shared" si="6"/>
        <v>46022</v>
      </c>
      <c r="O3" s="123">
        <f t="shared" si="6"/>
        <v>46053</v>
      </c>
      <c r="P3" s="123">
        <f t="shared" si="6"/>
        <v>46081</v>
      </c>
      <c r="Q3" s="123">
        <f t="shared" si="6"/>
        <v>46112</v>
      </c>
      <c r="R3" s="123">
        <f t="shared" si="6"/>
        <v>46142</v>
      </c>
      <c r="S3" s="123">
        <f t="shared" si="6"/>
        <v>46173</v>
      </c>
      <c r="T3" s="123">
        <f t="shared" si="6"/>
        <v>46203</v>
      </c>
      <c r="U3" s="123">
        <f t="shared" si="6"/>
        <v>46234</v>
      </c>
      <c r="V3" s="123">
        <f t="shared" si="6"/>
        <v>46265</v>
      </c>
      <c r="W3" s="123">
        <f t="shared" si="6"/>
        <v>46295</v>
      </c>
      <c r="X3" s="123">
        <f t="shared" si="6"/>
        <v>46326</v>
      </c>
      <c r="Y3" s="123">
        <f t="shared" si="6"/>
        <v>46356</v>
      </c>
      <c r="Z3" s="123">
        <f t="shared" si="6"/>
        <v>46387</v>
      </c>
      <c r="AA3" s="123">
        <f t="shared" si="6"/>
        <v>46418</v>
      </c>
      <c r="AB3" s="123">
        <f t="shared" si="6"/>
        <v>46446</v>
      </c>
      <c r="AC3" s="123">
        <f t="shared" si="6"/>
        <v>46477</v>
      </c>
      <c r="AD3" s="123">
        <f t="shared" si="6"/>
        <v>46507</v>
      </c>
      <c r="AE3" s="123">
        <f t="shared" si="6"/>
        <v>46538</v>
      </c>
      <c r="AF3" s="123">
        <f t="shared" si="6"/>
        <v>46568</v>
      </c>
      <c r="AG3" s="123">
        <f t="shared" si="6"/>
        <v>46599</v>
      </c>
      <c r="AH3" s="123">
        <f t="shared" si="6"/>
        <v>46630</v>
      </c>
      <c r="AI3" s="123">
        <f t="shared" si="6"/>
        <v>46660</v>
      </c>
      <c r="AJ3" s="123">
        <f t="shared" si="6"/>
        <v>46691</v>
      </c>
      <c r="AK3" s="123">
        <f t="shared" si="6"/>
        <v>46721</v>
      </c>
      <c r="AL3" s="123">
        <f t="shared" si="6"/>
        <v>46752</v>
      </c>
      <c r="AM3" s="123">
        <f t="shared" si="6"/>
        <v>46783</v>
      </c>
      <c r="AN3" s="123">
        <f t="shared" si="6"/>
        <v>46812</v>
      </c>
      <c r="AO3" s="123">
        <f t="shared" si="6"/>
        <v>46843</v>
      </c>
      <c r="AP3" s="123">
        <f t="shared" si="6"/>
        <v>46873</v>
      </c>
      <c r="AQ3" s="123">
        <f t="shared" si="6"/>
        <v>46904</v>
      </c>
      <c r="AR3" s="123">
        <f t="shared" si="6"/>
        <v>46934</v>
      </c>
      <c r="AS3" s="123">
        <f t="shared" si="6"/>
        <v>46965</v>
      </c>
      <c r="AT3" s="123">
        <f t="shared" si="6"/>
        <v>46996</v>
      </c>
      <c r="AU3" s="123">
        <f t="shared" si="6"/>
        <v>47026</v>
      </c>
      <c r="AV3" s="123">
        <f t="shared" si="6"/>
        <v>47057</v>
      </c>
      <c r="AW3" s="123">
        <f t="shared" si="6"/>
        <v>47087</v>
      </c>
      <c r="AX3" s="123">
        <f t="shared" si="6"/>
        <v>47118</v>
      </c>
      <c r="AY3" s="123">
        <f t="shared" si="6"/>
        <v>47149</v>
      </c>
      <c r="AZ3" s="123">
        <f t="shared" si="6"/>
        <v>47177</v>
      </c>
      <c r="BA3" s="123">
        <f t="shared" si="6"/>
        <v>47208</v>
      </c>
      <c r="BB3" s="123">
        <f t="shared" si="6"/>
        <v>47238</v>
      </c>
      <c r="BC3" s="123">
        <f t="shared" si="6"/>
        <v>47269</v>
      </c>
      <c r="BD3" s="123">
        <f t="shared" si="6"/>
        <v>47299</v>
      </c>
      <c r="BE3" s="123">
        <f t="shared" si="6"/>
        <v>47330</v>
      </c>
      <c r="BF3" s="123">
        <f t="shared" si="6"/>
        <v>47361</v>
      </c>
      <c r="BG3" s="123">
        <f t="shared" si="6"/>
        <v>47391</v>
      </c>
      <c r="BH3" s="123">
        <f t="shared" si="6"/>
        <v>47422</v>
      </c>
      <c r="BI3" s="123">
        <f t="shared" si="6"/>
        <v>47452</v>
      </c>
      <c r="BJ3" s="123">
        <f t="shared" si="6"/>
        <v>47483</v>
      </c>
      <c r="BK3" s="123">
        <f t="shared" si="6"/>
        <v>47514</v>
      </c>
      <c r="BL3" s="123">
        <f t="shared" si="6"/>
        <v>47542</v>
      </c>
      <c r="BM3" s="123">
        <f t="shared" si="6"/>
        <v>47573</v>
      </c>
      <c r="BN3" s="123">
        <f t="shared" si="6"/>
        <v>47603</v>
      </c>
      <c r="BO3" s="123">
        <f t="shared" si="6"/>
        <v>47634</v>
      </c>
      <c r="BP3" s="123">
        <f t="shared" si="6"/>
        <v>47664</v>
      </c>
      <c r="BQ3" s="123">
        <f t="shared" ref="BQ3:EB3" si="7">EOMONTH(BP3,1)</f>
        <v>47695</v>
      </c>
      <c r="BR3" s="123">
        <f t="shared" si="7"/>
        <v>47726</v>
      </c>
      <c r="BS3" s="123">
        <f t="shared" si="7"/>
        <v>47756</v>
      </c>
      <c r="BT3" s="123">
        <f t="shared" si="7"/>
        <v>47787</v>
      </c>
      <c r="BU3" s="123">
        <f t="shared" si="7"/>
        <v>47817</v>
      </c>
      <c r="BV3" s="123">
        <f t="shared" si="7"/>
        <v>47848</v>
      </c>
      <c r="BW3" s="123">
        <f t="shared" si="7"/>
        <v>47879</v>
      </c>
      <c r="BX3" s="123">
        <f t="shared" si="7"/>
        <v>47907</v>
      </c>
      <c r="BY3" s="123">
        <f t="shared" si="7"/>
        <v>47938</v>
      </c>
      <c r="BZ3" s="123">
        <f t="shared" si="7"/>
        <v>47968</v>
      </c>
      <c r="CA3" s="123">
        <f t="shared" si="7"/>
        <v>47999</v>
      </c>
      <c r="CB3" s="123">
        <f t="shared" si="7"/>
        <v>48029</v>
      </c>
      <c r="CC3" s="123">
        <f t="shared" si="7"/>
        <v>48060</v>
      </c>
      <c r="CD3" s="123">
        <f t="shared" si="7"/>
        <v>48091</v>
      </c>
      <c r="CE3" s="123">
        <f t="shared" si="7"/>
        <v>48121</v>
      </c>
      <c r="CF3" s="123">
        <f t="shared" si="7"/>
        <v>48152</v>
      </c>
      <c r="CG3" s="123">
        <f t="shared" si="7"/>
        <v>48182</v>
      </c>
      <c r="CH3" s="123">
        <f t="shared" si="7"/>
        <v>48213</v>
      </c>
      <c r="CI3" s="123">
        <f t="shared" si="7"/>
        <v>48244</v>
      </c>
      <c r="CJ3" s="123">
        <f t="shared" si="7"/>
        <v>48273</v>
      </c>
      <c r="CK3" s="123">
        <f t="shared" si="7"/>
        <v>48304</v>
      </c>
      <c r="CL3" s="123">
        <f t="shared" si="7"/>
        <v>48334</v>
      </c>
      <c r="CM3" s="123">
        <f t="shared" si="7"/>
        <v>48365</v>
      </c>
      <c r="CN3" s="123">
        <f t="shared" si="7"/>
        <v>48395</v>
      </c>
      <c r="CO3" s="123">
        <f t="shared" si="7"/>
        <v>48426</v>
      </c>
      <c r="CP3" s="123">
        <f t="shared" si="7"/>
        <v>48457</v>
      </c>
      <c r="CQ3" s="123">
        <f t="shared" si="7"/>
        <v>48487</v>
      </c>
      <c r="CR3" s="123">
        <f t="shared" si="7"/>
        <v>48518</v>
      </c>
      <c r="CS3" s="123">
        <f t="shared" si="7"/>
        <v>48548</v>
      </c>
      <c r="CT3" s="123">
        <f t="shared" si="7"/>
        <v>48579</v>
      </c>
      <c r="CU3" s="123">
        <f t="shared" si="7"/>
        <v>48610</v>
      </c>
      <c r="CV3" s="123">
        <f t="shared" si="7"/>
        <v>48638</v>
      </c>
      <c r="CW3" s="123">
        <f t="shared" si="7"/>
        <v>48669</v>
      </c>
      <c r="CX3" s="123">
        <f t="shared" si="7"/>
        <v>48699</v>
      </c>
      <c r="CY3" s="123">
        <f t="shared" si="7"/>
        <v>48730</v>
      </c>
      <c r="CZ3" s="123">
        <f t="shared" si="7"/>
        <v>48760</v>
      </c>
      <c r="DA3" s="123">
        <f t="shared" si="7"/>
        <v>48791</v>
      </c>
      <c r="DB3" s="123">
        <f t="shared" si="7"/>
        <v>48822</v>
      </c>
      <c r="DC3" s="123">
        <f t="shared" si="7"/>
        <v>48852</v>
      </c>
      <c r="DD3" s="123">
        <f t="shared" si="7"/>
        <v>48883</v>
      </c>
      <c r="DE3" s="123">
        <f t="shared" si="7"/>
        <v>48913</v>
      </c>
      <c r="DF3" s="123">
        <f t="shared" si="7"/>
        <v>48944</v>
      </c>
      <c r="DG3" s="123">
        <f t="shared" si="7"/>
        <v>48975</v>
      </c>
      <c r="DH3" s="123">
        <f t="shared" si="7"/>
        <v>49003</v>
      </c>
      <c r="DI3" s="123">
        <f t="shared" si="7"/>
        <v>49034</v>
      </c>
      <c r="DJ3" s="123">
        <f t="shared" si="7"/>
        <v>49064</v>
      </c>
      <c r="DK3" s="123">
        <f t="shared" si="7"/>
        <v>49095</v>
      </c>
      <c r="DL3" s="123">
        <f t="shared" si="7"/>
        <v>49125</v>
      </c>
      <c r="DM3" s="123">
        <f t="shared" si="7"/>
        <v>49156</v>
      </c>
      <c r="DN3" s="123">
        <f t="shared" si="7"/>
        <v>49187</v>
      </c>
      <c r="DO3" s="123">
        <f t="shared" si="7"/>
        <v>49217</v>
      </c>
      <c r="DP3" s="123">
        <f t="shared" si="7"/>
        <v>49248</v>
      </c>
      <c r="DQ3" s="123">
        <f t="shared" si="7"/>
        <v>49278</v>
      </c>
      <c r="DR3" s="123">
        <f t="shared" si="7"/>
        <v>49309</v>
      </c>
      <c r="DS3" s="123">
        <f t="shared" si="7"/>
        <v>49340</v>
      </c>
      <c r="DT3" s="123">
        <f t="shared" si="7"/>
        <v>49368</v>
      </c>
      <c r="DU3" s="123">
        <f t="shared" si="7"/>
        <v>49399</v>
      </c>
      <c r="DV3" s="123">
        <f t="shared" si="7"/>
        <v>49429</v>
      </c>
      <c r="DW3" s="123">
        <f t="shared" si="7"/>
        <v>49460</v>
      </c>
      <c r="DX3" s="123">
        <f t="shared" si="7"/>
        <v>49490</v>
      </c>
      <c r="DY3" s="123">
        <f t="shared" si="7"/>
        <v>49521</v>
      </c>
      <c r="DZ3" s="123">
        <f t="shared" si="7"/>
        <v>49552</v>
      </c>
      <c r="EA3" s="123">
        <f t="shared" si="7"/>
        <v>49582</v>
      </c>
      <c r="EB3" s="123">
        <f t="shared" si="7"/>
        <v>49613</v>
      </c>
      <c r="EC3" s="123">
        <f t="shared" ref="EC3:EE3" si="8">EOMONTH(EB3,1)</f>
        <v>49643</v>
      </c>
      <c r="ED3" s="123">
        <f t="shared" si="8"/>
        <v>49674</v>
      </c>
      <c r="EE3" s="123">
        <f t="shared" si="8"/>
        <v>49705</v>
      </c>
    </row>
    <row r="4" spans="1:135" x14ac:dyDescent="0.35">
      <c r="B4" s="4"/>
      <c r="C4" s="126"/>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127"/>
      <c r="BF4" s="127"/>
      <c r="BG4" s="127"/>
      <c r="BH4" s="127"/>
      <c r="BI4" s="127"/>
      <c r="BJ4" s="127"/>
      <c r="BK4" s="127"/>
      <c r="BL4" s="127"/>
      <c r="BM4" s="127"/>
      <c r="BN4" s="127"/>
      <c r="BO4" s="127"/>
      <c r="BP4" s="127"/>
      <c r="BQ4" s="127"/>
      <c r="BR4" s="127"/>
      <c r="BS4" s="127"/>
      <c r="BT4" s="127"/>
      <c r="BU4" s="127"/>
      <c r="BV4" s="127"/>
      <c r="BW4" s="127"/>
      <c r="BX4" s="127"/>
      <c r="BY4" s="127"/>
      <c r="BZ4" s="127"/>
      <c r="CA4" s="127"/>
      <c r="CB4" s="127"/>
      <c r="CC4" s="127"/>
      <c r="CD4" s="127"/>
      <c r="CE4" s="127"/>
      <c r="CF4" s="127"/>
      <c r="CG4" s="127"/>
      <c r="CH4" s="127"/>
      <c r="CI4" s="127"/>
      <c r="CJ4" s="127"/>
      <c r="CK4" s="127"/>
      <c r="CL4" s="127"/>
      <c r="CM4" s="127"/>
      <c r="CN4" s="127"/>
      <c r="CO4" s="127"/>
      <c r="CP4" s="127"/>
      <c r="CQ4" s="127"/>
      <c r="CR4" s="127"/>
      <c r="CS4" s="127"/>
      <c r="CT4" s="127"/>
      <c r="CU4" s="127"/>
      <c r="CV4" s="127"/>
      <c r="CW4" s="127"/>
      <c r="CX4" s="127"/>
      <c r="CY4" s="127"/>
      <c r="CZ4" s="127"/>
      <c r="DA4" s="127"/>
      <c r="DB4" s="127"/>
      <c r="DC4" s="127"/>
      <c r="DD4" s="127"/>
      <c r="DE4" s="127"/>
      <c r="DF4" s="127"/>
      <c r="DG4" s="127"/>
      <c r="DH4" s="127"/>
      <c r="DI4" s="127"/>
      <c r="DJ4" s="127"/>
      <c r="DK4" s="127"/>
      <c r="DL4" s="127"/>
      <c r="DM4" s="127"/>
      <c r="DN4" s="127"/>
      <c r="DO4" s="127"/>
      <c r="DP4" s="127"/>
      <c r="DQ4" s="127"/>
      <c r="DR4" s="127"/>
      <c r="DS4" s="127"/>
      <c r="DT4" s="127"/>
      <c r="DU4" s="127"/>
      <c r="DV4" s="127"/>
      <c r="DW4" s="127"/>
      <c r="DX4" s="127"/>
      <c r="DY4" s="127"/>
      <c r="DZ4" s="127"/>
      <c r="EA4" s="127"/>
      <c r="EB4" s="127"/>
      <c r="EC4" s="127"/>
      <c r="ED4" s="127"/>
      <c r="EE4" s="128"/>
    </row>
    <row r="5" spans="1:135" x14ac:dyDescent="0.35">
      <c r="B5" s="125" t="s">
        <v>126</v>
      </c>
      <c r="C5" s="129"/>
      <c r="D5" s="130"/>
      <c r="E5" s="130"/>
      <c r="F5" s="130"/>
      <c r="G5" s="130"/>
      <c r="H5" s="130"/>
      <c r="I5" s="130"/>
      <c r="J5" s="130"/>
      <c r="K5" s="130"/>
      <c r="L5" s="130"/>
      <c r="M5" s="130"/>
      <c r="N5" s="130"/>
      <c r="O5" s="130"/>
      <c r="P5" s="130"/>
      <c r="Q5" s="130"/>
      <c r="R5" s="130"/>
      <c r="S5" s="130"/>
      <c r="T5" s="130"/>
      <c r="U5" s="130"/>
      <c r="V5" s="130"/>
      <c r="W5" s="130"/>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0"/>
      <c r="AV5" s="130"/>
      <c r="AW5" s="130"/>
      <c r="AX5" s="130"/>
      <c r="AY5" s="130"/>
      <c r="AZ5" s="130"/>
      <c r="BA5" s="130"/>
      <c r="BB5" s="130"/>
      <c r="BC5" s="130"/>
      <c r="BD5" s="130"/>
      <c r="BE5" s="130"/>
      <c r="BF5" s="130"/>
      <c r="BG5" s="130"/>
      <c r="BH5" s="130"/>
      <c r="BI5" s="130"/>
      <c r="BJ5" s="130"/>
      <c r="BK5" s="130"/>
      <c r="BL5" s="130"/>
      <c r="BM5" s="130"/>
      <c r="BN5" s="130"/>
      <c r="BO5" s="130"/>
      <c r="BP5" s="130"/>
      <c r="BQ5" s="130"/>
      <c r="BR5" s="130"/>
      <c r="BS5" s="130"/>
      <c r="BT5" s="130"/>
      <c r="BU5" s="130"/>
      <c r="BV5" s="130"/>
      <c r="BW5" s="130"/>
      <c r="BX5" s="130"/>
      <c r="BY5" s="130"/>
      <c r="BZ5" s="130"/>
      <c r="CA5" s="130"/>
      <c r="CB5" s="130"/>
      <c r="CC5" s="130"/>
      <c r="CD5" s="130"/>
      <c r="CE5" s="130"/>
      <c r="CF5" s="130"/>
      <c r="CG5" s="130"/>
      <c r="CH5" s="130"/>
      <c r="CI5" s="130"/>
      <c r="CJ5" s="130"/>
      <c r="CK5" s="130"/>
      <c r="CL5" s="130"/>
      <c r="CM5" s="130"/>
      <c r="CN5" s="130"/>
      <c r="CO5" s="130"/>
      <c r="CP5" s="130"/>
      <c r="CQ5" s="130"/>
      <c r="CR5" s="130"/>
      <c r="CS5" s="130"/>
      <c r="CT5" s="130"/>
      <c r="CU5" s="130"/>
      <c r="CV5" s="130"/>
      <c r="CW5" s="130"/>
      <c r="CX5" s="130"/>
      <c r="CY5" s="130"/>
      <c r="CZ5" s="130"/>
      <c r="DA5" s="130"/>
      <c r="DB5" s="130"/>
      <c r="DC5" s="130"/>
      <c r="DD5" s="130"/>
      <c r="DE5" s="130"/>
      <c r="DF5" s="130"/>
      <c r="DG5" s="130"/>
      <c r="DH5" s="130"/>
      <c r="DI5" s="130"/>
      <c r="DJ5" s="130"/>
      <c r="DK5" s="130"/>
      <c r="DL5" s="130"/>
      <c r="DM5" s="130"/>
      <c r="DN5" s="130"/>
      <c r="DO5" s="130"/>
      <c r="DP5" s="130"/>
      <c r="DQ5" s="130"/>
      <c r="DR5" s="130"/>
      <c r="DS5" s="130"/>
      <c r="DT5" s="130"/>
      <c r="DU5" s="130"/>
      <c r="DV5" s="130"/>
      <c r="DW5" s="130"/>
      <c r="DX5" s="130"/>
      <c r="DY5" s="130"/>
      <c r="DZ5" s="130"/>
      <c r="EA5" s="130"/>
      <c r="EB5" s="130"/>
      <c r="EC5" s="130"/>
      <c r="ED5" s="130"/>
      <c r="EE5" s="131"/>
    </row>
    <row r="6" spans="1:135" x14ac:dyDescent="0.35">
      <c r="A6" s="137">
        <f>SUMIF($C$1:$EE$1,"&lt;="&amp;Resumen!$K$19,'FC Mensual'!C6:EE6)</f>
        <v>27410438004.289814</v>
      </c>
      <c r="B6" s="5" t="s">
        <v>127</v>
      </c>
      <c r="C6" s="129"/>
      <c r="D6" s="130">
        <f>Ingresos!Y4</f>
        <v>0</v>
      </c>
      <c r="E6" s="130">
        <f>Ingresos!Z4</f>
        <v>0</v>
      </c>
      <c r="F6" s="130">
        <f>Ingresos!AA4</f>
        <v>0</v>
      </c>
      <c r="G6" s="130">
        <f>Ingresos!AB4</f>
        <v>0</v>
      </c>
      <c r="H6" s="130">
        <f>Ingresos!AC4</f>
        <v>0</v>
      </c>
      <c r="I6" s="130">
        <f>Ingresos!AD4</f>
        <v>0</v>
      </c>
      <c r="J6" s="130">
        <f>Ingresos!AE4</f>
        <v>0</v>
      </c>
      <c r="K6" s="130">
        <f>Ingresos!AF4</f>
        <v>0</v>
      </c>
      <c r="L6" s="130">
        <f>Ingresos!AG4</f>
        <v>0</v>
      </c>
      <c r="M6" s="130">
        <f>Ingresos!AH4</f>
        <v>0</v>
      </c>
      <c r="N6" s="130">
        <f>Ingresos!AI4</f>
        <v>0</v>
      </c>
      <c r="O6" s="130">
        <f>Ingresos!AJ4</f>
        <v>0</v>
      </c>
      <c r="P6" s="130">
        <f>Ingresos!AK4</f>
        <v>0</v>
      </c>
      <c r="Q6" s="130">
        <f>Ingresos!AL4</f>
        <v>0</v>
      </c>
      <c r="R6" s="130">
        <f>Ingresos!AM4</f>
        <v>0</v>
      </c>
      <c r="S6" s="130">
        <f>Ingresos!AN4</f>
        <v>0</v>
      </c>
      <c r="T6" s="130">
        <f>Ingresos!AO4</f>
        <v>0</v>
      </c>
      <c r="U6" s="130">
        <f>Ingresos!AP4</f>
        <v>0</v>
      </c>
      <c r="V6" s="130">
        <f>Ingresos!AQ4</f>
        <v>0</v>
      </c>
      <c r="W6" s="130">
        <f>Ingresos!AR4</f>
        <v>40780468.557239577</v>
      </c>
      <c r="X6" s="130">
        <f>Ingresos!AS4</f>
        <v>81762088.388285354</v>
      </c>
      <c r="Y6" s="130">
        <f>Ingresos!AT4</f>
        <v>122945603.63309671</v>
      </c>
      <c r="Z6" s="130">
        <f>Ingresos!AU4</f>
        <v>164331760.87863284</v>
      </c>
      <c r="AA6" s="130">
        <f>Ingresos!AV4</f>
        <v>205921309.16639659</v>
      </c>
      <c r="AB6" s="130">
        <f>Ingresos!AW4</f>
        <v>247715000.00000024</v>
      </c>
      <c r="AC6" s="130">
        <f>Ingresos!AX4</f>
        <v>248325932.01664644</v>
      </c>
      <c r="AD6" s="130">
        <f>Ingresos!AY4</f>
        <v>248938370.75645825</v>
      </c>
      <c r="AE6" s="130">
        <f>Ingresos!AZ4</f>
        <v>249552319.93542144</v>
      </c>
      <c r="AF6" s="130">
        <f>Ingresos!BA4</f>
        <v>250167783.27868643</v>
      </c>
      <c r="AG6" s="130">
        <f>Ingresos!BB4</f>
        <v>250784764.52059087</v>
      </c>
      <c r="AH6" s="130">
        <f>Ingresos!BC4</f>
        <v>251403267.40468231</v>
      </c>
      <c r="AI6" s="130">
        <f>Ingresos!BD4</f>
        <v>252023295.68374085</v>
      </c>
      <c r="AJ6" s="130">
        <f>Ingresos!BE4</f>
        <v>252644853.11980203</v>
      </c>
      <c r="AK6" s="130">
        <f>Ingresos!BF4</f>
        <v>253267943.4841795</v>
      </c>
      <c r="AL6" s="130">
        <f>Ingresos!BG4</f>
        <v>253892570.55748805</v>
      </c>
      <c r="AM6" s="130">
        <f>Ingresos!BH4</f>
        <v>254518738.12966648</v>
      </c>
      <c r="AN6" s="130">
        <f>Ingresos!BI4</f>
        <v>255146450.00000057</v>
      </c>
      <c r="AO6" s="130">
        <f>Ingresos!BJ4</f>
        <v>255775709.97714615</v>
      </c>
      <c r="AP6" s="130">
        <f>Ingresos!BK4</f>
        <v>256406521.8791523</v>
      </c>
      <c r="AQ6" s="130">
        <f>Ingresos!BL4</f>
        <v>257038889.53348437</v>
      </c>
      <c r="AR6" s="130">
        <f>Ingresos!BM4</f>
        <v>257672816.77704731</v>
      </c>
      <c r="AS6" s="130">
        <f>Ingresos!BN4</f>
        <v>258308307.45620888</v>
      </c>
      <c r="AT6" s="130">
        <f>Ingresos!BO4</f>
        <v>258945365.42682305</v>
      </c>
      <c r="AU6" s="130">
        <f>Ingresos!BP4</f>
        <v>259583994.55425337</v>
      </c>
      <c r="AV6" s="130">
        <f>Ingresos!BQ4</f>
        <v>260224198.71339637</v>
      </c>
      <c r="AW6" s="130">
        <f>Ingresos!BR4</f>
        <v>260865981.78870517</v>
      </c>
      <c r="AX6" s="130">
        <f>Ingresos!BS4</f>
        <v>261509347.67421299</v>
      </c>
      <c r="AY6" s="130">
        <f>Ingresos!BT4</f>
        <v>262154300.27355677</v>
      </c>
      <c r="AZ6" s="130">
        <f>Ingresos!BU4</f>
        <v>262800843.50000086</v>
      </c>
      <c r="BA6" s="130">
        <f>Ingresos!BV4</f>
        <v>263448981.27646083</v>
      </c>
      <c r="BB6" s="130">
        <f>Ingresos!BW4</f>
        <v>264098717.53552717</v>
      </c>
      <c r="BC6" s="130">
        <f>Ingresos!BX4</f>
        <v>264750056.21948922</v>
      </c>
      <c r="BD6" s="130">
        <f>Ingresos!BY4</f>
        <v>265403001.28035903</v>
      </c>
      <c r="BE6" s="130">
        <f>Ingresos!BZ4</f>
        <v>266057556.67989546</v>
      </c>
      <c r="BF6" s="130">
        <f>Ingresos!CA4</f>
        <v>266713726.38962805</v>
      </c>
      <c r="BG6" s="130">
        <f>Ingresos!CB4</f>
        <v>267371514.39088127</v>
      </c>
      <c r="BH6" s="130">
        <f>Ingresos!CC4</f>
        <v>268030924.67479855</v>
      </c>
      <c r="BI6" s="130">
        <f>Ingresos!CD4</f>
        <v>268691961.24236661</v>
      </c>
      <c r="BJ6" s="130">
        <f>Ingresos!CE4</f>
        <v>269354628.10443968</v>
      </c>
      <c r="BK6" s="130">
        <f>Ingresos!CF4</f>
        <v>270018929.28176373</v>
      </c>
      <c r="BL6" s="130">
        <f>Ingresos!CG4</f>
        <v>270684868.80500114</v>
      </c>
      <c r="BM6" s="130">
        <f>Ingresos!CH4</f>
        <v>271352450.71475488</v>
      </c>
      <c r="BN6" s="130">
        <f>Ingresos!CI4</f>
        <v>272021679.06159323</v>
      </c>
      <c r="BO6" s="130">
        <f>Ingresos!CJ4</f>
        <v>272692557.90607417</v>
      </c>
      <c r="BP6" s="130">
        <f>Ingresos!CK4</f>
        <v>273365091.31877011</v>
      </c>
      <c r="BQ6" s="130">
        <f>Ingresos!CL4</f>
        <v>274039283.38029265</v>
      </c>
      <c r="BR6" s="130">
        <f>Ingresos!CM4</f>
        <v>274715138.18131721</v>
      </c>
      <c r="BS6" s="130">
        <f>Ingresos!CN4</f>
        <v>275392659.82260799</v>
      </c>
      <c r="BT6" s="130">
        <f>Ingresos!CO4</f>
        <v>276071852.41504282</v>
      </c>
      <c r="BU6" s="130">
        <f>Ingresos!CP4</f>
        <v>276752720.07963794</v>
      </c>
      <c r="BV6" s="130">
        <f>Ingresos!CQ4</f>
        <v>277435266.94757318</v>
      </c>
      <c r="BW6" s="130">
        <f>Ingresos!CR4</f>
        <v>278119497.16021699</v>
      </c>
      <c r="BX6" s="130">
        <f>Ingresos!CS4</f>
        <v>278805414.86915153</v>
      </c>
      <c r="BY6" s="130">
        <f>Ingresos!CT4</f>
        <v>279493024.23619789</v>
      </c>
      <c r="BZ6" s="130">
        <f>Ingresos!CU4</f>
        <v>280182329.43344134</v>
      </c>
      <c r="CA6" s="130">
        <f>Ingresos!CV4</f>
        <v>280873334.64325666</v>
      </c>
      <c r="CB6" s="130">
        <f>Ingresos!CW4</f>
        <v>281566044.05833346</v>
      </c>
      <c r="CC6" s="130">
        <f>Ingresos!CX4</f>
        <v>282260461.88170165</v>
      </c>
      <c r="CD6" s="130">
        <f>Ingresos!CY4</f>
        <v>282956592.32675695</v>
      </c>
      <c r="CE6" s="130">
        <f>Ingresos!CZ4</f>
        <v>283654439.6172865</v>
      </c>
      <c r="CF6" s="130">
        <f>Ingresos!DA4</f>
        <v>284354007.98749435</v>
      </c>
      <c r="CG6" s="130">
        <f>Ingresos!DB4</f>
        <v>285055301.68202728</v>
      </c>
      <c r="CH6" s="130">
        <f>Ingresos!DC4</f>
        <v>285758324.95600057</v>
      </c>
      <c r="CI6" s="130">
        <f>Ingresos!DD4</f>
        <v>286463082.07502371</v>
      </c>
      <c r="CJ6" s="130">
        <f>Ingresos!DE4</f>
        <v>287169577.31522632</v>
      </c>
      <c r="CK6" s="130">
        <f>Ingresos!DF4</f>
        <v>287877814.96328408</v>
      </c>
      <c r="CL6" s="130">
        <f>Ingresos!DG4</f>
        <v>288587799.31644487</v>
      </c>
      <c r="CM6" s="130">
        <f>Ingresos!DH4</f>
        <v>289299534.68255466</v>
      </c>
      <c r="CN6" s="130">
        <f>Ingresos!DI4</f>
        <v>290013025.38008374</v>
      </c>
      <c r="CO6" s="130">
        <f>Ingresos!DJ4</f>
        <v>290728275.73815298</v>
      </c>
      <c r="CP6" s="130">
        <f>Ingresos!DK4</f>
        <v>291445290.09655994</v>
      </c>
      <c r="CQ6" s="130">
        <f>Ingresos!DL4</f>
        <v>292164072.80580539</v>
      </c>
      <c r="CR6" s="130">
        <f>Ingresos!DM4</f>
        <v>292884628.22711951</v>
      </c>
      <c r="CS6" s="130">
        <f>Ingresos!DN4</f>
        <v>293606960.73248845</v>
      </c>
      <c r="CT6" s="130">
        <f>Ingresos!DO4</f>
        <v>294331074.70468092</v>
      </c>
      <c r="CU6" s="130">
        <f>Ingresos!DP4</f>
        <v>295056974.53727472</v>
      </c>
      <c r="CV6" s="130">
        <f>Ingresos!DQ4</f>
        <v>295784664.63468337</v>
      </c>
      <c r="CW6" s="130">
        <f>Ingresos!DR4</f>
        <v>296514149.41218287</v>
      </c>
      <c r="CX6" s="130">
        <f>Ingresos!DS4</f>
        <v>297245433.29593849</v>
      </c>
      <c r="CY6" s="130">
        <f>Ingresos!DT4</f>
        <v>297978520.72303158</v>
      </c>
      <c r="CZ6" s="130">
        <f>Ingresos!DU4</f>
        <v>298713416.14148659</v>
      </c>
      <c r="DA6" s="130">
        <f>Ingresos!DV4</f>
        <v>299450124.01029789</v>
      </c>
      <c r="DB6" s="130">
        <f>Ingresos!DW4</f>
        <v>300188648.79945707</v>
      </c>
      <c r="DC6" s="130">
        <f>Ingresos!DX4</f>
        <v>300928994.98997986</v>
      </c>
      <c r="DD6" s="130">
        <f>Ingresos!DY4</f>
        <v>301671167.07393336</v>
      </c>
      <c r="DE6" s="130">
        <f>Ingresos!DZ4</f>
        <v>302415169.55446339</v>
      </c>
      <c r="DF6" s="130">
        <f>Ingresos!EA4</f>
        <v>303161006.94582164</v>
      </c>
      <c r="DG6" s="130">
        <f>Ingresos!EB4</f>
        <v>303908683.77339327</v>
      </c>
      <c r="DH6" s="130">
        <f>Ingresos!EC4</f>
        <v>304658204.57372421</v>
      </c>
      <c r="DI6" s="130">
        <f>Ingresos!ED4</f>
        <v>305409573.89454871</v>
      </c>
      <c r="DJ6" s="130">
        <f>Ingresos!EE4</f>
        <v>306162796.29481697</v>
      </c>
      <c r="DK6" s="130">
        <f>Ingresos!EF4</f>
        <v>306917876.34472287</v>
      </c>
      <c r="DL6" s="130">
        <f>Ingresos!EG4</f>
        <v>307674818.62573147</v>
      </c>
      <c r="DM6" s="130">
        <f>Ingresos!EH4</f>
        <v>308433627.73060715</v>
      </c>
      <c r="DN6" s="130">
        <f>Ingresos!EI4</f>
        <v>309194308.26344115</v>
      </c>
      <c r="DO6" s="130">
        <f>Ingresos!EJ4</f>
        <v>309956864.8396796</v>
      </c>
      <c r="DP6" s="130">
        <f>Ingresos!EK4</f>
        <v>310721302.08615172</v>
      </c>
      <c r="DQ6" s="130">
        <f>Ingresos!EL4</f>
        <v>311487624.64109766</v>
      </c>
      <c r="DR6" s="130">
        <f>Ingresos!EM4</f>
        <v>312255837.15419668</v>
      </c>
      <c r="DS6" s="130">
        <f>Ingresos!EN4</f>
        <v>313025944.28659546</v>
      </c>
      <c r="DT6" s="130">
        <f>Ingresos!EO4</f>
        <v>313797950.71093631</v>
      </c>
      <c r="DU6" s="130">
        <f>Ingresos!EP4</f>
        <v>314571861.11138552</v>
      </c>
      <c r="DV6" s="130">
        <f>Ingresos!EQ4</f>
        <v>315347680.18366182</v>
      </c>
      <c r="DW6" s="130">
        <f>Ingresos!ER4</f>
        <v>316125412.6350649</v>
      </c>
      <c r="DX6" s="130">
        <f>Ingresos!ES4</f>
        <v>316905063.18450379</v>
      </c>
      <c r="DY6" s="130">
        <f>Ingresos!ET4</f>
        <v>317686636.56252575</v>
      </c>
      <c r="DZ6" s="130">
        <f>Ingresos!EU4</f>
        <v>318470137.51134473</v>
      </c>
      <c r="EA6" s="130">
        <f>Ingresos!EV4</f>
        <v>319255570.78487039</v>
      </c>
      <c r="EB6" s="130">
        <f>Ingresos!EW4</f>
        <v>320042941.14873666</v>
      </c>
      <c r="EC6" s="130">
        <f>Ingresos!EX4</f>
        <v>320832253.38033098</v>
      </c>
      <c r="ED6" s="130">
        <f>Ingresos!EY4</f>
        <v>321623512.26882297</v>
      </c>
      <c r="EE6" s="131">
        <f>Ingresos!EZ4</f>
        <v>322416722.61519372</v>
      </c>
    </row>
    <row r="7" spans="1:135" x14ac:dyDescent="0.35">
      <c r="A7" s="137">
        <f>SUMIF($C$1:$EE$1,"&lt;="&amp;Resumen!$K$19,'FC Mensual'!C7:EE7)</f>
        <v>-1096417520.171593</v>
      </c>
      <c r="B7" s="5" t="s">
        <v>90</v>
      </c>
      <c r="C7" s="129"/>
      <c r="D7" s="130">
        <f>D$6*-HLOOKUP(D$2,Ingresos!$L$1:$V$5,MATCH('FC Mensual'!$B7,Ingresos!$K$1:$K$5,0),0)</f>
        <v>0</v>
      </c>
      <c r="E7" s="130">
        <f>E$6*-HLOOKUP(E$2,Ingresos!$L$1:$V$5,MATCH('FC Mensual'!$B7,Ingresos!$K$1:$K$5,0),0)</f>
        <v>0</v>
      </c>
      <c r="F7" s="130">
        <f>F$6*-HLOOKUP(F$2,Ingresos!$L$1:$V$5,MATCH('FC Mensual'!$B7,Ingresos!$K$1:$K$5,0),0)</f>
        <v>0</v>
      </c>
      <c r="G7" s="130">
        <f>G$6*-HLOOKUP(G$2,Ingresos!$L$1:$V$5,MATCH('FC Mensual'!$B7,Ingresos!$K$1:$K$5,0),0)</f>
        <v>0</v>
      </c>
      <c r="H7" s="130">
        <f>H$6*-HLOOKUP(H$2,Ingresos!$L$1:$V$5,MATCH('FC Mensual'!$B7,Ingresos!$K$1:$K$5,0),0)</f>
        <v>0</v>
      </c>
      <c r="I7" s="130">
        <f>I$6*-HLOOKUP(I$2,Ingresos!$L$1:$V$5,MATCH('FC Mensual'!$B7,Ingresos!$K$1:$K$5,0),0)</f>
        <v>0</v>
      </c>
      <c r="J7" s="130">
        <f>J$6*-HLOOKUP(J$2,Ingresos!$L$1:$V$5,MATCH('FC Mensual'!$B7,Ingresos!$K$1:$K$5,0),0)</f>
        <v>0</v>
      </c>
      <c r="K7" s="130">
        <f>K$6*-HLOOKUP(K$2,Ingresos!$L$1:$V$5,MATCH('FC Mensual'!$B7,Ingresos!$K$1:$K$5,0),0)</f>
        <v>0</v>
      </c>
      <c r="L7" s="130">
        <f>L$6*-HLOOKUP(L$2,Ingresos!$L$1:$V$5,MATCH('FC Mensual'!$B7,Ingresos!$K$1:$K$5,0),0)</f>
        <v>0</v>
      </c>
      <c r="M7" s="130">
        <f>M$6*-HLOOKUP(M$2,Ingresos!$L$1:$V$5,MATCH('FC Mensual'!$B7,Ingresos!$K$1:$K$5,0),0)</f>
        <v>0</v>
      </c>
      <c r="N7" s="130">
        <f>N$6*-HLOOKUP(N$2,Ingresos!$L$1:$V$5,MATCH('FC Mensual'!$B7,Ingresos!$K$1:$K$5,0),0)</f>
        <v>0</v>
      </c>
      <c r="O7" s="130">
        <f>O$6*-HLOOKUP(O$2,Ingresos!$L$1:$V$5,MATCH('FC Mensual'!$B7,Ingresos!$K$1:$K$5,0),0)</f>
        <v>0</v>
      </c>
      <c r="P7" s="130">
        <f>P$6*-HLOOKUP(P$2,Ingresos!$L$1:$V$5,MATCH('FC Mensual'!$B7,Ingresos!$K$1:$K$5,0),0)</f>
        <v>0</v>
      </c>
      <c r="Q7" s="130">
        <f>Q$6*-HLOOKUP(Q$2,Ingresos!$L$1:$V$5,MATCH('FC Mensual'!$B7,Ingresos!$K$1:$K$5,0),0)</f>
        <v>0</v>
      </c>
      <c r="R7" s="130">
        <f>R$6*-HLOOKUP(R$2,Ingresos!$L$1:$V$5,MATCH('FC Mensual'!$B7,Ingresos!$K$1:$K$5,0),0)</f>
        <v>0</v>
      </c>
      <c r="S7" s="130">
        <f>S$6*-HLOOKUP(S$2,Ingresos!$L$1:$V$5,MATCH('FC Mensual'!$B7,Ingresos!$K$1:$K$5,0),0)</f>
        <v>0</v>
      </c>
      <c r="T7" s="130">
        <f>T$6*-HLOOKUP(T$2,Ingresos!$L$1:$V$5,MATCH('FC Mensual'!$B7,Ingresos!$K$1:$K$5,0),0)</f>
        <v>0</v>
      </c>
      <c r="U7" s="130">
        <f>U$6*-HLOOKUP(U$2,Ingresos!$L$1:$V$5,MATCH('FC Mensual'!$B7,Ingresos!$K$1:$K$5,0),0)</f>
        <v>0</v>
      </c>
      <c r="V7" s="130">
        <f>V$6*-HLOOKUP(V$2,Ingresos!$L$1:$V$5,MATCH('FC Mensual'!$B7,Ingresos!$K$1:$K$5,0),0)</f>
        <v>0</v>
      </c>
      <c r="W7" s="130">
        <f>W$6*-HLOOKUP(W$2,Ingresos!$L$1:$V$5,MATCH('FC Mensual'!$B7,Ingresos!$K$1:$K$5,0),0)</f>
        <v>-1631218.7422895832</v>
      </c>
      <c r="X7" s="130">
        <f>X$6*-HLOOKUP(X$2,Ingresos!$L$1:$V$5,MATCH('FC Mensual'!$B7,Ingresos!$K$1:$K$5,0),0)</f>
        <v>-3270483.5355314142</v>
      </c>
      <c r="Y7" s="130">
        <f>Y$6*-HLOOKUP(Y$2,Ingresos!$L$1:$V$5,MATCH('FC Mensual'!$B7,Ingresos!$K$1:$K$5,0),0)</f>
        <v>-4917824.1453238688</v>
      </c>
      <c r="Z7" s="130">
        <f>Z$6*-HLOOKUP(Z$2,Ingresos!$L$1:$V$5,MATCH('FC Mensual'!$B7,Ingresos!$K$1:$K$5,0),0)</f>
        <v>-6573270.4351453139</v>
      </c>
      <c r="AA7" s="130">
        <f>AA$6*-HLOOKUP(AA$2,Ingresos!$L$1:$V$5,MATCH('FC Mensual'!$B7,Ingresos!$K$1:$K$5,0),0)</f>
        <v>-8236852.3666558638</v>
      </c>
      <c r="AB7" s="130">
        <f>AB$6*-HLOOKUP(AB$2,Ingresos!$L$1:$V$5,MATCH('FC Mensual'!$B7,Ingresos!$K$1:$K$5,0),0)</f>
        <v>-9908600.0000000093</v>
      </c>
      <c r="AC7" s="130">
        <f>AC$6*-HLOOKUP(AC$2,Ingresos!$L$1:$V$5,MATCH('FC Mensual'!$B7,Ingresos!$K$1:$K$5,0),0)</f>
        <v>-9933037.2806658577</v>
      </c>
      <c r="AD7" s="130">
        <f>AD$6*-HLOOKUP(AD$2,Ingresos!$L$1:$V$5,MATCH('FC Mensual'!$B7,Ingresos!$K$1:$K$5,0),0)</f>
        <v>-9957534.8302583303</v>
      </c>
      <c r="AE7" s="130">
        <f>AE$6*-HLOOKUP(AE$2,Ingresos!$L$1:$V$5,MATCH('FC Mensual'!$B7,Ingresos!$K$1:$K$5,0),0)</f>
        <v>-9982092.7974168584</v>
      </c>
      <c r="AF7" s="130">
        <f>AF$6*-HLOOKUP(AF$2,Ingresos!$L$1:$V$5,MATCH('FC Mensual'!$B7,Ingresos!$K$1:$K$5,0),0)</f>
        <v>-10006711.331147458</v>
      </c>
      <c r="AG7" s="130">
        <f>AG$6*-HLOOKUP(AG$2,Ingresos!$L$1:$V$5,MATCH('FC Mensual'!$B7,Ingresos!$K$1:$K$5,0),0)</f>
        <v>-10031390.580823636</v>
      </c>
      <c r="AH7" s="130">
        <f>AH$6*-HLOOKUP(AH$2,Ingresos!$L$1:$V$5,MATCH('FC Mensual'!$B7,Ingresos!$K$1:$K$5,0),0)</f>
        <v>-10056130.696187293</v>
      </c>
      <c r="AI7" s="130">
        <f>AI$6*-HLOOKUP(AI$2,Ingresos!$L$1:$V$5,MATCH('FC Mensual'!$B7,Ingresos!$K$1:$K$5,0),0)</f>
        <v>-10080931.827349635</v>
      </c>
      <c r="AJ7" s="130">
        <f>AJ$6*-HLOOKUP(AJ$2,Ingresos!$L$1:$V$5,MATCH('FC Mensual'!$B7,Ingresos!$K$1:$K$5,0),0)</f>
        <v>-10105794.124792082</v>
      </c>
      <c r="AK7" s="130">
        <f>AK$6*-HLOOKUP(AK$2,Ingresos!$L$1:$V$5,MATCH('FC Mensual'!$B7,Ingresos!$K$1:$K$5,0),0)</f>
        <v>-10130717.73936718</v>
      </c>
      <c r="AL7" s="130">
        <f>AL$6*-HLOOKUP(AL$2,Ingresos!$L$1:$V$5,MATCH('FC Mensual'!$B7,Ingresos!$K$1:$K$5,0),0)</f>
        <v>-10155702.822299523</v>
      </c>
      <c r="AM7" s="130">
        <f>AM$6*-HLOOKUP(AM$2,Ingresos!$L$1:$V$5,MATCH('FC Mensual'!$B7,Ingresos!$K$1:$K$5,0),0)</f>
        <v>-10180749.52518666</v>
      </c>
      <c r="AN7" s="130">
        <f>AN$6*-HLOOKUP(AN$2,Ingresos!$L$1:$V$5,MATCH('FC Mensual'!$B7,Ingresos!$K$1:$K$5,0),0)</f>
        <v>-10205858.000000022</v>
      </c>
      <c r="AO7" s="130">
        <f>AO$6*-HLOOKUP(AO$2,Ingresos!$L$1:$V$5,MATCH('FC Mensual'!$B7,Ingresos!$K$1:$K$5,0),0)</f>
        <v>-10231028.399085846</v>
      </c>
      <c r="AP7" s="130">
        <f>AP$6*-HLOOKUP(AP$2,Ingresos!$L$1:$V$5,MATCH('FC Mensual'!$B7,Ingresos!$K$1:$K$5,0),0)</f>
        <v>-10256260.875166092</v>
      </c>
      <c r="AQ7" s="130">
        <f>AQ$6*-HLOOKUP(AQ$2,Ingresos!$L$1:$V$5,MATCH('FC Mensual'!$B7,Ingresos!$K$1:$K$5,0),0)</f>
        <v>-10281555.581339374</v>
      </c>
      <c r="AR7" s="130">
        <f>AR$6*-HLOOKUP(AR$2,Ingresos!$L$1:$V$5,MATCH('FC Mensual'!$B7,Ingresos!$K$1:$K$5,0),0)</f>
        <v>-10306912.671081893</v>
      </c>
      <c r="AS7" s="130">
        <f>AS$6*-HLOOKUP(AS$2,Ingresos!$L$1:$V$5,MATCH('FC Mensual'!$B7,Ingresos!$K$1:$K$5,0),0)</f>
        <v>-10332332.298248356</v>
      </c>
      <c r="AT7" s="130">
        <f>AT$6*-HLOOKUP(AT$2,Ingresos!$L$1:$V$5,MATCH('FC Mensual'!$B7,Ingresos!$K$1:$K$5,0),0)</f>
        <v>-10357814.617072923</v>
      </c>
      <c r="AU7" s="130">
        <f>AU$6*-HLOOKUP(AU$2,Ingresos!$L$1:$V$5,MATCH('FC Mensual'!$B7,Ingresos!$K$1:$K$5,0),0)</f>
        <v>-10383359.782170136</v>
      </c>
      <c r="AV7" s="130">
        <f>AV$6*-HLOOKUP(AV$2,Ingresos!$L$1:$V$5,MATCH('FC Mensual'!$B7,Ingresos!$K$1:$K$5,0),0)</f>
        <v>-10408967.948535856</v>
      </c>
      <c r="AW7" s="130">
        <f>AW$6*-HLOOKUP(AW$2,Ingresos!$L$1:$V$5,MATCH('FC Mensual'!$B7,Ingresos!$K$1:$K$5,0),0)</f>
        <v>-10434639.271548208</v>
      </c>
      <c r="AX7" s="130">
        <f>AX$6*-HLOOKUP(AX$2,Ingresos!$L$1:$V$5,MATCH('FC Mensual'!$B7,Ingresos!$K$1:$K$5,0),0)</f>
        <v>-10460373.906968519</v>
      </c>
      <c r="AY7" s="130">
        <f>AY$6*-HLOOKUP(AY$2,Ingresos!$L$1:$V$5,MATCH('FC Mensual'!$B7,Ingresos!$K$1:$K$5,0),0)</f>
        <v>-10486172.010942271</v>
      </c>
      <c r="AZ7" s="130">
        <f>AZ$6*-HLOOKUP(AZ$2,Ingresos!$L$1:$V$5,MATCH('FC Mensual'!$B7,Ingresos!$K$1:$K$5,0),0)</f>
        <v>-10512033.740000036</v>
      </c>
      <c r="BA7" s="130">
        <f>BA$6*-HLOOKUP(BA$2,Ingresos!$L$1:$V$5,MATCH('FC Mensual'!$B7,Ingresos!$K$1:$K$5,0),0)</f>
        <v>-10537959.251058433</v>
      </c>
      <c r="BB7" s="130">
        <f>BB$6*-HLOOKUP(BB$2,Ingresos!$L$1:$V$5,MATCH('FC Mensual'!$B7,Ingresos!$K$1:$K$5,0),0)</f>
        <v>-10563948.701421088</v>
      </c>
      <c r="BC7" s="130">
        <f>BC$6*-HLOOKUP(BC$2,Ingresos!$L$1:$V$5,MATCH('FC Mensual'!$B7,Ingresos!$K$1:$K$5,0),0)</f>
        <v>-10590002.248779569</v>
      </c>
      <c r="BD7" s="130">
        <f>BD$6*-HLOOKUP(BD$2,Ingresos!$L$1:$V$5,MATCH('FC Mensual'!$B7,Ingresos!$K$1:$K$5,0),0)</f>
        <v>-10616120.051214362</v>
      </c>
      <c r="BE7" s="130">
        <f>BE$6*-HLOOKUP(BE$2,Ingresos!$L$1:$V$5,MATCH('FC Mensual'!$B7,Ingresos!$K$1:$K$5,0),0)</f>
        <v>-10642302.267195819</v>
      </c>
      <c r="BF7" s="130">
        <f>BF$6*-HLOOKUP(BF$2,Ingresos!$L$1:$V$5,MATCH('FC Mensual'!$B7,Ingresos!$K$1:$K$5,0),0)</f>
        <v>-10668549.055585122</v>
      </c>
      <c r="BG7" s="130">
        <f>BG$6*-HLOOKUP(BG$2,Ingresos!$L$1:$V$5,MATCH('FC Mensual'!$B7,Ingresos!$K$1:$K$5,0),0)</f>
        <v>-10694860.575635251</v>
      </c>
      <c r="BH7" s="130">
        <f>BH$6*-HLOOKUP(BH$2,Ingresos!$L$1:$V$5,MATCH('FC Mensual'!$B7,Ingresos!$K$1:$K$5,0),0)</f>
        <v>-10721236.986991942</v>
      </c>
      <c r="BI7" s="130">
        <f>BI$6*-HLOOKUP(BI$2,Ingresos!$L$1:$V$5,MATCH('FC Mensual'!$B7,Ingresos!$K$1:$K$5,0),0)</f>
        <v>-10747678.449694665</v>
      </c>
      <c r="BJ7" s="130">
        <f>BJ$6*-HLOOKUP(BJ$2,Ingresos!$L$1:$V$5,MATCH('FC Mensual'!$B7,Ingresos!$K$1:$K$5,0),0)</f>
        <v>-10774185.124177588</v>
      </c>
      <c r="BK7" s="130">
        <f>BK$6*-HLOOKUP(BK$2,Ingresos!$L$1:$V$5,MATCH('FC Mensual'!$B7,Ingresos!$K$1:$K$5,0),0)</f>
        <v>-10800757.171270549</v>
      </c>
      <c r="BL7" s="130">
        <f>BL$6*-HLOOKUP(BL$2,Ingresos!$L$1:$V$5,MATCH('FC Mensual'!$B7,Ingresos!$K$1:$K$5,0),0)</f>
        <v>-10827394.752200047</v>
      </c>
      <c r="BM7" s="130">
        <f>BM$6*-HLOOKUP(BM$2,Ingresos!$L$1:$V$5,MATCH('FC Mensual'!$B7,Ingresos!$K$1:$K$5,0),0)</f>
        <v>-10854098.028590195</v>
      </c>
      <c r="BN7" s="130">
        <f>BN$6*-HLOOKUP(BN$2,Ingresos!$L$1:$V$5,MATCH('FC Mensual'!$B7,Ingresos!$K$1:$K$5,0),0)</f>
        <v>-10880867.16246373</v>
      </c>
      <c r="BO7" s="130">
        <f>BO$6*-HLOOKUP(BO$2,Ingresos!$L$1:$V$5,MATCH('FC Mensual'!$B7,Ingresos!$K$1:$K$5,0),0)</f>
        <v>-10907702.316242967</v>
      </c>
      <c r="BP7" s="130">
        <f>BP$6*-HLOOKUP(BP$2,Ingresos!$L$1:$V$5,MATCH('FC Mensual'!$B7,Ingresos!$K$1:$K$5,0),0)</f>
        <v>-10934603.652750805</v>
      </c>
      <c r="BQ7" s="130">
        <f>BQ$6*-HLOOKUP(BQ$2,Ingresos!$L$1:$V$5,MATCH('FC Mensual'!$B7,Ingresos!$K$1:$K$5,0),0)</f>
        <v>-10961571.335211707</v>
      </c>
      <c r="BR7" s="130">
        <f>BR$6*-HLOOKUP(BR$2,Ingresos!$L$1:$V$5,MATCH('FC Mensual'!$B7,Ingresos!$K$1:$K$5,0),0)</f>
        <v>-10988605.527252689</v>
      </c>
      <c r="BS7" s="130">
        <f>BS$6*-HLOOKUP(BS$2,Ingresos!$L$1:$V$5,MATCH('FC Mensual'!$B7,Ingresos!$K$1:$K$5,0),0)</f>
        <v>-11015706.392904321</v>
      </c>
      <c r="BT7" s="130">
        <f>BT$6*-HLOOKUP(BT$2,Ingresos!$L$1:$V$5,MATCH('FC Mensual'!$B7,Ingresos!$K$1:$K$5,0),0)</f>
        <v>-11042874.096601713</v>
      </c>
      <c r="BU7" s="130">
        <f>BU$6*-HLOOKUP(BU$2,Ingresos!$L$1:$V$5,MATCH('FC Mensual'!$B7,Ingresos!$K$1:$K$5,0),0)</f>
        <v>-11070108.803185519</v>
      </c>
      <c r="BV7" s="130">
        <f>BV$6*-HLOOKUP(BV$2,Ingresos!$L$1:$V$5,MATCH('FC Mensual'!$B7,Ingresos!$K$1:$K$5,0),0)</f>
        <v>-11097410.677902928</v>
      </c>
      <c r="BW7" s="130">
        <f>BW$6*-HLOOKUP(BW$2,Ingresos!$L$1:$V$5,MATCH('FC Mensual'!$B7,Ingresos!$K$1:$K$5,0),0)</f>
        <v>-11124779.886408679</v>
      </c>
      <c r="BX7" s="130">
        <f>BX$6*-HLOOKUP(BX$2,Ingresos!$L$1:$V$5,MATCH('FC Mensual'!$B7,Ingresos!$K$1:$K$5,0),0)</f>
        <v>-11152216.594766062</v>
      </c>
      <c r="BY7" s="130">
        <f>BY$6*-HLOOKUP(BY$2,Ingresos!$L$1:$V$5,MATCH('FC Mensual'!$B7,Ingresos!$K$1:$K$5,0),0)</f>
        <v>-11179720.969447916</v>
      </c>
      <c r="BZ7" s="130">
        <f>BZ$6*-HLOOKUP(BZ$2,Ingresos!$L$1:$V$5,MATCH('FC Mensual'!$B7,Ingresos!$K$1:$K$5,0),0)</f>
        <v>-11207293.177337654</v>
      </c>
      <c r="CA7" s="130">
        <f>CA$6*-HLOOKUP(CA$2,Ingresos!$L$1:$V$5,MATCH('FC Mensual'!$B7,Ingresos!$K$1:$K$5,0),0)</f>
        <v>-11234933.385730267</v>
      </c>
      <c r="CB7" s="130">
        <f>CB$6*-HLOOKUP(CB$2,Ingresos!$L$1:$V$5,MATCH('FC Mensual'!$B7,Ingresos!$K$1:$K$5,0),0)</f>
        <v>-11262641.762333339</v>
      </c>
      <c r="CC7" s="130">
        <f>CC$6*-HLOOKUP(CC$2,Ingresos!$L$1:$V$5,MATCH('FC Mensual'!$B7,Ingresos!$K$1:$K$5,0),0)</f>
        <v>-11290418.475268066</v>
      </c>
      <c r="CD7" s="130">
        <f>CD$6*-HLOOKUP(CD$2,Ingresos!$L$1:$V$5,MATCH('FC Mensual'!$B7,Ingresos!$K$1:$K$5,0),0)</f>
        <v>-11318263.693070278</v>
      </c>
      <c r="CE7" s="130">
        <f>CE$6*-HLOOKUP(CE$2,Ingresos!$L$1:$V$5,MATCH('FC Mensual'!$B7,Ingresos!$K$1:$K$5,0),0)</f>
        <v>-11346177.584691461</v>
      </c>
      <c r="CF7" s="130">
        <f>CF$6*-HLOOKUP(CF$2,Ingresos!$L$1:$V$5,MATCH('FC Mensual'!$B7,Ingresos!$K$1:$K$5,0),0)</f>
        <v>-11374160.319499774</v>
      </c>
      <c r="CG7" s="130">
        <f>CG$6*-HLOOKUP(CG$2,Ingresos!$L$1:$V$5,MATCH('FC Mensual'!$B7,Ingresos!$K$1:$K$5,0),0)</f>
        <v>-11402212.067281092</v>
      </c>
      <c r="CH7" s="130">
        <f>CH$6*-HLOOKUP(CH$2,Ingresos!$L$1:$V$5,MATCH('FC Mensual'!$B7,Ingresos!$K$1:$K$5,0),0)</f>
        <v>-11430332.998240022</v>
      </c>
      <c r="CI7" s="130">
        <f>CI$6*-HLOOKUP(CI$2,Ingresos!$L$1:$V$5,MATCH('FC Mensual'!$B7,Ingresos!$K$1:$K$5,0),0)</f>
        <v>-11458523.283000948</v>
      </c>
      <c r="CJ7" s="130">
        <f>CJ$6*-HLOOKUP(CJ$2,Ingresos!$L$1:$V$5,MATCH('FC Mensual'!$B7,Ingresos!$K$1:$K$5,0),0)</f>
        <v>-11486783.092609053</v>
      </c>
      <c r="CK7" s="130">
        <f>CK$6*-HLOOKUP(CK$2,Ingresos!$L$1:$V$5,MATCH('FC Mensual'!$B7,Ingresos!$K$1:$K$5,0),0)</f>
        <v>-11515112.598531364</v>
      </c>
      <c r="CL7" s="130">
        <f>CL$6*-HLOOKUP(CL$2,Ingresos!$L$1:$V$5,MATCH('FC Mensual'!$B7,Ingresos!$K$1:$K$5,0),0)</f>
        <v>-11543511.972657796</v>
      </c>
      <c r="CM7" s="130">
        <f>CM$6*-HLOOKUP(CM$2,Ingresos!$L$1:$V$5,MATCH('FC Mensual'!$B7,Ingresos!$K$1:$K$5,0),0)</f>
        <v>-11571981.387302186</v>
      </c>
      <c r="CN7" s="130">
        <f>CN$6*-HLOOKUP(CN$2,Ingresos!$L$1:$V$5,MATCH('FC Mensual'!$B7,Ingresos!$K$1:$K$5,0),0)</f>
        <v>-11600521.015203349</v>
      </c>
      <c r="CO7" s="130">
        <f>CO$6*-HLOOKUP(CO$2,Ingresos!$L$1:$V$5,MATCH('FC Mensual'!$B7,Ingresos!$K$1:$K$5,0),0)</f>
        <v>-11629131.02952612</v>
      </c>
      <c r="CP7" s="130">
        <f>CP$6*-HLOOKUP(CP$2,Ingresos!$L$1:$V$5,MATCH('FC Mensual'!$B7,Ingresos!$K$1:$K$5,0),0)</f>
        <v>-11657811.603862397</v>
      </c>
      <c r="CQ7" s="130">
        <f>CQ$6*-HLOOKUP(CQ$2,Ingresos!$L$1:$V$5,MATCH('FC Mensual'!$B7,Ingresos!$K$1:$K$5,0),0)</f>
        <v>-11686562.912232216</v>
      </c>
      <c r="CR7" s="130">
        <f>CR$6*-HLOOKUP(CR$2,Ingresos!$L$1:$V$5,MATCH('FC Mensual'!$B7,Ingresos!$K$1:$K$5,0),0)</f>
        <v>-11715385.129084781</v>
      </c>
      <c r="CS7" s="130">
        <f>CS$6*-HLOOKUP(CS$2,Ingresos!$L$1:$V$5,MATCH('FC Mensual'!$B7,Ingresos!$K$1:$K$5,0),0)</f>
        <v>-11744278.429299539</v>
      </c>
      <c r="CT7" s="130">
        <f>CT$6*-HLOOKUP(CT$2,Ingresos!$L$1:$V$5,MATCH('FC Mensual'!$B7,Ingresos!$K$1:$K$5,0),0)</f>
        <v>-11773242.988187237</v>
      </c>
      <c r="CU7" s="130">
        <f>CU$6*-HLOOKUP(CU$2,Ingresos!$L$1:$V$5,MATCH('FC Mensual'!$B7,Ingresos!$K$1:$K$5,0),0)</f>
        <v>-11802278.981490988</v>
      </c>
      <c r="CV7" s="130">
        <f>CV$6*-HLOOKUP(CV$2,Ingresos!$L$1:$V$5,MATCH('FC Mensual'!$B7,Ingresos!$K$1:$K$5,0),0)</f>
        <v>-11831386.585387334</v>
      </c>
      <c r="CW7" s="130">
        <f>CW$6*-HLOOKUP(CW$2,Ingresos!$L$1:$V$5,MATCH('FC Mensual'!$B7,Ingresos!$K$1:$K$5,0),0)</f>
        <v>-11860565.976487314</v>
      </c>
      <c r="CX7" s="130">
        <f>CX$6*-HLOOKUP(CX$2,Ingresos!$L$1:$V$5,MATCH('FC Mensual'!$B7,Ingresos!$K$1:$K$5,0),0)</f>
        <v>-11889817.33183754</v>
      </c>
      <c r="CY7" s="130">
        <f>CY$6*-HLOOKUP(CY$2,Ingresos!$L$1:$V$5,MATCH('FC Mensual'!$B7,Ingresos!$K$1:$K$5,0),0)</f>
        <v>-11919140.828921264</v>
      </c>
      <c r="CZ7" s="130">
        <f>CZ$6*-HLOOKUP(CZ$2,Ingresos!$L$1:$V$5,MATCH('FC Mensual'!$B7,Ingresos!$K$1:$K$5,0),0)</f>
        <v>-11948536.645659463</v>
      </c>
      <c r="DA7" s="130">
        <f>DA$6*-HLOOKUP(DA$2,Ingresos!$L$1:$V$5,MATCH('FC Mensual'!$B7,Ingresos!$K$1:$K$5,0),0)</f>
        <v>-11978004.960411916</v>
      </c>
      <c r="DB7" s="130">
        <f>DB$6*-HLOOKUP(DB$2,Ingresos!$L$1:$V$5,MATCH('FC Mensual'!$B7,Ingresos!$K$1:$K$5,0),0)</f>
        <v>-12007545.951978283</v>
      </c>
      <c r="DC7" s="130">
        <f>DC$6*-HLOOKUP(DC$2,Ingresos!$L$1:$V$5,MATCH('FC Mensual'!$B7,Ingresos!$K$1:$K$5,0),0)</f>
        <v>-12037159.799599195</v>
      </c>
      <c r="DD7" s="130">
        <f>DD$6*-HLOOKUP(DD$2,Ingresos!$L$1:$V$5,MATCH('FC Mensual'!$B7,Ingresos!$K$1:$K$5,0),0)</f>
        <v>-12066846.682957334</v>
      </c>
      <c r="DE7" s="130">
        <f>DE$6*-HLOOKUP(DE$2,Ingresos!$L$1:$V$5,MATCH('FC Mensual'!$B7,Ingresos!$K$1:$K$5,0),0)</f>
        <v>-12096606.782178536</v>
      </c>
      <c r="DF7" s="130">
        <f>DF$6*-HLOOKUP(DF$2,Ingresos!$L$1:$V$5,MATCH('FC Mensual'!$B7,Ingresos!$K$1:$K$5,0),0)</f>
        <v>-12126440.277832866</v>
      </c>
      <c r="DG7" s="130">
        <f>DG$6*-HLOOKUP(DG$2,Ingresos!$L$1:$V$5,MATCH('FC Mensual'!$B7,Ingresos!$K$1:$K$5,0),0)</f>
        <v>-12156347.350935731</v>
      </c>
      <c r="DH7" s="130">
        <f>DH$6*-HLOOKUP(DH$2,Ingresos!$L$1:$V$5,MATCH('FC Mensual'!$B7,Ingresos!$K$1:$K$5,0),0)</f>
        <v>-12186328.182948969</v>
      </c>
      <c r="DI7" s="130">
        <f>DI$6*-HLOOKUP(DI$2,Ingresos!$L$1:$V$5,MATCH('FC Mensual'!$B7,Ingresos!$K$1:$K$5,0),0)</f>
        <v>-12216382.95578195</v>
      </c>
      <c r="DJ7" s="130">
        <f>DJ$6*-HLOOKUP(DJ$2,Ingresos!$L$1:$V$5,MATCH('FC Mensual'!$B7,Ingresos!$K$1:$K$5,0),0)</f>
        <v>-12246511.851792678</v>
      </c>
      <c r="DK7" s="130">
        <f>DK$6*-HLOOKUP(DK$2,Ingresos!$L$1:$V$5,MATCH('FC Mensual'!$B7,Ingresos!$K$1:$K$5,0),0)</f>
        <v>-12276715.053788915</v>
      </c>
      <c r="DL7" s="130">
        <f>DL$6*-HLOOKUP(DL$2,Ingresos!$L$1:$V$5,MATCH('FC Mensual'!$B7,Ingresos!$K$1:$K$5,0),0)</f>
        <v>-12306992.745029259</v>
      </c>
      <c r="DM7" s="130">
        <f>DM$6*-HLOOKUP(DM$2,Ingresos!$L$1:$V$5,MATCH('FC Mensual'!$B7,Ingresos!$K$1:$K$5,0),0)</f>
        <v>-12337345.109224286</v>
      </c>
      <c r="DN7" s="130">
        <f>DN$6*-HLOOKUP(DN$2,Ingresos!$L$1:$V$5,MATCH('FC Mensual'!$B7,Ingresos!$K$1:$K$5,0),0)</f>
        <v>-12367772.330537645</v>
      </c>
      <c r="DO7" s="130">
        <f>DO$6*-HLOOKUP(DO$2,Ingresos!$L$1:$V$5,MATCH('FC Mensual'!$B7,Ingresos!$K$1:$K$5,0),0)</f>
        <v>-12398274.593587184</v>
      </c>
      <c r="DP7" s="130">
        <f>DP$6*-HLOOKUP(DP$2,Ingresos!$L$1:$V$5,MATCH('FC Mensual'!$B7,Ingresos!$K$1:$K$5,0),0)</f>
        <v>-12428852.083446069</v>
      </c>
      <c r="DQ7" s="130">
        <f>DQ$6*-HLOOKUP(DQ$2,Ingresos!$L$1:$V$5,MATCH('FC Mensual'!$B7,Ingresos!$K$1:$K$5,0),0)</f>
        <v>-12459504.985643907</v>
      </c>
      <c r="DR7" s="130">
        <f>DR$6*-HLOOKUP(DR$2,Ingresos!$L$1:$V$5,MATCH('FC Mensual'!$B7,Ingresos!$K$1:$K$5,0),0)</f>
        <v>-12490233.486167867</v>
      </c>
      <c r="DS7" s="130">
        <f>DS$6*-HLOOKUP(DS$2,Ingresos!$L$1:$V$5,MATCH('FC Mensual'!$B7,Ingresos!$K$1:$K$5,0),0)</f>
        <v>-12521037.771463819</v>
      </c>
      <c r="DT7" s="130">
        <f>DT$6*-HLOOKUP(DT$2,Ingresos!$L$1:$V$5,MATCH('FC Mensual'!$B7,Ingresos!$K$1:$K$5,0),0)</f>
        <v>-12551918.028437452</v>
      </c>
      <c r="DU7" s="130">
        <f>DU$6*-HLOOKUP(DU$2,Ingresos!$L$1:$V$5,MATCH('FC Mensual'!$B7,Ingresos!$K$1:$K$5,0),0)</f>
        <v>-12582874.444455421</v>
      </c>
      <c r="DV7" s="130">
        <f>DV$6*-HLOOKUP(DV$2,Ingresos!$L$1:$V$5,MATCH('FC Mensual'!$B7,Ingresos!$K$1:$K$5,0),0)</f>
        <v>-12613907.207346473</v>
      </c>
      <c r="DW7" s="130">
        <f>DW$6*-HLOOKUP(DW$2,Ingresos!$L$1:$V$5,MATCH('FC Mensual'!$B7,Ingresos!$K$1:$K$5,0),0)</f>
        <v>-12645016.505402597</v>
      </c>
      <c r="DX7" s="130">
        <f>DX$6*-HLOOKUP(DX$2,Ingresos!$L$1:$V$5,MATCH('FC Mensual'!$B7,Ingresos!$K$1:$K$5,0),0)</f>
        <v>-12676202.527380152</v>
      </c>
      <c r="DY7" s="130">
        <f>DY$6*-HLOOKUP(DY$2,Ingresos!$L$1:$V$5,MATCH('FC Mensual'!$B7,Ingresos!$K$1:$K$5,0),0)</f>
        <v>-12707465.46250103</v>
      </c>
      <c r="DZ7" s="130">
        <f>DZ$6*-HLOOKUP(DZ$2,Ingresos!$L$1:$V$5,MATCH('FC Mensual'!$B7,Ingresos!$K$1:$K$5,0),0)</f>
        <v>-12738805.500453789</v>
      </c>
      <c r="EA7" s="130">
        <f>EA$6*-HLOOKUP(EA$2,Ingresos!$L$1:$V$5,MATCH('FC Mensual'!$B7,Ingresos!$K$1:$K$5,0),0)</f>
        <v>-12770222.831394816</v>
      </c>
      <c r="EB7" s="130">
        <f>EB$6*-HLOOKUP(EB$2,Ingresos!$L$1:$V$5,MATCH('FC Mensual'!$B7,Ingresos!$K$1:$K$5,0),0)</f>
        <v>-12801717.645949466</v>
      </c>
      <c r="EC7" s="130">
        <f>EC$6*-HLOOKUP(EC$2,Ingresos!$L$1:$V$5,MATCH('FC Mensual'!$B7,Ingresos!$K$1:$K$5,0),0)</f>
        <v>-12833290.135213239</v>
      </c>
      <c r="ED7" s="130">
        <f>ED$6*-HLOOKUP(ED$2,Ingresos!$L$1:$V$5,MATCH('FC Mensual'!$B7,Ingresos!$K$1:$K$5,0),0)</f>
        <v>-12864940.490752919</v>
      </c>
      <c r="EE7" s="131">
        <f>EE$6*-HLOOKUP(EE$2,Ingresos!$L$1:$V$5,MATCH('FC Mensual'!$B7,Ingresos!$K$1:$K$5,0),0)</f>
        <v>-12896668.904607749</v>
      </c>
    </row>
    <row r="8" spans="1:135" x14ac:dyDescent="0.35">
      <c r="A8" s="137">
        <f>SUMIF($C$1:$EE$1,"&lt;="&amp;Resumen!$K$19,'FC Mensual'!C8:EE8)</f>
        <v>-133973483.86833087</v>
      </c>
      <c r="B8" s="5" t="s">
        <v>91</v>
      </c>
      <c r="C8" s="129"/>
      <c r="D8" s="130">
        <f>D$6*-HLOOKUP(D$2,Ingresos!$L$1:$V$5,MATCH('FC Mensual'!$B8,Ingresos!$K$1:$K$5,0),0)</f>
        <v>0</v>
      </c>
      <c r="E8" s="130">
        <f>E$6*-HLOOKUP(E$2,Ingresos!$L$1:$V$5,MATCH('FC Mensual'!$B8,Ingresos!$K$1:$K$5,0),0)</f>
        <v>0</v>
      </c>
      <c r="F8" s="130">
        <f>F$6*-HLOOKUP(F$2,Ingresos!$L$1:$V$5,MATCH('FC Mensual'!$B8,Ingresos!$K$1:$K$5,0),0)</f>
        <v>0</v>
      </c>
      <c r="G8" s="130">
        <f>G$6*-HLOOKUP(G$2,Ingresos!$L$1:$V$5,MATCH('FC Mensual'!$B8,Ingresos!$K$1:$K$5,0),0)</f>
        <v>0</v>
      </c>
      <c r="H8" s="130">
        <f>H$6*-HLOOKUP(H$2,Ingresos!$L$1:$V$5,MATCH('FC Mensual'!$B8,Ingresos!$K$1:$K$5,0),0)</f>
        <v>0</v>
      </c>
      <c r="I8" s="130">
        <f>I$6*-HLOOKUP(I$2,Ingresos!$L$1:$V$5,MATCH('FC Mensual'!$B8,Ingresos!$K$1:$K$5,0),0)</f>
        <v>0</v>
      </c>
      <c r="J8" s="130">
        <f>J$6*-HLOOKUP(J$2,Ingresos!$L$1:$V$5,MATCH('FC Mensual'!$B8,Ingresos!$K$1:$K$5,0),0)</f>
        <v>0</v>
      </c>
      <c r="K8" s="130">
        <f>K$6*-HLOOKUP(K$2,Ingresos!$L$1:$V$5,MATCH('FC Mensual'!$B8,Ingresos!$K$1:$K$5,0),0)</f>
        <v>0</v>
      </c>
      <c r="L8" s="130">
        <f>L$6*-HLOOKUP(L$2,Ingresos!$L$1:$V$5,MATCH('FC Mensual'!$B8,Ingresos!$K$1:$K$5,0),0)</f>
        <v>0</v>
      </c>
      <c r="M8" s="130">
        <f>M$6*-HLOOKUP(M$2,Ingresos!$L$1:$V$5,MATCH('FC Mensual'!$B8,Ingresos!$K$1:$K$5,0),0)</f>
        <v>0</v>
      </c>
      <c r="N8" s="130">
        <f>N$6*-HLOOKUP(N$2,Ingresos!$L$1:$V$5,MATCH('FC Mensual'!$B8,Ingresos!$K$1:$K$5,0),0)</f>
        <v>0</v>
      </c>
      <c r="O8" s="130">
        <f>O$6*-HLOOKUP(O$2,Ingresos!$L$1:$V$5,MATCH('FC Mensual'!$B8,Ingresos!$K$1:$K$5,0),0)</f>
        <v>0</v>
      </c>
      <c r="P8" s="130">
        <f>P$6*-HLOOKUP(P$2,Ingresos!$L$1:$V$5,MATCH('FC Mensual'!$B8,Ingresos!$K$1:$K$5,0),0)</f>
        <v>0</v>
      </c>
      <c r="Q8" s="130">
        <f>Q$6*-HLOOKUP(Q$2,Ingresos!$L$1:$V$5,MATCH('FC Mensual'!$B8,Ingresos!$K$1:$K$5,0),0)</f>
        <v>0</v>
      </c>
      <c r="R8" s="130">
        <f>R$6*-HLOOKUP(R$2,Ingresos!$L$1:$V$5,MATCH('FC Mensual'!$B8,Ingresos!$K$1:$K$5,0),0)</f>
        <v>0</v>
      </c>
      <c r="S8" s="130">
        <f>S$6*-HLOOKUP(S$2,Ingresos!$L$1:$V$5,MATCH('FC Mensual'!$B8,Ingresos!$K$1:$K$5,0),0)</f>
        <v>0</v>
      </c>
      <c r="T8" s="130">
        <f>T$6*-HLOOKUP(T$2,Ingresos!$L$1:$V$5,MATCH('FC Mensual'!$B8,Ingresos!$K$1:$K$5,0),0)</f>
        <v>0</v>
      </c>
      <c r="U8" s="130">
        <f>U$6*-HLOOKUP(U$2,Ingresos!$L$1:$V$5,MATCH('FC Mensual'!$B8,Ingresos!$K$1:$K$5,0),0)</f>
        <v>0</v>
      </c>
      <c r="V8" s="130">
        <f>V$6*-HLOOKUP(V$2,Ingresos!$L$1:$V$5,MATCH('FC Mensual'!$B8,Ingresos!$K$1:$K$5,0),0)</f>
        <v>0</v>
      </c>
      <c r="W8" s="130">
        <f>W$6*-HLOOKUP(W$2,Ingresos!$L$1:$V$5,MATCH('FC Mensual'!$B8,Ingresos!$K$1:$K$5,0),0)</f>
        <v>0</v>
      </c>
      <c r="X8" s="130">
        <f>X$6*-HLOOKUP(X$2,Ingresos!$L$1:$V$5,MATCH('FC Mensual'!$B8,Ingresos!$K$1:$K$5,0),0)</f>
        <v>0</v>
      </c>
      <c r="Y8" s="130">
        <f>Y$6*-HLOOKUP(Y$2,Ingresos!$L$1:$V$5,MATCH('FC Mensual'!$B8,Ingresos!$K$1:$K$5,0),0)</f>
        <v>0</v>
      </c>
      <c r="Z8" s="130">
        <f>Z$6*-HLOOKUP(Z$2,Ingresos!$L$1:$V$5,MATCH('FC Mensual'!$B8,Ingresos!$K$1:$K$5,0),0)</f>
        <v>0</v>
      </c>
      <c r="AA8" s="130">
        <f>AA$6*-HLOOKUP(AA$2,Ingresos!$L$1:$V$5,MATCH('FC Mensual'!$B8,Ingresos!$K$1:$K$5,0),0)</f>
        <v>0</v>
      </c>
      <c r="AB8" s="130">
        <f>AB$6*-HLOOKUP(AB$2,Ingresos!$L$1:$V$5,MATCH('FC Mensual'!$B8,Ingresos!$K$1:$K$5,0),0)</f>
        <v>-1238575.0000000012</v>
      </c>
      <c r="AC8" s="130">
        <f>AC$6*-HLOOKUP(AC$2,Ingresos!$L$1:$V$5,MATCH('FC Mensual'!$B8,Ingresos!$K$1:$K$5,0),0)</f>
        <v>-1241629.6600832322</v>
      </c>
      <c r="AD8" s="130">
        <f>AD$6*-HLOOKUP(AD$2,Ingresos!$L$1:$V$5,MATCH('FC Mensual'!$B8,Ingresos!$K$1:$K$5,0),0)</f>
        <v>-1244691.8537822913</v>
      </c>
      <c r="AE8" s="130">
        <f>AE$6*-HLOOKUP(AE$2,Ingresos!$L$1:$V$5,MATCH('FC Mensual'!$B8,Ingresos!$K$1:$K$5,0),0)</f>
        <v>-1247761.5996771073</v>
      </c>
      <c r="AF8" s="130">
        <f>AF$6*-HLOOKUP(AF$2,Ingresos!$L$1:$V$5,MATCH('FC Mensual'!$B8,Ingresos!$K$1:$K$5,0),0)</f>
        <v>-1250838.9163934323</v>
      </c>
      <c r="AG8" s="130">
        <f>AG$6*-HLOOKUP(AG$2,Ingresos!$L$1:$V$5,MATCH('FC Mensual'!$B8,Ingresos!$K$1:$K$5,0),0)</f>
        <v>-1253923.8226029545</v>
      </c>
      <c r="AH8" s="130">
        <f>AH$6*-HLOOKUP(AH$2,Ingresos!$L$1:$V$5,MATCH('FC Mensual'!$B8,Ingresos!$K$1:$K$5,0),0)</f>
        <v>-1257016.3370234116</v>
      </c>
      <c r="AI8" s="130">
        <f>AI$6*-HLOOKUP(AI$2,Ingresos!$L$1:$V$5,MATCH('FC Mensual'!$B8,Ingresos!$K$1:$K$5,0),0)</f>
        <v>-1260116.4784187044</v>
      </c>
      <c r="AJ8" s="130">
        <f>AJ$6*-HLOOKUP(AJ$2,Ingresos!$L$1:$V$5,MATCH('FC Mensual'!$B8,Ingresos!$K$1:$K$5,0),0)</f>
        <v>-1263224.2655990103</v>
      </c>
      <c r="AK8" s="130">
        <f>AK$6*-HLOOKUP(AK$2,Ingresos!$L$1:$V$5,MATCH('FC Mensual'!$B8,Ingresos!$K$1:$K$5,0),0)</f>
        <v>-1266339.7174208974</v>
      </c>
      <c r="AL8" s="130">
        <f>AL$6*-HLOOKUP(AL$2,Ingresos!$L$1:$V$5,MATCH('FC Mensual'!$B8,Ingresos!$K$1:$K$5,0),0)</f>
        <v>-1269462.8527874404</v>
      </c>
      <c r="AM8" s="130">
        <f>AM$6*-HLOOKUP(AM$2,Ingresos!$L$1:$V$5,MATCH('FC Mensual'!$B8,Ingresos!$K$1:$K$5,0),0)</f>
        <v>-1272593.6906483325</v>
      </c>
      <c r="AN8" s="130">
        <f>AN$6*-HLOOKUP(AN$2,Ingresos!$L$1:$V$5,MATCH('FC Mensual'!$B8,Ingresos!$K$1:$K$5,0),0)</f>
        <v>-1275732.2500000028</v>
      </c>
      <c r="AO8" s="130">
        <f>AO$6*-HLOOKUP(AO$2,Ingresos!$L$1:$V$5,MATCH('FC Mensual'!$B8,Ingresos!$K$1:$K$5,0),0)</f>
        <v>-1278878.5498857307</v>
      </c>
      <c r="AP8" s="130">
        <f>AP$6*-HLOOKUP(AP$2,Ingresos!$L$1:$V$5,MATCH('FC Mensual'!$B8,Ingresos!$K$1:$K$5,0),0)</f>
        <v>-1282032.6093957615</v>
      </c>
      <c r="AQ8" s="130">
        <f>AQ$6*-HLOOKUP(AQ$2,Ingresos!$L$1:$V$5,MATCH('FC Mensual'!$B8,Ingresos!$K$1:$K$5,0),0)</f>
        <v>-1285194.4476674218</v>
      </c>
      <c r="AR8" s="130">
        <f>AR$6*-HLOOKUP(AR$2,Ingresos!$L$1:$V$5,MATCH('FC Mensual'!$B8,Ingresos!$K$1:$K$5,0),0)</f>
        <v>-1288364.0838852366</v>
      </c>
      <c r="AS8" s="130">
        <f>AS$6*-HLOOKUP(AS$2,Ingresos!$L$1:$V$5,MATCH('FC Mensual'!$B8,Ingresos!$K$1:$K$5,0),0)</f>
        <v>-1291541.5372810445</v>
      </c>
      <c r="AT8" s="130">
        <f>AT$6*-HLOOKUP(AT$2,Ingresos!$L$1:$V$5,MATCH('FC Mensual'!$B8,Ingresos!$K$1:$K$5,0),0)</f>
        <v>-1294726.8271341154</v>
      </c>
      <c r="AU8" s="130">
        <f>AU$6*-HLOOKUP(AU$2,Ingresos!$L$1:$V$5,MATCH('FC Mensual'!$B8,Ingresos!$K$1:$K$5,0),0)</f>
        <v>-1297919.9727712669</v>
      </c>
      <c r="AV8" s="130">
        <f>AV$6*-HLOOKUP(AV$2,Ingresos!$L$1:$V$5,MATCH('FC Mensual'!$B8,Ingresos!$K$1:$K$5,0),0)</f>
        <v>-1301120.993566982</v>
      </c>
      <c r="AW8" s="130">
        <f>AW$6*-HLOOKUP(AW$2,Ingresos!$L$1:$V$5,MATCH('FC Mensual'!$B8,Ingresos!$K$1:$K$5,0),0)</f>
        <v>-1304329.908943526</v>
      </c>
      <c r="AX8" s="130">
        <f>AX$6*-HLOOKUP(AX$2,Ingresos!$L$1:$V$5,MATCH('FC Mensual'!$B8,Ingresos!$K$1:$K$5,0),0)</f>
        <v>-1307546.7383710649</v>
      </c>
      <c r="AY8" s="130">
        <f>AY$6*-HLOOKUP(AY$2,Ingresos!$L$1:$V$5,MATCH('FC Mensual'!$B8,Ingresos!$K$1:$K$5,0),0)</f>
        <v>-1310771.5013677839</v>
      </c>
      <c r="AZ8" s="130">
        <f>AZ$6*-HLOOKUP(AZ$2,Ingresos!$L$1:$V$5,MATCH('FC Mensual'!$B8,Ingresos!$K$1:$K$5,0),0)</f>
        <v>-1314004.2175000045</v>
      </c>
      <c r="BA8" s="130">
        <f>BA$6*-HLOOKUP(BA$2,Ingresos!$L$1:$V$5,MATCH('FC Mensual'!$B8,Ingresos!$K$1:$K$5,0),0)</f>
        <v>-1317244.9063823042</v>
      </c>
      <c r="BB8" s="130">
        <f>BB$6*-HLOOKUP(BB$2,Ingresos!$L$1:$V$5,MATCH('FC Mensual'!$B8,Ingresos!$K$1:$K$5,0),0)</f>
        <v>-1320493.587677636</v>
      </c>
      <c r="BC8" s="130">
        <f>BC$6*-HLOOKUP(BC$2,Ingresos!$L$1:$V$5,MATCH('FC Mensual'!$B8,Ingresos!$K$1:$K$5,0),0)</f>
        <v>-1323750.2810974461</v>
      </c>
      <c r="BD8" s="130">
        <f>BD$6*-HLOOKUP(BD$2,Ingresos!$L$1:$V$5,MATCH('FC Mensual'!$B8,Ingresos!$K$1:$K$5,0),0)</f>
        <v>-1327015.0064017952</v>
      </c>
      <c r="BE8" s="130">
        <f>BE$6*-HLOOKUP(BE$2,Ingresos!$L$1:$V$5,MATCH('FC Mensual'!$B8,Ingresos!$K$1:$K$5,0),0)</f>
        <v>-1330287.7833994774</v>
      </c>
      <c r="BF8" s="130">
        <f>BF$6*-HLOOKUP(BF$2,Ingresos!$L$1:$V$5,MATCH('FC Mensual'!$B8,Ingresos!$K$1:$K$5,0),0)</f>
        <v>-1333568.6319481402</v>
      </c>
      <c r="BG8" s="130">
        <f>BG$6*-HLOOKUP(BG$2,Ingresos!$L$1:$V$5,MATCH('FC Mensual'!$B8,Ingresos!$K$1:$K$5,0),0)</f>
        <v>-1336857.5719544063</v>
      </c>
      <c r="BH8" s="130">
        <f>BH$6*-HLOOKUP(BH$2,Ingresos!$L$1:$V$5,MATCH('FC Mensual'!$B8,Ingresos!$K$1:$K$5,0),0)</f>
        <v>-1340154.6233739927</v>
      </c>
      <c r="BI8" s="130">
        <f>BI$6*-HLOOKUP(BI$2,Ingresos!$L$1:$V$5,MATCH('FC Mensual'!$B8,Ingresos!$K$1:$K$5,0),0)</f>
        <v>-1343459.8062118331</v>
      </c>
      <c r="BJ8" s="130">
        <f>BJ$6*-HLOOKUP(BJ$2,Ingresos!$L$1:$V$5,MATCH('FC Mensual'!$B8,Ingresos!$K$1:$K$5,0),0)</f>
        <v>-1346773.1405221985</v>
      </c>
      <c r="BK8" s="130">
        <f>BK$6*-HLOOKUP(BK$2,Ingresos!$L$1:$V$5,MATCH('FC Mensual'!$B8,Ingresos!$K$1:$K$5,0),0)</f>
        <v>-1350094.6464088187</v>
      </c>
      <c r="BL8" s="130">
        <f>BL$6*-HLOOKUP(BL$2,Ingresos!$L$1:$V$5,MATCH('FC Mensual'!$B8,Ingresos!$K$1:$K$5,0),0)</f>
        <v>-1353424.3440250058</v>
      </c>
      <c r="BM8" s="130">
        <f>BM$6*-HLOOKUP(BM$2,Ingresos!$L$1:$V$5,MATCH('FC Mensual'!$B8,Ingresos!$K$1:$K$5,0),0)</f>
        <v>-1356762.2535737744</v>
      </c>
      <c r="BN8" s="130">
        <f>BN$6*-HLOOKUP(BN$2,Ingresos!$L$1:$V$5,MATCH('FC Mensual'!$B8,Ingresos!$K$1:$K$5,0),0)</f>
        <v>-1360108.3953079663</v>
      </c>
      <c r="BO8" s="130">
        <f>BO$6*-HLOOKUP(BO$2,Ingresos!$L$1:$V$5,MATCH('FC Mensual'!$B8,Ingresos!$K$1:$K$5,0),0)</f>
        <v>-1363462.7895303709</v>
      </c>
      <c r="BP8" s="130">
        <f>BP$6*-HLOOKUP(BP$2,Ingresos!$L$1:$V$5,MATCH('FC Mensual'!$B8,Ingresos!$K$1:$K$5,0),0)</f>
        <v>-1366825.4565938506</v>
      </c>
      <c r="BQ8" s="130">
        <f>BQ$6*-HLOOKUP(BQ$2,Ingresos!$L$1:$V$5,MATCH('FC Mensual'!$B8,Ingresos!$K$1:$K$5,0),0)</f>
        <v>-1370196.4169014634</v>
      </c>
      <c r="BR8" s="130">
        <f>BR$6*-HLOOKUP(BR$2,Ingresos!$L$1:$V$5,MATCH('FC Mensual'!$B8,Ingresos!$K$1:$K$5,0),0)</f>
        <v>-1373575.6909065861</v>
      </c>
      <c r="BS8" s="130">
        <f>BS$6*-HLOOKUP(BS$2,Ingresos!$L$1:$V$5,MATCH('FC Mensual'!$B8,Ingresos!$K$1:$K$5,0),0)</f>
        <v>-1376963.2991130401</v>
      </c>
      <c r="BT8" s="130">
        <f>BT$6*-HLOOKUP(BT$2,Ingresos!$L$1:$V$5,MATCH('FC Mensual'!$B8,Ingresos!$K$1:$K$5,0),0)</f>
        <v>-1380359.2620752142</v>
      </c>
      <c r="BU8" s="130">
        <f>BU$6*-HLOOKUP(BU$2,Ingresos!$L$1:$V$5,MATCH('FC Mensual'!$B8,Ingresos!$K$1:$K$5,0),0)</f>
        <v>-1383763.6003981899</v>
      </c>
      <c r="BV8" s="130">
        <f>BV$6*-HLOOKUP(BV$2,Ingresos!$L$1:$V$5,MATCH('FC Mensual'!$B8,Ingresos!$K$1:$K$5,0),0)</f>
        <v>-1387176.334737866</v>
      </c>
      <c r="BW8" s="130">
        <f>BW$6*-HLOOKUP(BW$2,Ingresos!$L$1:$V$5,MATCH('FC Mensual'!$B8,Ingresos!$K$1:$K$5,0),0)</f>
        <v>-1390597.4858010849</v>
      </c>
      <c r="BX8" s="130">
        <f>BX$6*-HLOOKUP(BX$2,Ingresos!$L$1:$V$5,MATCH('FC Mensual'!$B8,Ingresos!$K$1:$K$5,0),0)</f>
        <v>-1394027.0743457577</v>
      </c>
      <c r="BY8" s="130">
        <f>BY$6*-HLOOKUP(BY$2,Ingresos!$L$1:$V$5,MATCH('FC Mensual'!$B8,Ingresos!$K$1:$K$5,0),0)</f>
        <v>-1397465.1211809895</v>
      </c>
      <c r="BZ8" s="130">
        <f>BZ$6*-HLOOKUP(BZ$2,Ingresos!$L$1:$V$5,MATCH('FC Mensual'!$B8,Ingresos!$K$1:$K$5,0),0)</f>
        <v>-1400911.6471672067</v>
      </c>
      <c r="CA8" s="130">
        <f>CA$6*-HLOOKUP(CA$2,Ingresos!$L$1:$V$5,MATCH('FC Mensual'!$B8,Ingresos!$K$1:$K$5,0),0)</f>
        <v>-1404366.6732162833</v>
      </c>
      <c r="CB8" s="130">
        <f>CB$6*-HLOOKUP(CB$2,Ingresos!$L$1:$V$5,MATCH('FC Mensual'!$B8,Ingresos!$K$1:$K$5,0),0)</f>
        <v>-1407830.2202916674</v>
      </c>
      <c r="CC8" s="130">
        <f>CC$6*-HLOOKUP(CC$2,Ingresos!$L$1:$V$5,MATCH('FC Mensual'!$B8,Ingresos!$K$1:$K$5,0),0)</f>
        <v>-1411302.3094085082</v>
      </c>
      <c r="CD8" s="130">
        <f>CD$6*-HLOOKUP(CD$2,Ingresos!$L$1:$V$5,MATCH('FC Mensual'!$B8,Ingresos!$K$1:$K$5,0),0)</f>
        <v>-1414782.9616337847</v>
      </c>
      <c r="CE8" s="130">
        <f>CE$6*-HLOOKUP(CE$2,Ingresos!$L$1:$V$5,MATCH('FC Mensual'!$B8,Ingresos!$K$1:$K$5,0),0)</f>
        <v>-1418272.1980864326</v>
      </c>
      <c r="CF8" s="130">
        <f>CF$6*-HLOOKUP(CF$2,Ingresos!$L$1:$V$5,MATCH('FC Mensual'!$B8,Ingresos!$K$1:$K$5,0),0)</f>
        <v>-1421770.0399374717</v>
      </c>
      <c r="CG8" s="130">
        <f>CG$6*-HLOOKUP(CG$2,Ingresos!$L$1:$V$5,MATCH('FC Mensual'!$B8,Ingresos!$K$1:$K$5,0),0)</f>
        <v>-1425276.5084101364</v>
      </c>
      <c r="CH8" s="130">
        <f>CH$6*-HLOOKUP(CH$2,Ingresos!$L$1:$V$5,MATCH('FC Mensual'!$B8,Ingresos!$K$1:$K$5,0),0)</f>
        <v>-1428791.6247800027</v>
      </c>
      <c r="CI8" s="130">
        <f>CI$6*-HLOOKUP(CI$2,Ingresos!$L$1:$V$5,MATCH('FC Mensual'!$B8,Ingresos!$K$1:$K$5,0),0)</f>
        <v>-1432315.4103751185</v>
      </c>
      <c r="CJ8" s="130">
        <f>CJ$6*-HLOOKUP(CJ$2,Ingresos!$L$1:$V$5,MATCH('FC Mensual'!$B8,Ingresos!$K$1:$K$5,0),0)</f>
        <v>-1435847.8865761317</v>
      </c>
      <c r="CK8" s="130">
        <f>CK$6*-HLOOKUP(CK$2,Ingresos!$L$1:$V$5,MATCH('FC Mensual'!$B8,Ingresos!$K$1:$K$5,0),0)</f>
        <v>-1439389.0748164204</v>
      </c>
      <c r="CL8" s="130">
        <f>CL$6*-HLOOKUP(CL$2,Ingresos!$L$1:$V$5,MATCH('FC Mensual'!$B8,Ingresos!$K$1:$K$5,0),0)</f>
        <v>-1442938.9965822245</v>
      </c>
      <c r="CM8" s="130">
        <f>CM$6*-HLOOKUP(CM$2,Ingresos!$L$1:$V$5,MATCH('FC Mensual'!$B8,Ingresos!$K$1:$K$5,0),0)</f>
        <v>-1446497.6734127733</v>
      </c>
      <c r="CN8" s="130">
        <f>CN$6*-HLOOKUP(CN$2,Ingresos!$L$1:$V$5,MATCH('FC Mensual'!$B8,Ingresos!$K$1:$K$5,0),0)</f>
        <v>-1450065.1269004187</v>
      </c>
      <c r="CO8" s="130">
        <f>CO$6*-HLOOKUP(CO$2,Ingresos!$L$1:$V$5,MATCH('FC Mensual'!$B8,Ingresos!$K$1:$K$5,0),0)</f>
        <v>-1453641.378690765</v>
      </c>
      <c r="CP8" s="130">
        <f>CP$6*-HLOOKUP(CP$2,Ingresos!$L$1:$V$5,MATCH('FC Mensual'!$B8,Ingresos!$K$1:$K$5,0),0)</f>
        <v>-1457226.4504827997</v>
      </c>
      <c r="CQ8" s="130">
        <f>CQ$6*-HLOOKUP(CQ$2,Ingresos!$L$1:$V$5,MATCH('FC Mensual'!$B8,Ingresos!$K$1:$K$5,0),0)</f>
        <v>-1460820.3640290271</v>
      </c>
      <c r="CR8" s="130">
        <f>CR$6*-HLOOKUP(CR$2,Ingresos!$L$1:$V$5,MATCH('FC Mensual'!$B8,Ingresos!$K$1:$K$5,0),0)</f>
        <v>-1464423.1411355976</v>
      </c>
      <c r="CS8" s="130">
        <f>CS$6*-HLOOKUP(CS$2,Ingresos!$L$1:$V$5,MATCH('FC Mensual'!$B8,Ingresos!$K$1:$K$5,0),0)</f>
        <v>-1468034.8036624424</v>
      </c>
      <c r="CT8" s="130">
        <f>CT$6*-HLOOKUP(CT$2,Ingresos!$L$1:$V$5,MATCH('FC Mensual'!$B8,Ingresos!$K$1:$K$5,0),0)</f>
        <v>-1471655.3735234046</v>
      </c>
      <c r="CU8" s="130">
        <f>CU$6*-HLOOKUP(CU$2,Ingresos!$L$1:$V$5,MATCH('FC Mensual'!$B8,Ingresos!$K$1:$K$5,0),0)</f>
        <v>-1475284.8726863735</v>
      </c>
      <c r="CV8" s="130">
        <f>CV$6*-HLOOKUP(CV$2,Ingresos!$L$1:$V$5,MATCH('FC Mensual'!$B8,Ingresos!$K$1:$K$5,0),0)</f>
        <v>-1478923.3231734168</v>
      </c>
      <c r="CW8" s="130">
        <f>CW$6*-HLOOKUP(CW$2,Ingresos!$L$1:$V$5,MATCH('FC Mensual'!$B8,Ingresos!$K$1:$K$5,0),0)</f>
        <v>-1482570.7470609143</v>
      </c>
      <c r="CX8" s="130">
        <f>CX$6*-HLOOKUP(CX$2,Ingresos!$L$1:$V$5,MATCH('FC Mensual'!$B8,Ingresos!$K$1:$K$5,0),0)</f>
        <v>-1486227.1664796926</v>
      </c>
      <c r="CY8" s="130">
        <f>CY$6*-HLOOKUP(CY$2,Ingresos!$L$1:$V$5,MATCH('FC Mensual'!$B8,Ingresos!$K$1:$K$5,0),0)</f>
        <v>-1489892.603615158</v>
      </c>
      <c r="CZ8" s="130">
        <f>CZ$6*-HLOOKUP(CZ$2,Ingresos!$L$1:$V$5,MATCH('FC Mensual'!$B8,Ingresos!$K$1:$K$5,0),0)</f>
        <v>-1493567.0807074329</v>
      </c>
      <c r="DA8" s="130">
        <f>DA$6*-HLOOKUP(DA$2,Ingresos!$L$1:$V$5,MATCH('FC Mensual'!$B8,Ingresos!$K$1:$K$5,0),0)</f>
        <v>-1497250.6200514894</v>
      </c>
      <c r="DB8" s="130">
        <f>DB$6*-HLOOKUP(DB$2,Ingresos!$L$1:$V$5,MATCH('FC Mensual'!$B8,Ingresos!$K$1:$K$5,0),0)</f>
        <v>-1500943.2439972854</v>
      </c>
      <c r="DC8" s="130">
        <f>DC$6*-HLOOKUP(DC$2,Ingresos!$L$1:$V$5,MATCH('FC Mensual'!$B8,Ingresos!$K$1:$K$5,0),0)</f>
        <v>-1504644.9749498994</v>
      </c>
      <c r="DD8" s="130">
        <f>DD$6*-HLOOKUP(DD$2,Ingresos!$L$1:$V$5,MATCH('FC Mensual'!$B8,Ingresos!$K$1:$K$5,0),0)</f>
        <v>-1508355.8353696668</v>
      </c>
      <c r="DE8" s="130">
        <f>DE$6*-HLOOKUP(DE$2,Ingresos!$L$1:$V$5,MATCH('FC Mensual'!$B8,Ingresos!$K$1:$K$5,0),0)</f>
        <v>-1512075.847772317</v>
      </c>
      <c r="DF8" s="130">
        <f>DF$6*-HLOOKUP(DF$2,Ingresos!$L$1:$V$5,MATCH('FC Mensual'!$B8,Ingresos!$K$1:$K$5,0),0)</f>
        <v>-1515805.0347291082</v>
      </c>
      <c r="DG8" s="130">
        <f>DG$6*-HLOOKUP(DG$2,Ingresos!$L$1:$V$5,MATCH('FC Mensual'!$B8,Ingresos!$K$1:$K$5,0),0)</f>
        <v>-1519543.4188669664</v>
      </c>
      <c r="DH8" s="130">
        <f>DH$6*-HLOOKUP(DH$2,Ingresos!$L$1:$V$5,MATCH('FC Mensual'!$B8,Ingresos!$K$1:$K$5,0),0)</f>
        <v>-1523291.0228686212</v>
      </c>
      <c r="DI8" s="130">
        <f>DI$6*-HLOOKUP(DI$2,Ingresos!$L$1:$V$5,MATCH('FC Mensual'!$B8,Ingresos!$K$1:$K$5,0),0)</f>
        <v>-1527047.8694727437</v>
      </c>
      <c r="DJ8" s="130">
        <f>DJ$6*-HLOOKUP(DJ$2,Ingresos!$L$1:$V$5,MATCH('FC Mensual'!$B8,Ingresos!$K$1:$K$5,0),0)</f>
        <v>-1530813.9814740848</v>
      </c>
      <c r="DK8" s="130">
        <f>DK$6*-HLOOKUP(DK$2,Ingresos!$L$1:$V$5,MATCH('FC Mensual'!$B8,Ingresos!$K$1:$K$5,0),0)</f>
        <v>-1534589.3817236144</v>
      </c>
      <c r="DL8" s="130">
        <f>DL$6*-HLOOKUP(DL$2,Ingresos!$L$1:$V$5,MATCH('FC Mensual'!$B8,Ingresos!$K$1:$K$5,0),0)</f>
        <v>-1538374.0931286574</v>
      </c>
      <c r="DM8" s="130">
        <f>DM$6*-HLOOKUP(DM$2,Ingresos!$L$1:$V$5,MATCH('FC Mensual'!$B8,Ingresos!$K$1:$K$5,0),0)</f>
        <v>-1542168.1386530357</v>
      </c>
      <c r="DN8" s="130">
        <f>DN$6*-HLOOKUP(DN$2,Ingresos!$L$1:$V$5,MATCH('FC Mensual'!$B8,Ingresos!$K$1:$K$5,0),0)</f>
        <v>-1545971.5413172056</v>
      </c>
      <c r="DO8" s="130">
        <f>DO$6*-HLOOKUP(DO$2,Ingresos!$L$1:$V$5,MATCH('FC Mensual'!$B8,Ingresos!$K$1:$K$5,0),0)</f>
        <v>-1549784.324198398</v>
      </c>
      <c r="DP8" s="130">
        <f>DP$6*-HLOOKUP(DP$2,Ingresos!$L$1:$V$5,MATCH('FC Mensual'!$B8,Ingresos!$K$1:$K$5,0),0)</f>
        <v>-1553606.5104307586</v>
      </c>
      <c r="DQ8" s="130">
        <f>DQ$6*-HLOOKUP(DQ$2,Ingresos!$L$1:$V$5,MATCH('FC Mensual'!$B8,Ingresos!$K$1:$K$5,0),0)</f>
        <v>-1557438.1232054883</v>
      </c>
      <c r="DR8" s="130">
        <f>DR$6*-HLOOKUP(DR$2,Ingresos!$L$1:$V$5,MATCH('FC Mensual'!$B8,Ingresos!$K$1:$K$5,0),0)</f>
        <v>-1561279.1857709833</v>
      </c>
      <c r="DS8" s="130">
        <f>DS$6*-HLOOKUP(DS$2,Ingresos!$L$1:$V$5,MATCH('FC Mensual'!$B8,Ingresos!$K$1:$K$5,0),0)</f>
        <v>-1565129.7214329774</v>
      </c>
      <c r="DT8" s="130">
        <f>DT$6*-HLOOKUP(DT$2,Ingresos!$L$1:$V$5,MATCH('FC Mensual'!$B8,Ingresos!$K$1:$K$5,0),0)</f>
        <v>-1568989.7535546815</v>
      </c>
      <c r="DU8" s="130">
        <f>DU$6*-HLOOKUP(DU$2,Ingresos!$L$1:$V$5,MATCH('FC Mensual'!$B8,Ingresos!$K$1:$K$5,0),0)</f>
        <v>-1572859.3055569276</v>
      </c>
      <c r="DV8" s="130">
        <f>DV$6*-HLOOKUP(DV$2,Ingresos!$L$1:$V$5,MATCH('FC Mensual'!$B8,Ingresos!$K$1:$K$5,0),0)</f>
        <v>-1576738.4009183091</v>
      </c>
      <c r="DW8" s="130">
        <f>DW$6*-HLOOKUP(DW$2,Ingresos!$L$1:$V$5,MATCH('FC Mensual'!$B8,Ingresos!$K$1:$K$5,0),0)</f>
        <v>-1580627.0631753246</v>
      </c>
      <c r="DX8" s="130">
        <f>DX$6*-HLOOKUP(DX$2,Ingresos!$L$1:$V$5,MATCH('FC Mensual'!$B8,Ingresos!$K$1:$K$5,0),0)</f>
        <v>-1584525.315922519</v>
      </c>
      <c r="DY8" s="130">
        <f>DY$6*-HLOOKUP(DY$2,Ingresos!$L$1:$V$5,MATCH('FC Mensual'!$B8,Ingresos!$K$1:$K$5,0),0)</f>
        <v>-1588433.1828126288</v>
      </c>
      <c r="DZ8" s="130">
        <f>DZ$6*-HLOOKUP(DZ$2,Ingresos!$L$1:$V$5,MATCH('FC Mensual'!$B8,Ingresos!$K$1:$K$5,0),0)</f>
        <v>-1592350.6875567236</v>
      </c>
      <c r="EA8" s="130">
        <f>EA$6*-HLOOKUP(EA$2,Ingresos!$L$1:$V$5,MATCH('FC Mensual'!$B8,Ingresos!$K$1:$K$5,0),0)</f>
        <v>-1596277.853924352</v>
      </c>
      <c r="EB8" s="130">
        <f>EB$6*-HLOOKUP(EB$2,Ingresos!$L$1:$V$5,MATCH('FC Mensual'!$B8,Ingresos!$K$1:$K$5,0),0)</f>
        <v>-1600214.7057436833</v>
      </c>
      <c r="EC8" s="130">
        <f>EC$6*-HLOOKUP(EC$2,Ingresos!$L$1:$V$5,MATCH('FC Mensual'!$B8,Ingresos!$K$1:$K$5,0),0)</f>
        <v>-1604161.2669016549</v>
      </c>
      <c r="ED8" s="130">
        <f>ED$6*-HLOOKUP(ED$2,Ingresos!$L$1:$V$5,MATCH('FC Mensual'!$B8,Ingresos!$K$1:$K$5,0),0)</f>
        <v>-1608117.5613441148</v>
      </c>
      <c r="EE8" s="131">
        <f>EE$6*-HLOOKUP(EE$2,Ingresos!$L$1:$V$5,MATCH('FC Mensual'!$B8,Ingresos!$K$1:$K$5,0),0)</f>
        <v>-1612083.6130759686</v>
      </c>
    </row>
    <row r="9" spans="1:135" x14ac:dyDescent="0.35">
      <c r="A9" s="137">
        <f>SUMIF($C$1:$EE$1,"&lt;="&amp;Resumen!$K$19,'FC Mensual'!C9:EE9)</f>
        <v>0</v>
      </c>
      <c r="B9" s="5" t="s">
        <v>94</v>
      </c>
      <c r="C9" s="129"/>
      <c r="D9" s="130">
        <f>D$6*-HLOOKUP(D$2,Ingresos!$L$1:$V$5,MATCH('FC Mensual'!$B9,Ingresos!$K$1:$K$5,0),0)</f>
        <v>0</v>
      </c>
      <c r="E9" s="130">
        <f>E$6*-HLOOKUP(E$2,Ingresos!$L$1:$V$5,MATCH('FC Mensual'!$B9,Ingresos!$K$1:$K$5,0),0)</f>
        <v>0</v>
      </c>
      <c r="F9" s="130">
        <f>F$6*-HLOOKUP(F$2,Ingresos!$L$1:$V$5,MATCH('FC Mensual'!$B9,Ingresos!$K$1:$K$5,0),0)</f>
        <v>0</v>
      </c>
      <c r="G9" s="130">
        <f>G$6*-HLOOKUP(G$2,Ingresos!$L$1:$V$5,MATCH('FC Mensual'!$B9,Ingresos!$K$1:$K$5,0),0)</f>
        <v>0</v>
      </c>
      <c r="H9" s="130">
        <f>H$6*-HLOOKUP(H$2,Ingresos!$L$1:$V$5,MATCH('FC Mensual'!$B9,Ingresos!$K$1:$K$5,0),0)</f>
        <v>0</v>
      </c>
      <c r="I9" s="130">
        <f>I$6*-HLOOKUP(I$2,Ingresos!$L$1:$V$5,MATCH('FC Mensual'!$B9,Ingresos!$K$1:$K$5,0),0)</f>
        <v>0</v>
      </c>
      <c r="J9" s="130">
        <f>J$6*-HLOOKUP(J$2,Ingresos!$L$1:$V$5,MATCH('FC Mensual'!$B9,Ingresos!$K$1:$K$5,0),0)</f>
        <v>0</v>
      </c>
      <c r="K9" s="130">
        <f>K$6*-HLOOKUP(K$2,Ingresos!$L$1:$V$5,MATCH('FC Mensual'!$B9,Ingresos!$K$1:$K$5,0),0)</f>
        <v>0</v>
      </c>
      <c r="L9" s="130">
        <f>L$6*-HLOOKUP(L$2,Ingresos!$L$1:$V$5,MATCH('FC Mensual'!$B9,Ingresos!$K$1:$K$5,0),0)</f>
        <v>0</v>
      </c>
      <c r="M9" s="130">
        <f>M$6*-HLOOKUP(M$2,Ingresos!$L$1:$V$5,MATCH('FC Mensual'!$B9,Ingresos!$K$1:$K$5,0),0)</f>
        <v>0</v>
      </c>
      <c r="N9" s="130">
        <f>N$6*-HLOOKUP(N$2,Ingresos!$L$1:$V$5,MATCH('FC Mensual'!$B9,Ingresos!$K$1:$K$5,0),0)</f>
        <v>0</v>
      </c>
      <c r="O9" s="130">
        <f>O$6*-HLOOKUP(O$2,Ingresos!$L$1:$V$5,MATCH('FC Mensual'!$B9,Ingresos!$K$1:$K$5,0),0)</f>
        <v>0</v>
      </c>
      <c r="P9" s="130">
        <f>P$6*-HLOOKUP(P$2,Ingresos!$L$1:$V$5,MATCH('FC Mensual'!$B9,Ingresos!$K$1:$K$5,0),0)</f>
        <v>0</v>
      </c>
      <c r="Q9" s="130">
        <f>Q$6*-HLOOKUP(Q$2,Ingresos!$L$1:$V$5,MATCH('FC Mensual'!$B9,Ingresos!$K$1:$K$5,0),0)</f>
        <v>0</v>
      </c>
      <c r="R9" s="130">
        <f>R$6*-HLOOKUP(R$2,Ingresos!$L$1:$V$5,MATCH('FC Mensual'!$B9,Ingresos!$K$1:$K$5,0),0)</f>
        <v>0</v>
      </c>
      <c r="S9" s="130">
        <f>S$6*-HLOOKUP(S$2,Ingresos!$L$1:$V$5,MATCH('FC Mensual'!$B9,Ingresos!$K$1:$K$5,0),0)</f>
        <v>0</v>
      </c>
      <c r="T9" s="130">
        <f>T$6*-HLOOKUP(T$2,Ingresos!$L$1:$V$5,MATCH('FC Mensual'!$B9,Ingresos!$K$1:$K$5,0),0)</f>
        <v>0</v>
      </c>
      <c r="U9" s="130">
        <f>U$6*-HLOOKUP(U$2,Ingresos!$L$1:$V$5,MATCH('FC Mensual'!$B9,Ingresos!$K$1:$K$5,0),0)</f>
        <v>0</v>
      </c>
      <c r="V9" s="130">
        <f>V$6*-HLOOKUP(V$2,Ingresos!$L$1:$V$5,MATCH('FC Mensual'!$B9,Ingresos!$K$1:$K$5,0),0)</f>
        <v>0</v>
      </c>
      <c r="W9" s="130">
        <f>W$6*-HLOOKUP(W$2,Ingresos!$L$1:$V$5,MATCH('FC Mensual'!$B9,Ingresos!$K$1:$K$5,0),0)</f>
        <v>0</v>
      </c>
      <c r="X9" s="130">
        <f>X$6*-HLOOKUP(X$2,Ingresos!$L$1:$V$5,MATCH('FC Mensual'!$B9,Ingresos!$K$1:$K$5,0),0)</f>
        <v>0</v>
      </c>
      <c r="Y9" s="130">
        <f>Y$6*-HLOOKUP(Y$2,Ingresos!$L$1:$V$5,MATCH('FC Mensual'!$B9,Ingresos!$K$1:$K$5,0),0)</f>
        <v>0</v>
      </c>
      <c r="Z9" s="130">
        <f>Z$6*-HLOOKUP(Z$2,Ingresos!$L$1:$V$5,MATCH('FC Mensual'!$B9,Ingresos!$K$1:$K$5,0),0)</f>
        <v>0</v>
      </c>
      <c r="AA9" s="130">
        <f>AA$6*-HLOOKUP(AA$2,Ingresos!$L$1:$V$5,MATCH('FC Mensual'!$B9,Ingresos!$K$1:$K$5,0),0)</f>
        <v>0</v>
      </c>
      <c r="AB9" s="130">
        <f>AB$6*-HLOOKUP(AB$2,Ingresos!$L$1:$V$5,MATCH('FC Mensual'!$B9,Ingresos!$K$1:$K$5,0),0)</f>
        <v>0</v>
      </c>
      <c r="AC9" s="130">
        <f>AC$6*-HLOOKUP(AC$2,Ingresos!$L$1:$V$5,MATCH('FC Mensual'!$B9,Ingresos!$K$1:$K$5,0),0)</f>
        <v>0</v>
      </c>
      <c r="AD9" s="130">
        <f>AD$6*-HLOOKUP(AD$2,Ingresos!$L$1:$V$5,MATCH('FC Mensual'!$B9,Ingresos!$K$1:$K$5,0),0)</f>
        <v>0</v>
      </c>
      <c r="AE9" s="130">
        <f>AE$6*-HLOOKUP(AE$2,Ingresos!$L$1:$V$5,MATCH('FC Mensual'!$B9,Ingresos!$K$1:$K$5,0),0)</f>
        <v>0</v>
      </c>
      <c r="AF9" s="130">
        <f>AF$6*-HLOOKUP(AF$2,Ingresos!$L$1:$V$5,MATCH('FC Mensual'!$B9,Ingresos!$K$1:$K$5,0),0)</f>
        <v>0</v>
      </c>
      <c r="AG9" s="130">
        <f>AG$6*-HLOOKUP(AG$2,Ingresos!$L$1:$V$5,MATCH('FC Mensual'!$B9,Ingresos!$K$1:$K$5,0),0)</f>
        <v>0</v>
      </c>
      <c r="AH9" s="130">
        <f>AH$6*-HLOOKUP(AH$2,Ingresos!$L$1:$V$5,MATCH('FC Mensual'!$B9,Ingresos!$K$1:$K$5,0),0)</f>
        <v>0</v>
      </c>
      <c r="AI9" s="130">
        <f>AI$6*-HLOOKUP(AI$2,Ingresos!$L$1:$V$5,MATCH('FC Mensual'!$B9,Ingresos!$K$1:$K$5,0),0)</f>
        <v>0</v>
      </c>
      <c r="AJ9" s="130">
        <f>AJ$6*-HLOOKUP(AJ$2,Ingresos!$L$1:$V$5,MATCH('FC Mensual'!$B9,Ingresos!$K$1:$K$5,0),0)</f>
        <v>0</v>
      </c>
      <c r="AK9" s="130">
        <f>AK$6*-HLOOKUP(AK$2,Ingresos!$L$1:$V$5,MATCH('FC Mensual'!$B9,Ingresos!$K$1:$K$5,0),0)</f>
        <v>0</v>
      </c>
      <c r="AL9" s="130">
        <f>AL$6*-HLOOKUP(AL$2,Ingresos!$L$1:$V$5,MATCH('FC Mensual'!$B9,Ingresos!$K$1:$K$5,0),0)</f>
        <v>0</v>
      </c>
      <c r="AM9" s="130">
        <f>AM$6*-HLOOKUP(AM$2,Ingresos!$L$1:$V$5,MATCH('FC Mensual'!$B9,Ingresos!$K$1:$K$5,0),0)</f>
        <v>0</v>
      </c>
      <c r="AN9" s="130">
        <f>AN$6*-HLOOKUP(AN$2,Ingresos!$L$1:$V$5,MATCH('FC Mensual'!$B9,Ingresos!$K$1:$K$5,0),0)</f>
        <v>0</v>
      </c>
      <c r="AO9" s="130">
        <f>AO$6*-HLOOKUP(AO$2,Ingresos!$L$1:$V$5,MATCH('FC Mensual'!$B9,Ingresos!$K$1:$K$5,0),0)</f>
        <v>0</v>
      </c>
      <c r="AP9" s="130">
        <f>AP$6*-HLOOKUP(AP$2,Ingresos!$L$1:$V$5,MATCH('FC Mensual'!$B9,Ingresos!$K$1:$K$5,0),0)</f>
        <v>0</v>
      </c>
      <c r="AQ9" s="130">
        <f>AQ$6*-HLOOKUP(AQ$2,Ingresos!$L$1:$V$5,MATCH('FC Mensual'!$B9,Ingresos!$K$1:$K$5,0),0)</f>
        <v>0</v>
      </c>
      <c r="AR9" s="130">
        <f>AR$6*-HLOOKUP(AR$2,Ingresos!$L$1:$V$5,MATCH('FC Mensual'!$B9,Ingresos!$K$1:$K$5,0),0)</f>
        <v>0</v>
      </c>
      <c r="AS9" s="130">
        <f>AS$6*-HLOOKUP(AS$2,Ingresos!$L$1:$V$5,MATCH('FC Mensual'!$B9,Ingresos!$K$1:$K$5,0),0)</f>
        <v>0</v>
      </c>
      <c r="AT9" s="130">
        <f>AT$6*-HLOOKUP(AT$2,Ingresos!$L$1:$V$5,MATCH('FC Mensual'!$B9,Ingresos!$K$1:$K$5,0),0)</f>
        <v>0</v>
      </c>
      <c r="AU9" s="130">
        <f>AU$6*-HLOOKUP(AU$2,Ingresos!$L$1:$V$5,MATCH('FC Mensual'!$B9,Ingresos!$K$1:$K$5,0),0)</f>
        <v>0</v>
      </c>
      <c r="AV9" s="130">
        <f>AV$6*-HLOOKUP(AV$2,Ingresos!$L$1:$V$5,MATCH('FC Mensual'!$B9,Ingresos!$K$1:$K$5,0),0)</f>
        <v>0</v>
      </c>
      <c r="AW9" s="130">
        <f>AW$6*-HLOOKUP(AW$2,Ingresos!$L$1:$V$5,MATCH('FC Mensual'!$B9,Ingresos!$K$1:$K$5,0),0)</f>
        <v>0</v>
      </c>
      <c r="AX9" s="130">
        <f>AX$6*-HLOOKUP(AX$2,Ingresos!$L$1:$V$5,MATCH('FC Mensual'!$B9,Ingresos!$K$1:$K$5,0),0)</f>
        <v>0</v>
      </c>
      <c r="AY9" s="130">
        <f>AY$6*-HLOOKUP(AY$2,Ingresos!$L$1:$V$5,MATCH('FC Mensual'!$B9,Ingresos!$K$1:$K$5,0),0)</f>
        <v>0</v>
      </c>
      <c r="AZ9" s="130">
        <f>AZ$6*-HLOOKUP(AZ$2,Ingresos!$L$1:$V$5,MATCH('FC Mensual'!$B9,Ingresos!$K$1:$K$5,0),0)</f>
        <v>0</v>
      </c>
      <c r="BA9" s="130">
        <f>BA$6*-HLOOKUP(BA$2,Ingresos!$L$1:$V$5,MATCH('FC Mensual'!$B9,Ingresos!$K$1:$K$5,0),0)</f>
        <v>0</v>
      </c>
      <c r="BB9" s="130">
        <f>BB$6*-HLOOKUP(BB$2,Ingresos!$L$1:$V$5,MATCH('FC Mensual'!$B9,Ingresos!$K$1:$K$5,0),0)</f>
        <v>0</v>
      </c>
      <c r="BC9" s="130">
        <f>BC$6*-HLOOKUP(BC$2,Ingresos!$L$1:$V$5,MATCH('FC Mensual'!$B9,Ingresos!$K$1:$K$5,0),0)</f>
        <v>0</v>
      </c>
      <c r="BD9" s="130">
        <f>BD$6*-HLOOKUP(BD$2,Ingresos!$L$1:$V$5,MATCH('FC Mensual'!$B9,Ingresos!$K$1:$K$5,0),0)</f>
        <v>0</v>
      </c>
      <c r="BE9" s="130">
        <f>BE$6*-HLOOKUP(BE$2,Ingresos!$L$1:$V$5,MATCH('FC Mensual'!$B9,Ingresos!$K$1:$K$5,0),0)</f>
        <v>0</v>
      </c>
      <c r="BF9" s="130">
        <f>BF$6*-HLOOKUP(BF$2,Ingresos!$L$1:$V$5,MATCH('FC Mensual'!$B9,Ingresos!$K$1:$K$5,0),0)</f>
        <v>0</v>
      </c>
      <c r="BG9" s="130">
        <f>BG$6*-HLOOKUP(BG$2,Ingresos!$L$1:$V$5,MATCH('FC Mensual'!$B9,Ingresos!$K$1:$K$5,0),0)</f>
        <v>0</v>
      </c>
      <c r="BH9" s="130">
        <f>BH$6*-HLOOKUP(BH$2,Ingresos!$L$1:$V$5,MATCH('FC Mensual'!$B9,Ingresos!$K$1:$K$5,0),0)</f>
        <v>0</v>
      </c>
      <c r="BI9" s="130">
        <f>BI$6*-HLOOKUP(BI$2,Ingresos!$L$1:$V$5,MATCH('FC Mensual'!$B9,Ingresos!$K$1:$K$5,0),0)</f>
        <v>0</v>
      </c>
      <c r="BJ9" s="130">
        <f>BJ$6*-HLOOKUP(BJ$2,Ingresos!$L$1:$V$5,MATCH('FC Mensual'!$B9,Ingresos!$K$1:$K$5,0),0)</f>
        <v>0</v>
      </c>
      <c r="BK9" s="130">
        <f>BK$6*-HLOOKUP(BK$2,Ingresos!$L$1:$V$5,MATCH('FC Mensual'!$B9,Ingresos!$K$1:$K$5,0),0)</f>
        <v>0</v>
      </c>
      <c r="BL9" s="130">
        <f>BL$6*-HLOOKUP(BL$2,Ingresos!$L$1:$V$5,MATCH('FC Mensual'!$B9,Ingresos!$K$1:$K$5,0),0)</f>
        <v>0</v>
      </c>
      <c r="BM9" s="130">
        <f>BM$6*-HLOOKUP(BM$2,Ingresos!$L$1:$V$5,MATCH('FC Mensual'!$B9,Ingresos!$K$1:$K$5,0),0)</f>
        <v>0</v>
      </c>
      <c r="BN9" s="130">
        <f>BN$6*-HLOOKUP(BN$2,Ingresos!$L$1:$V$5,MATCH('FC Mensual'!$B9,Ingresos!$K$1:$K$5,0),0)</f>
        <v>0</v>
      </c>
      <c r="BO9" s="130">
        <f>BO$6*-HLOOKUP(BO$2,Ingresos!$L$1:$V$5,MATCH('FC Mensual'!$B9,Ingresos!$K$1:$K$5,0),0)</f>
        <v>0</v>
      </c>
      <c r="BP9" s="130">
        <f>BP$6*-HLOOKUP(BP$2,Ingresos!$L$1:$V$5,MATCH('FC Mensual'!$B9,Ingresos!$K$1:$K$5,0),0)</f>
        <v>0</v>
      </c>
      <c r="BQ9" s="130">
        <f>BQ$6*-HLOOKUP(BQ$2,Ingresos!$L$1:$V$5,MATCH('FC Mensual'!$B9,Ingresos!$K$1:$K$5,0),0)</f>
        <v>0</v>
      </c>
      <c r="BR9" s="130">
        <f>BR$6*-HLOOKUP(BR$2,Ingresos!$L$1:$V$5,MATCH('FC Mensual'!$B9,Ingresos!$K$1:$K$5,0),0)</f>
        <v>0</v>
      </c>
      <c r="BS9" s="130">
        <f>BS$6*-HLOOKUP(BS$2,Ingresos!$L$1:$V$5,MATCH('FC Mensual'!$B9,Ingresos!$K$1:$K$5,0),0)</f>
        <v>0</v>
      </c>
      <c r="BT9" s="130">
        <f>BT$6*-HLOOKUP(BT$2,Ingresos!$L$1:$V$5,MATCH('FC Mensual'!$B9,Ingresos!$K$1:$K$5,0),0)</f>
        <v>0</v>
      </c>
      <c r="BU9" s="130">
        <f>BU$6*-HLOOKUP(BU$2,Ingresos!$L$1:$V$5,MATCH('FC Mensual'!$B9,Ingresos!$K$1:$K$5,0),0)</f>
        <v>0</v>
      </c>
      <c r="BV9" s="130">
        <f>BV$6*-HLOOKUP(BV$2,Ingresos!$L$1:$V$5,MATCH('FC Mensual'!$B9,Ingresos!$K$1:$K$5,0),0)</f>
        <v>0</v>
      </c>
      <c r="BW9" s="130">
        <f>BW$6*-HLOOKUP(BW$2,Ingresos!$L$1:$V$5,MATCH('FC Mensual'!$B9,Ingresos!$K$1:$K$5,0),0)</f>
        <v>0</v>
      </c>
      <c r="BX9" s="130">
        <f>BX$6*-HLOOKUP(BX$2,Ingresos!$L$1:$V$5,MATCH('FC Mensual'!$B9,Ingresos!$K$1:$K$5,0),0)</f>
        <v>0</v>
      </c>
      <c r="BY9" s="130">
        <f>BY$6*-HLOOKUP(BY$2,Ingresos!$L$1:$V$5,MATCH('FC Mensual'!$B9,Ingresos!$K$1:$K$5,0),0)</f>
        <v>0</v>
      </c>
      <c r="BZ9" s="130">
        <f>BZ$6*-HLOOKUP(BZ$2,Ingresos!$L$1:$V$5,MATCH('FC Mensual'!$B9,Ingresos!$K$1:$K$5,0),0)</f>
        <v>0</v>
      </c>
      <c r="CA9" s="130">
        <f>CA$6*-HLOOKUP(CA$2,Ingresos!$L$1:$V$5,MATCH('FC Mensual'!$B9,Ingresos!$K$1:$K$5,0),0)</f>
        <v>0</v>
      </c>
      <c r="CB9" s="130">
        <f>CB$6*-HLOOKUP(CB$2,Ingresos!$L$1:$V$5,MATCH('FC Mensual'!$B9,Ingresos!$K$1:$K$5,0),0)</f>
        <v>0</v>
      </c>
      <c r="CC9" s="130">
        <f>CC$6*-HLOOKUP(CC$2,Ingresos!$L$1:$V$5,MATCH('FC Mensual'!$B9,Ingresos!$K$1:$K$5,0),0)</f>
        <v>0</v>
      </c>
      <c r="CD9" s="130">
        <f>CD$6*-HLOOKUP(CD$2,Ingresos!$L$1:$V$5,MATCH('FC Mensual'!$B9,Ingresos!$K$1:$K$5,0),0)</f>
        <v>0</v>
      </c>
      <c r="CE9" s="130">
        <f>CE$6*-HLOOKUP(CE$2,Ingresos!$L$1:$V$5,MATCH('FC Mensual'!$B9,Ingresos!$K$1:$K$5,0),0)</f>
        <v>0</v>
      </c>
      <c r="CF9" s="130">
        <f>CF$6*-HLOOKUP(CF$2,Ingresos!$L$1:$V$5,MATCH('FC Mensual'!$B9,Ingresos!$K$1:$K$5,0),0)</f>
        <v>0</v>
      </c>
      <c r="CG9" s="130">
        <f>CG$6*-HLOOKUP(CG$2,Ingresos!$L$1:$V$5,MATCH('FC Mensual'!$B9,Ingresos!$K$1:$K$5,0),0)</f>
        <v>0</v>
      </c>
      <c r="CH9" s="130">
        <f>CH$6*-HLOOKUP(CH$2,Ingresos!$L$1:$V$5,MATCH('FC Mensual'!$B9,Ingresos!$K$1:$K$5,0),0)</f>
        <v>0</v>
      </c>
      <c r="CI9" s="130">
        <f>CI$6*-HLOOKUP(CI$2,Ingresos!$L$1:$V$5,MATCH('FC Mensual'!$B9,Ingresos!$K$1:$K$5,0),0)</f>
        <v>0</v>
      </c>
      <c r="CJ9" s="130">
        <f>CJ$6*-HLOOKUP(CJ$2,Ingresos!$L$1:$V$5,MATCH('FC Mensual'!$B9,Ingresos!$K$1:$K$5,0),0)</f>
        <v>0</v>
      </c>
      <c r="CK9" s="130">
        <f>CK$6*-HLOOKUP(CK$2,Ingresos!$L$1:$V$5,MATCH('FC Mensual'!$B9,Ingresos!$K$1:$K$5,0),0)</f>
        <v>0</v>
      </c>
      <c r="CL9" s="130">
        <f>CL$6*-HLOOKUP(CL$2,Ingresos!$L$1:$V$5,MATCH('FC Mensual'!$B9,Ingresos!$K$1:$K$5,0),0)</f>
        <v>0</v>
      </c>
      <c r="CM9" s="130">
        <f>CM$6*-HLOOKUP(CM$2,Ingresos!$L$1:$V$5,MATCH('FC Mensual'!$B9,Ingresos!$K$1:$K$5,0),0)</f>
        <v>0</v>
      </c>
      <c r="CN9" s="130">
        <f>CN$6*-HLOOKUP(CN$2,Ingresos!$L$1:$V$5,MATCH('FC Mensual'!$B9,Ingresos!$K$1:$K$5,0),0)</f>
        <v>0</v>
      </c>
      <c r="CO9" s="130">
        <f>CO$6*-HLOOKUP(CO$2,Ingresos!$L$1:$V$5,MATCH('FC Mensual'!$B9,Ingresos!$K$1:$K$5,0),0)</f>
        <v>0</v>
      </c>
      <c r="CP9" s="130">
        <f>CP$6*-HLOOKUP(CP$2,Ingresos!$L$1:$V$5,MATCH('FC Mensual'!$B9,Ingresos!$K$1:$K$5,0),0)</f>
        <v>0</v>
      </c>
      <c r="CQ9" s="130">
        <f>CQ$6*-HLOOKUP(CQ$2,Ingresos!$L$1:$V$5,MATCH('FC Mensual'!$B9,Ingresos!$K$1:$K$5,0),0)</f>
        <v>0</v>
      </c>
      <c r="CR9" s="130">
        <f>CR$6*-HLOOKUP(CR$2,Ingresos!$L$1:$V$5,MATCH('FC Mensual'!$B9,Ingresos!$K$1:$K$5,0),0)</f>
        <v>0</v>
      </c>
      <c r="CS9" s="130">
        <f>CS$6*-HLOOKUP(CS$2,Ingresos!$L$1:$V$5,MATCH('FC Mensual'!$B9,Ingresos!$K$1:$K$5,0),0)</f>
        <v>0</v>
      </c>
      <c r="CT9" s="130">
        <f>CT$6*-HLOOKUP(CT$2,Ingresos!$L$1:$V$5,MATCH('FC Mensual'!$B9,Ingresos!$K$1:$K$5,0),0)</f>
        <v>0</v>
      </c>
      <c r="CU9" s="130">
        <f>CU$6*-HLOOKUP(CU$2,Ingresos!$L$1:$V$5,MATCH('FC Mensual'!$B9,Ingresos!$K$1:$K$5,0),0)</f>
        <v>0</v>
      </c>
      <c r="CV9" s="130">
        <f>CV$6*-HLOOKUP(CV$2,Ingresos!$L$1:$V$5,MATCH('FC Mensual'!$B9,Ingresos!$K$1:$K$5,0),0)</f>
        <v>0</v>
      </c>
      <c r="CW9" s="130">
        <f>CW$6*-HLOOKUP(CW$2,Ingresos!$L$1:$V$5,MATCH('FC Mensual'!$B9,Ingresos!$K$1:$K$5,0),0)</f>
        <v>0</v>
      </c>
      <c r="CX9" s="130">
        <f>CX$6*-HLOOKUP(CX$2,Ingresos!$L$1:$V$5,MATCH('FC Mensual'!$B9,Ingresos!$K$1:$K$5,0),0)</f>
        <v>0</v>
      </c>
      <c r="CY9" s="130">
        <f>CY$6*-HLOOKUP(CY$2,Ingresos!$L$1:$V$5,MATCH('FC Mensual'!$B9,Ingresos!$K$1:$K$5,0),0)</f>
        <v>0</v>
      </c>
      <c r="CZ9" s="130">
        <f>CZ$6*-HLOOKUP(CZ$2,Ingresos!$L$1:$V$5,MATCH('FC Mensual'!$B9,Ingresos!$K$1:$K$5,0),0)</f>
        <v>0</v>
      </c>
      <c r="DA9" s="130">
        <f>DA$6*-HLOOKUP(DA$2,Ingresos!$L$1:$V$5,MATCH('FC Mensual'!$B9,Ingresos!$K$1:$K$5,0),0)</f>
        <v>0</v>
      </c>
      <c r="DB9" s="130">
        <f>DB$6*-HLOOKUP(DB$2,Ingresos!$L$1:$V$5,MATCH('FC Mensual'!$B9,Ingresos!$K$1:$K$5,0),0)</f>
        <v>0</v>
      </c>
      <c r="DC9" s="130">
        <f>DC$6*-HLOOKUP(DC$2,Ingresos!$L$1:$V$5,MATCH('FC Mensual'!$B9,Ingresos!$K$1:$K$5,0),0)</f>
        <v>0</v>
      </c>
      <c r="DD9" s="130">
        <f>DD$6*-HLOOKUP(DD$2,Ingresos!$L$1:$V$5,MATCH('FC Mensual'!$B9,Ingresos!$K$1:$K$5,0),0)</f>
        <v>0</v>
      </c>
      <c r="DE9" s="130">
        <f>DE$6*-HLOOKUP(DE$2,Ingresos!$L$1:$V$5,MATCH('FC Mensual'!$B9,Ingresos!$K$1:$K$5,0),0)</f>
        <v>0</v>
      </c>
      <c r="DF9" s="130">
        <f>DF$6*-HLOOKUP(DF$2,Ingresos!$L$1:$V$5,MATCH('FC Mensual'!$B9,Ingresos!$K$1:$K$5,0),0)</f>
        <v>0</v>
      </c>
      <c r="DG9" s="130">
        <f>DG$6*-HLOOKUP(DG$2,Ingresos!$L$1:$V$5,MATCH('FC Mensual'!$B9,Ingresos!$K$1:$K$5,0),0)</f>
        <v>0</v>
      </c>
      <c r="DH9" s="130">
        <f>DH$6*-HLOOKUP(DH$2,Ingresos!$L$1:$V$5,MATCH('FC Mensual'!$B9,Ingresos!$K$1:$K$5,0),0)</f>
        <v>0</v>
      </c>
      <c r="DI9" s="130">
        <f>DI$6*-HLOOKUP(DI$2,Ingresos!$L$1:$V$5,MATCH('FC Mensual'!$B9,Ingresos!$K$1:$K$5,0),0)</f>
        <v>0</v>
      </c>
      <c r="DJ9" s="130">
        <f>DJ$6*-HLOOKUP(DJ$2,Ingresos!$L$1:$V$5,MATCH('FC Mensual'!$B9,Ingresos!$K$1:$K$5,0),0)</f>
        <v>0</v>
      </c>
      <c r="DK9" s="130">
        <f>DK$6*-HLOOKUP(DK$2,Ingresos!$L$1:$V$5,MATCH('FC Mensual'!$B9,Ingresos!$K$1:$K$5,0),0)</f>
        <v>0</v>
      </c>
      <c r="DL9" s="130">
        <f>DL$6*-HLOOKUP(DL$2,Ingresos!$L$1:$V$5,MATCH('FC Mensual'!$B9,Ingresos!$K$1:$K$5,0),0)</f>
        <v>0</v>
      </c>
      <c r="DM9" s="130">
        <f>DM$6*-HLOOKUP(DM$2,Ingresos!$L$1:$V$5,MATCH('FC Mensual'!$B9,Ingresos!$K$1:$K$5,0),0)</f>
        <v>0</v>
      </c>
      <c r="DN9" s="130">
        <f>DN$6*-HLOOKUP(DN$2,Ingresos!$L$1:$V$5,MATCH('FC Mensual'!$B9,Ingresos!$K$1:$K$5,0),0)</f>
        <v>0</v>
      </c>
      <c r="DO9" s="130">
        <f>DO$6*-HLOOKUP(DO$2,Ingresos!$L$1:$V$5,MATCH('FC Mensual'!$B9,Ingresos!$K$1:$K$5,0),0)</f>
        <v>0</v>
      </c>
      <c r="DP9" s="130">
        <f>DP$6*-HLOOKUP(DP$2,Ingresos!$L$1:$V$5,MATCH('FC Mensual'!$B9,Ingresos!$K$1:$K$5,0),0)</f>
        <v>0</v>
      </c>
      <c r="DQ9" s="130">
        <f>DQ$6*-HLOOKUP(DQ$2,Ingresos!$L$1:$V$5,MATCH('FC Mensual'!$B9,Ingresos!$K$1:$K$5,0),0)</f>
        <v>0</v>
      </c>
      <c r="DR9" s="130">
        <f>DR$6*-HLOOKUP(DR$2,Ingresos!$L$1:$V$5,MATCH('FC Mensual'!$B9,Ingresos!$K$1:$K$5,0),0)</f>
        <v>0</v>
      </c>
      <c r="DS9" s="130">
        <f>DS$6*-HLOOKUP(DS$2,Ingresos!$L$1:$V$5,MATCH('FC Mensual'!$B9,Ingresos!$K$1:$K$5,0),0)</f>
        <v>0</v>
      </c>
      <c r="DT9" s="130">
        <f>DT$6*-HLOOKUP(DT$2,Ingresos!$L$1:$V$5,MATCH('FC Mensual'!$B9,Ingresos!$K$1:$K$5,0),0)</f>
        <v>0</v>
      </c>
      <c r="DU9" s="130">
        <f>DU$6*-HLOOKUP(DU$2,Ingresos!$L$1:$V$5,MATCH('FC Mensual'!$B9,Ingresos!$K$1:$K$5,0),0)</f>
        <v>0</v>
      </c>
      <c r="DV9" s="130">
        <f>DV$6*-HLOOKUP(DV$2,Ingresos!$L$1:$V$5,MATCH('FC Mensual'!$B9,Ingresos!$K$1:$K$5,0),0)</f>
        <v>0</v>
      </c>
      <c r="DW9" s="130">
        <f>DW$6*-HLOOKUP(DW$2,Ingresos!$L$1:$V$5,MATCH('FC Mensual'!$B9,Ingresos!$K$1:$K$5,0),0)</f>
        <v>0</v>
      </c>
      <c r="DX9" s="130">
        <f>DX$6*-HLOOKUP(DX$2,Ingresos!$L$1:$V$5,MATCH('FC Mensual'!$B9,Ingresos!$K$1:$K$5,0),0)</f>
        <v>0</v>
      </c>
      <c r="DY9" s="130">
        <f>DY$6*-HLOOKUP(DY$2,Ingresos!$L$1:$V$5,MATCH('FC Mensual'!$B9,Ingresos!$K$1:$K$5,0),0)</f>
        <v>0</v>
      </c>
      <c r="DZ9" s="130">
        <f>DZ$6*-HLOOKUP(DZ$2,Ingresos!$L$1:$V$5,MATCH('FC Mensual'!$B9,Ingresos!$K$1:$K$5,0),0)</f>
        <v>0</v>
      </c>
      <c r="EA9" s="130">
        <f>EA$6*-HLOOKUP(EA$2,Ingresos!$L$1:$V$5,MATCH('FC Mensual'!$B9,Ingresos!$K$1:$K$5,0),0)</f>
        <v>0</v>
      </c>
      <c r="EB9" s="130">
        <f>EB$6*-HLOOKUP(EB$2,Ingresos!$L$1:$V$5,MATCH('FC Mensual'!$B9,Ingresos!$K$1:$K$5,0),0)</f>
        <v>0</v>
      </c>
      <c r="EC9" s="130">
        <f>EC$6*-HLOOKUP(EC$2,Ingresos!$L$1:$V$5,MATCH('FC Mensual'!$B9,Ingresos!$K$1:$K$5,0),0)</f>
        <v>0</v>
      </c>
      <c r="ED9" s="130">
        <f>ED$6*-HLOOKUP(ED$2,Ingresos!$L$1:$V$5,MATCH('FC Mensual'!$B9,Ingresos!$K$1:$K$5,0),0)</f>
        <v>0</v>
      </c>
      <c r="EE9" s="131">
        <f>EE$6*-HLOOKUP(EE$2,Ingresos!$L$1:$V$5,MATCH('FC Mensual'!$B9,Ingresos!$K$1:$K$5,0),0)</f>
        <v>0</v>
      </c>
    </row>
    <row r="10" spans="1:135" x14ac:dyDescent="0.35">
      <c r="A10" s="137">
        <f>SUMIF($C$1:$EE$1,"&lt;="&amp;Resumen!$K$19,'FC Mensual'!C10:EE10)</f>
        <v>0</v>
      </c>
      <c r="B10" s="5" t="s">
        <v>92</v>
      </c>
      <c r="C10" s="129"/>
      <c r="D10" s="130">
        <f>D$6*-HLOOKUP(D$2,Ingresos!$L$1:$V$5,MATCH('FC Mensual'!$B10,Ingresos!$K$1:$K$5,0),0)</f>
        <v>0</v>
      </c>
      <c r="E10" s="130">
        <f>E$6*-HLOOKUP(E$2,Ingresos!$L$1:$V$5,MATCH('FC Mensual'!$B10,Ingresos!$K$1:$K$5,0),0)</f>
        <v>0</v>
      </c>
      <c r="F10" s="130">
        <f>F$6*-HLOOKUP(F$2,Ingresos!$L$1:$V$5,MATCH('FC Mensual'!$B10,Ingresos!$K$1:$K$5,0),0)</f>
        <v>0</v>
      </c>
      <c r="G10" s="130">
        <f>G$6*-HLOOKUP(G$2,Ingresos!$L$1:$V$5,MATCH('FC Mensual'!$B10,Ingresos!$K$1:$K$5,0),0)</f>
        <v>0</v>
      </c>
      <c r="H10" s="130">
        <f>H$6*-HLOOKUP(H$2,Ingresos!$L$1:$V$5,MATCH('FC Mensual'!$B10,Ingresos!$K$1:$K$5,0),0)</f>
        <v>0</v>
      </c>
      <c r="I10" s="130">
        <f>I$6*-HLOOKUP(I$2,Ingresos!$L$1:$V$5,MATCH('FC Mensual'!$B10,Ingresos!$K$1:$K$5,0),0)</f>
        <v>0</v>
      </c>
      <c r="J10" s="130">
        <f>J$6*-HLOOKUP(J$2,Ingresos!$L$1:$V$5,MATCH('FC Mensual'!$B10,Ingresos!$K$1:$K$5,0),0)</f>
        <v>0</v>
      </c>
      <c r="K10" s="130">
        <f>K$6*-HLOOKUP(K$2,Ingresos!$L$1:$V$5,MATCH('FC Mensual'!$B10,Ingresos!$K$1:$K$5,0),0)</f>
        <v>0</v>
      </c>
      <c r="L10" s="130">
        <f>L$6*-HLOOKUP(L$2,Ingresos!$L$1:$V$5,MATCH('FC Mensual'!$B10,Ingresos!$K$1:$K$5,0),0)</f>
        <v>0</v>
      </c>
      <c r="M10" s="130">
        <f>M$6*-HLOOKUP(M$2,Ingresos!$L$1:$V$5,MATCH('FC Mensual'!$B10,Ingresos!$K$1:$K$5,0),0)</f>
        <v>0</v>
      </c>
      <c r="N10" s="130">
        <f>N$6*-HLOOKUP(N$2,Ingresos!$L$1:$V$5,MATCH('FC Mensual'!$B10,Ingresos!$K$1:$K$5,0),0)</f>
        <v>0</v>
      </c>
      <c r="O10" s="130">
        <f>O$6*-HLOOKUP(O$2,Ingresos!$L$1:$V$5,MATCH('FC Mensual'!$B10,Ingresos!$K$1:$K$5,0),0)</f>
        <v>0</v>
      </c>
      <c r="P10" s="130">
        <f>P$6*-HLOOKUP(P$2,Ingresos!$L$1:$V$5,MATCH('FC Mensual'!$B10,Ingresos!$K$1:$K$5,0),0)</f>
        <v>0</v>
      </c>
      <c r="Q10" s="130">
        <f>Q$6*-HLOOKUP(Q$2,Ingresos!$L$1:$V$5,MATCH('FC Mensual'!$B10,Ingresos!$K$1:$K$5,0),0)</f>
        <v>0</v>
      </c>
      <c r="R10" s="130">
        <f>R$6*-HLOOKUP(R$2,Ingresos!$L$1:$V$5,MATCH('FC Mensual'!$B10,Ingresos!$K$1:$K$5,0),0)</f>
        <v>0</v>
      </c>
      <c r="S10" s="130">
        <f>S$6*-HLOOKUP(S$2,Ingresos!$L$1:$V$5,MATCH('FC Mensual'!$B10,Ingresos!$K$1:$K$5,0),0)</f>
        <v>0</v>
      </c>
      <c r="T10" s="130">
        <f>T$6*-HLOOKUP(T$2,Ingresos!$L$1:$V$5,MATCH('FC Mensual'!$B10,Ingresos!$K$1:$K$5,0),0)</f>
        <v>0</v>
      </c>
      <c r="U10" s="130">
        <f>U$6*-HLOOKUP(U$2,Ingresos!$L$1:$V$5,MATCH('FC Mensual'!$B10,Ingresos!$K$1:$K$5,0),0)</f>
        <v>0</v>
      </c>
      <c r="V10" s="130">
        <f>V$6*-HLOOKUP(V$2,Ingresos!$L$1:$V$5,MATCH('FC Mensual'!$B10,Ingresos!$K$1:$K$5,0),0)</f>
        <v>0</v>
      </c>
      <c r="W10" s="130">
        <f>W$6*-HLOOKUP(W$2,Ingresos!$L$1:$V$5,MATCH('FC Mensual'!$B10,Ingresos!$K$1:$K$5,0),0)</f>
        <v>0</v>
      </c>
      <c r="X10" s="130">
        <f>X$6*-HLOOKUP(X$2,Ingresos!$L$1:$V$5,MATCH('FC Mensual'!$B10,Ingresos!$K$1:$K$5,0),0)</f>
        <v>0</v>
      </c>
      <c r="Y10" s="130">
        <f>Y$6*-HLOOKUP(Y$2,Ingresos!$L$1:$V$5,MATCH('FC Mensual'!$B10,Ingresos!$K$1:$K$5,0),0)</f>
        <v>0</v>
      </c>
      <c r="Z10" s="130">
        <f>Z$6*-HLOOKUP(Z$2,Ingresos!$L$1:$V$5,MATCH('FC Mensual'!$B10,Ingresos!$K$1:$K$5,0),0)</f>
        <v>0</v>
      </c>
      <c r="AA10" s="130">
        <f>AA$6*-HLOOKUP(AA$2,Ingresos!$L$1:$V$5,MATCH('FC Mensual'!$B10,Ingresos!$K$1:$K$5,0),0)</f>
        <v>0</v>
      </c>
      <c r="AB10" s="130">
        <f>AB$6*-HLOOKUP(AB$2,Ingresos!$L$1:$V$5,MATCH('FC Mensual'!$B10,Ingresos!$K$1:$K$5,0),0)</f>
        <v>0</v>
      </c>
      <c r="AC10" s="130">
        <f>AC$6*-HLOOKUP(AC$2,Ingresos!$L$1:$V$5,MATCH('FC Mensual'!$B10,Ingresos!$K$1:$K$5,0),0)</f>
        <v>0</v>
      </c>
      <c r="AD10" s="130">
        <f>AD$6*-HLOOKUP(AD$2,Ingresos!$L$1:$V$5,MATCH('FC Mensual'!$B10,Ingresos!$K$1:$K$5,0),0)</f>
        <v>0</v>
      </c>
      <c r="AE10" s="130">
        <f>AE$6*-HLOOKUP(AE$2,Ingresos!$L$1:$V$5,MATCH('FC Mensual'!$B10,Ingresos!$K$1:$K$5,0),0)</f>
        <v>0</v>
      </c>
      <c r="AF10" s="130">
        <f>AF$6*-HLOOKUP(AF$2,Ingresos!$L$1:$V$5,MATCH('FC Mensual'!$B10,Ingresos!$K$1:$K$5,0),0)</f>
        <v>0</v>
      </c>
      <c r="AG10" s="130">
        <f>AG$6*-HLOOKUP(AG$2,Ingresos!$L$1:$V$5,MATCH('FC Mensual'!$B10,Ingresos!$K$1:$K$5,0),0)</f>
        <v>0</v>
      </c>
      <c r="AH10" s="130">
        <f>AH$6*-HLOOKUP(AH$2,Ingresos!$L$1:$V$5,MATCH('FC Mensual'!$B10,Ingresos!$K$1:$K$5,0),0)</f>
        <v>0</v>
      </c>
      <c r="AI10" s="130">
        <f>AI$6*-HLOOKUP(AI$2,Ingresos!$L$1:$V$5,MATCH('FC Mensual'!$B10,Ingresos!$K$1:$K$5,0),0)</f>
        <v>0</v>
      </c>
      <c r="AJ10" s="130">
        <f>AJ$6*-HLOOKUP(AJ$2,Ingresos!$L$1:$V$5,MATCH('FC Mensual'!$B10,Ingresos!$K$1:$K$5,0),0)</f>
        <v>0</v>
      </c>
      <c r="AK10" s="130">
        <f>AK$6*-HLOOKUP(AK$2,Ingresos!$L$1:$V$5,MATCH('FC Mensual'!$B10,Ingresos!$K$1:$K$5,0),0)</f>
        <v>0</v>
      </c>
      <c r="AL10" s="130">
        <f>AL$6*-HLOOKUP(AL$2,Ingresos!$L$1:$V$5,MATCH('FC Mensual'!$B10,Ingresos!$K$1:$K$5,0),0)</f>
        <v>0</v>
      </c>
      <c r="AM10" s="130">
        <f>AM$6*-HLOOKUP(AM$2,Ingresos!$L$1:$V$5,MATCH('FC Mensual'!$B10,Ingresos!$K$1:$K$5,0),0)</f>
        <v>0</v>
      </c>
      <c r="AN10" s="130">
        <f>AN$6*-HLOOKUP(AN$2,Ingresos!$L$1:$V$5,MATCH('FC Mensual'!$B10,Ingresos!$K$1:$K$5,0),0)</f>
        <v>0</v>
      </c>
      <c r="AO10" s="130">
        <f>AO$6*-HLOOKUP(AO$2,Ingresos!$L$1:$V$5,MATCH('FC Mensual'!$B10,Ingresos!$K$1:$K$5,0),0)</f>
        <v>0</v>
      </c>
      <c r="AP10" s="130">
        <f>AP$6*-HLOOKUP(AP$2,Ingresos!$L$1:$V$5,MATCH('FC Mensual'!$B10,Ingresos!$K$1:$K$5,0),0)</f>
        <v>0</v>
      </c>
      <c r="AQ10" s="130">
        <f>AQ$6*-HLOOKUP(AQ$2,Ingresos!$L$1:$V$5,MATCH('FC Mensual'!$B10,Ingresos!$K$1:$K$5,0),0)</f>
        <v>0</v>
      </c>
      <c r="AR10" s="130">
        <f>AR$6*-HLOOKUP(AR$2,Ingresos!$L$1:$V$5,MATCH('FC Mensual'!$B10,Ingresos!$K$1:$K$5,0),0)</f>
        <v>0</v>
      </c>
      <c r="AS10" s="130">
        <f>AS$6*-HLOOKUP(AS$2,Ingresos!$L$1:$V$5,MATCH('FC Mensual'!$B10,Ingresos!$K$1:$K$5,0),0)</f>
        <v>0</v>
      </c>
      <c r="AT10" s="130">
        <f>AT$6*-HLOOKUP(AT$2,Ingresos!$L$1:$V$5,MATCH('FC Mensual'!$B10,Ingresos!$K$1:$K$5,0),0)</f>
        <v>0</v>
      </c>
      <c r="AU10" s="130">
        <f>AU$6*-HLOOKUP(AU$2,Ingresos!$L$1:$V$5,MATCH('FC Mensual'!$B10,Ingresos!$K$1:$K$5,0),0)</f>
        <v>0</v>
      </c>
      <c r="AV10" s="130">
        <f>AV$6*-HLOOKUP(AV$2,Ingresos!$L$1:$V$5,MATCH('FC Mensual'!$B10,Ingresos!$K$1:$K$5,0),0)</f>
        <v>0</v>
      </c>
      <c r="AW10" s="130">
        <f>AW$6*-HLOOKUP(AW$2,Ingresos!$L$1:$V$5,MATCH('FC Mensual'!$B10,Ingresos!$K$1:$K$5,0),0)</f>
        <v>0</v>
      </c>
      <c r="AX10" s="130">
        <f>AX$6*-HLOOKUP(AX$2,Ingresos!$L$1:$V$5,MATCH('FC Mensual'!$B10,Ingresos!$K$1:$K$5,0),0)</f>
        <v>0</v>
      </c>
      <c r="AY10" s="130">
        <f>AY$6*-HLOOKUP(AY$2,Ingresos!$L$1:$V$5,MATCH('FC Mensual'!$B10,Ingresos!$K$1:$K$5,0),0)</f>
        <v>0</v>
      </c>
      <c r="AZ10" s="130">
        <f>AZ$6*-HLOOKUP(AZ$2,Ingresos!$L$1:$V$5,MATCH('FC Mensual'!$B10,Ingresos!$K$1:$K$5,0),0)</f>
        <v>0</v>
      </c>
      <c r="BA10" s="130">
        <f>BA$6*-HLOOKUP(BA$2,Ingresos!$L$1:$V$5,MATCH('FC Mensual'!$B10,Ingresos!$K$1:$K$5,0),0)</f>
        <v>0</v>
      </c>
      <c r="BB10" s="130">
        <f>BB$6*-HLOOKUP(BB$2,Ingresos!$L$1:$V$5,MATCH('FC Mensual'!$B10,Ingresos!$K$1:$K$5,0),0)</f>
        <v>0</v>
      </c>
      <c r="BC10" s="130">
        <f>BC$6*-HLOOKUP(BC$2,Ingresos!$L$1:$V$5,MATCH('FC Mensual'!$B10,Ingresos!$K$1:$K$5,0),0)</f>
        <v>0</v>
      </c>
      <c r="BD10" s="130">
        <f>BD$6*-HLOOKUP(BD$2,Ingresos!$L$1:$V$5,MATCH('FC Mensual'!$B10,Ingresos!$K$1:$K$5,0),0)</f>
        <v>0</v>
      </c>
      <c r="BE10" s="130">
        <f>BE$6*-HLOOKUP(BE$2,Ingresos!$L$1:$V$5,MATCH('FC Mensual'!$B10,Ingresos!$K$1:$K$5,0),0)</f>
        <v>0</v>
      </c>
      <c r="BF10" s="130">
        <f>BF$6*-HLOOKUP(BF$2,Ingresos!$L$1:$V$5,MATCH('FC Mensual'!$B10,Ingresos!$K$1:$K$5,0),0)</f>
        <v>0</v>
      </c>
      <c r="BG10" s="130">
        <f>BG$6*-HLOOKUP(BG$2,Ingresos!$L$1:$V$5,MATCH('FC Mensual'!$B10,Ingresos!$K$1:$K$5,0),0)</f>
        <v>0</v>
      </c>
      <c r="BH10" s="130">
        <f>BH$6*-HLOOKUP(BH$2,Ingresos!$L$1:$V$5,MATCH('FC Mensual'!$B10,Ingresos!$K$1:$K$5,0),0)</f>
        <v>0</v>
      </c>
      <c r="BI10" s="130">
        <f>BI$6*-HLOOKUP(BI$2,Ingresos!$L$1:$V$5,MATCH('FC Mensual'!$B10,Ingresos!$K$1:$K$5,0),0)</f>
        <v>0</v>
      </c>
      <c r="BJ10" s="130">
        <f>BJ$6*-HLOOKUP(BJ$2,Ingresos!$L$1:$V$5,MATCH('FC Mensual'!$B10,Ingresos!$K$1:$K$5,0),0)</f>
        <v>0</v>
      </c>
      <c r="BK10" s="130">
        <f>BK$6*-HLOOKUP(BK$2,Ingresos!$L$1:$V$5,MATCH('FC Mensual'!$B10,Ingresos!$K$1:$K$5,0),0)</f>
        <v>0</v>
      </c>
      <c r="BL10" s="130">
        <f>BL$6*-HLOOKUP(BL$2,Ingresos!$L$1:$V$5,MATCH('FC Mensual'!$B10,Ingresos!$K$1:$K$5,0),0)</f>
        <v>0</v>
      </c>
      <c r="BM10" s="130">
        <f>BM$6*-HLOOKUP(BM$2,Ingresos!$L$1:$V$5,MATCH('FC Mensual'!$B10,Ingresos!$K$1:$K$5,0),0)</f>
        <v>0</v>
      </c>
      <c r="BN10" s="130">
        <f>BN$6*-HLOOKUP(BN$2,Ingresos!$L$1:$V$5,MATCH('FC Mensual'!$B10,Ingresos!$K$1:$K$5,0),0)</f>
        <v>0</v>
      </c>
      <c r="BO10" s="130">
        <f>BO$6*-HLOOKUP(BO$2,Ingresos!$L$1:$V$5,MATCH('FC Mensual'!$B10,Ingresos!$K$1:$K$5,0),0)</f>
        <v>0</v>
      </c>
      <c r="BP10" s="130">
        <f>BP$6*-HLOOKUP(BP$2,Ingresos!$L$1:$V$5,MATCH('FC Mensual'!$B10,Ingresos!$K$1:$K$5,0),0)</f>
        <v>0</v>
      </c>
      <c r="BQ10" s="130">
        <f>BQ$6*-HLOOKUP(BQ$2,Ingresos!$L$1:$V$5,MATCH('FC Mensual'!$B10,Ingresos!$K$1:$K$5,0),0)</f>
        <v>0</v>
      </c>
      <c r="BR10" s="130">
        <f>BR$6*-HLOOKUP(BR$2,Ingresos!$L$1:$V$5,MATCH('FC Mensual'!$B10,Ingresos!$K$1:$K$5,0),0)</f>
        <v>0</v>
      </c>
      <c r="BS10" s="130">
        <f>BS$6*-HLOOKUP(BS$2,Ingresos!$L$1:$V$5,MATCH('FC Mensual'!$B10,Ingresos!$K$1:$K$5,0),0)</f>
        <v>0</v>
      </c>
      <c r="BT10" s="130">
        <f>BT$6*-HLOOKUP(BT$2,Ingresos!$L$1:$V$5,MATCH('FC Mensual'!$B10,Ingresos!$K$1:$K$5,0),0)</f>
        <v>0</v>
      </c>
      <c r="BU10" s="130">
        <f>BU$6*-HLOOKUP(BU$2,Ingresos!$L$1:$V$5,MATCH('FC Mensual'!$B10,Ingresos!$K$1:$K$5,0),0)</f>
        <v>0</v>
      </c>
      <c r="BV10" s="130">
        <f>BV$6*-HLOOKUP(BV$2,Ingresos!$L$1:$V$5,MATCH('FC Mensual'!$B10,Ingresos!$K$1:$K$5,0),0)</f>
        <v>0</v>
      </c>
      <c r="BW10" s="130">
        <f>BW$6*-HLOOKUP(BW$2,Ingresos!$L$1:$V$5,MATCH('FC Mensual'!$B10,Ingresos!$K$1:$K$5,0),0)</f>
        <v>0</v>
      </c>
      <c r="BX10" s="130">
        <f>BX$6*-HLOOKUP(BX$2,Ingresos!$L$1:$V$5,MATCH('FC Mensual'!$B10,Ingresos!$K$1:$K$5,0),0)</f>
        <v>0</v>
      </c>
      <c r="BY10" s="130">
        <f>BY$6*-HLOOKUP(BY$2,Ingresos!$L$1:$V$5,MATCH('FC Mensual'!$B10,Ingresos!$K$1:$K$5,0),0)</f>
        <v>0</v>
      </c>
      <c r="BZ10" s="130">
        <f>BZ$6*-HLOOKUP(BZ$2,Ingresos!$L$1:$V$5,MATCH('FC Mensual'!$B10,Ingresos!$K$1:$K$5,0),0)</f>
        <v>0</v>
      </c>
      <c r="CA10" s="130">
        <f>CA$6*-HLOOKUP(CA$2,Ingresos!$L$1:$V$5,MATCH('FC Mensual'!$B10,Ingresos!$K$1:$K$5,0),0)</f>
        <v>0</v>
      </c>
      <c r="CB10" s="130">
        <f>CB$6*-HLOOKUP(CB$2,Ingresos!$L$1:$V$5,MATCH('FC Mensual'!$B10,Ingresos!$K$1:$K$5,0),0)</f>
        <v>0</v>
      </c>
      <c r="CC10" s="130">
        <f>CC$6*-HLOOKUP(CC$2,Ingresos!$L$1:$V$5,MATCH('FC Mensual'!$B10,Ingresos!$K$1:$K$5,0),0)</f>
        <v>0</v>
      </c>
      <c r="CD10" s="130">
        <f>CD$6*-HLOOKUP(CD$2,Ingresos!$L$1:$V$5,MATCH('FC Mensual'!$B10,Ingresos!$K$1:$K$5,0),0)</f>
        <v>0</v>
      </c>
      <c r="CE10" s="130">
        <f>CE$6*-HLOOKUP(CE$2,Ingresos!$L$1:$V$5,MATCH('FC Mensual'!$B10,Ingresos!$K$1:$K$5,0),0)</f>
        <v>0</v>
      </c>
      <c r="CF10" s="130">
        <f>CF$6*-HLOOKUP(CF$2,Ingresos!$L$1:$V$5,MATCH('FC Mensual'!$B10,Ingresos!$K$1:$K$5,0),0)</f>
        <v>0</v>
      </c>
      <c r="CG10" s="130">
        <f>CG$6*-HLOOKUP(CG$2,Ingresos!$L$1:$V$5,MATCH('FC Mensual'!$B10,Ingresos!$K$1:$K$5,0),0)</f>
        <v>0</v>
      </c>
      <c r="CH10" s="130">
        <f>CH$6*-HLOOKUP(CH$2,Ingresos!$L$1:$V$5,MATCH('FC Mensual'!$B10,Ingresos!$K$1:$K$5,0),0)</f>
        <v>0</v>
      </c>
      <c r="CI10" s="130">
        <f>CI$6*-HLOOKUP(CI$2,Ingresos!$L$1:$V$5,MATCH('FC Mensual'!$B10,Ingresos!$K$1:$K$5,0),0)</f>
        <v>0</v>
      </c>
      <c r="CJ10" s="130">
        <f>CJ$6*-HLOOKUP(CJ$2,Ingresos!$L$1:$V$5,MATCH('FC Mensual'!$B10,Ingresos!$K$1:$K$5,0),0)</f>
        <v>0</v>
      </c>
      <c r="CK10" s="130">
        <f>CK$6*-HLOOKUP(CK$2,Ingresos!$L$1:$V$5,MATCH('FC Mensual'!$B10,Ingresos!$K$1:$K$5,0),0)</f>
        <v>0</v>
      </c>
      <c r="CL10" s="130">
        <f>CL$6*-HLOOKUP(CL$2,Ingresos!$L$1:$V$5,MATCH('FC Mensual'!$B10,Ingresos!$K$1:$K$5,0),0)</f>
        <v>0</v>
      </c>
      <c r="CM10" s="130">
        <f>CM$6*-HLOOKUP(CM$2,Ingresos!$L$1:$V$5,MATCH('FC Mensual'!$B10,Ingresos!$K$1:$K$5,0),0)</f>
        <v>0</v>
      </c>
      <c r="CN10" s="130">
        <f>CN$6*-HLOOKUP(CN$2,Ingresos!$L$1:$V$5,MATCH('FC Mensual'!$B10,Ingresos!$K$1:$K$5,0),0)</f>
        <v>0</v>
      </c>
      <c r="CO10" s="130">
        <f>CO$6*-HLOOKUP(CO$2,Ingresos!$L$1:$V$5,MATCH('FC Mensual'!$B10,Ingresos!$K$1:$K$5,0),0)</f>
        <v>0</v>
      </c>
      <c r="CP10" s="130">
        <f>CP$6*-HLOOKUP(CP$2,Ingresos!$L$1:$V$5,MATCH('FC Mensual'!$B10,Ingresos!$K$1:$K$5,0),0)</f>
        <v>0</v>
      </c>
      <c r="CQ10" s="130">
        <f>CQ$6*-HLOOKUP(CQ$2,Ingresos!$L$1:$V$5,MATCH('FC Mensual'!$B10,Ingresos!$K$1:$K$5,0),0)</f>
        <v>0</v>
      </c>
      <c r="CR10" s="130">
        <f>CR$6*-HLOOKUP(CR$2,Ingresos!$L$1:$V$5,MATCH('FC Mensual'!$B10,Ingresos!$K$1:$K$5,0),0)</f>
        <v>0</v>
      </c>
      <c r="CS10" s="130">
        <f>CS$6*-HLOOKUP(CS$2,Ingresos!$L$1:$V$5,MATCH('FC Mensual'!$B10,Ingresos!$K$1:$K$5,0),0)</f>
        <v>0</v>
      </c>
      <c r="CT10" s="130">
        <f>CT$6*-HLOOKUP(CT$2,Ingresos!$L$1:$V$5,MATCH('FC Mensual'!$B10,Ingresos!$K$1:$K$5,0),0)</f>
        <v>0</v>
      </c>
      <c r="CU10" s="130">
        <f>CU$6*-HLOOKUP(CU$2,Ingresos!$L$1:$V$5,MATCH('FC Mensual'!$B10,Ingresos!$K$1:$K$5,0),0)</f>
        <v>0</v>
      </c>
      <c r="CV10" s="130">
        <f>CV$6*-HLOOKUP(CV$2,Ingresos!$L$1:$V$5,MATCH('FC Mensual'!$B10,Ingresos!$K$1:$K$5,0),0)</f>
        <v>0</v>
      </c>
      <c r="CW10" s="130">
        <f>CW$6*-HLOOKUP(CW$2,Ingresos!$L$1:$V$5,MATCH('FC Mensual'!$B10,Ingresos!$K$1:$K$5,0),0)</f>
        <v>0</v>
      </c>
      <c r="CX10" s="130">
        <f>CX$6*-HLOOKUP(CX$2,Ingresos!$L$1:$V$5,MATCH('FC Mensual'!$B10,Ingresos!$K$1:$K$5,0),0)</f>
        <v>0</v>
      </c>
      <c r="CY10" s="130">
        <f>CY$6*-HLOOKUP(CY$2,Ingresos!$L$1:$V$5,MATCH('FC Mensual'!$B10,Ingresos!$K$1:$K$5,0),0)</f>
        <v>0</v>
      </c>
      <c r="CZ10" s="130">
        <f>CZ$6*-HLOOKUP(CZ$2,Ingresos!$L$1:$V$5,MATCH('FC Mensual'!$B10,Ingresos!$K$1:$K$5,0),0)</f>
        <v>0</v>
      </c>
      <c r="DA10" s="130">
        <f>DA$6*-HLOOKUP(DA$2,Ingresos!$L$1:$V$5,MATCH('FC Mensual'!$B10,Ingresos!$K$1:$K$5,0),0)</f>
        <v>0</v>
      </c>
      <c r="DB10" s="130">
        <f>DB$6*-HLOOKUP(DB$2,Ingresos!$L$1:$V$5,MATCH('FC Mensual'!$B10,Ingresos!$K$1:$K$5,0),0)</f>
        <v>0</v>
      </c>
      <c r="DC10" s="130">
        <f>DC$6*-HLOOKUP(DC$2,Ingresos!$L$1:$V$5,MATCH('FC Mensual'!$B10,Ingresos!$K$1:$K$5,0),0)</f>
        <v>0</v>
      </c>
      <c r="DD10" s="130">
        <f>DD$6*-HLOOKUP(DD$2,Ingresos!$L$1:$V$5,MATCH('FC Mensual'!$B10,Ingresos!$K$1:$K$5,0),0)</f>
        <v>0</v>
      </c>
      <c r="DE10" s="130">
        <f>DE$6*-HLOOKUP(DE$2,Ingresos!$L$1:$V$5,MATCH('FC Mensual'!$B10,Ingresos!$K$1:$K$5,0),0)</f>
        <v>0</v>
      </c>
      <c r="DF10" s="130">
        <f>DF$6*-HLOOKUP(DF$2,Ingresos!$L$1:$V$5,MATCH('FC Mensual'!$B10,Ingresos!$K$1:$K$5,0),0)</f>
        <v>0</v>
      </c>
      <c r="DG10" s="130">
        <f>DG$6*-HLOOKUP(DG$2,Ingresos!$L$1:$V$5,MATCH('FC Mensual'!$B10,Ingresos!$K$1:$K$5,0),0)</f>
        <v>0</v>
      </c>
      <c r="DH10" s="130">
        <f>DH$6*-HLOOKUP(DH$2,Ingresos!$L$1:$V$5,MATCH('FC Mensual'!$B10,Ingresos!$K$1:$K$5,0),0)</f>
        <v>0</v>
      </c>
      <c r="DI10" s="130">
        <f>DI$6*-HLOOKUP(DI$2,Ingresos!$L$1:$V$5,MATCH('FC Mensual'!$B10,Ingresos!$K$1:$K$5,0),0)</f>
        <v>0</v>
      </c>
      <c r="DJ10" s="130">
        <f>DJ$6*-HLOOKUP(DJ$2,Ingresos!$L$1:$V$5,MATCH('FC Mensual'!$B10,Ingresos!$K$1:$K$5,0),0)</f>
        <v>0</v>
      </c>
      <c r="DK10" s="130">
        <f>DK$6*-HLOOKUP(DK$2,Ingresos!$L$1:$V$5,MATCH('FC Mensual'!$B10,Ingresos!$K$1:$K$5,0),0)</f>
        <v>0</v>
      </c>
      <c r="DL10" s="130">
        <f>DL$6*-HLOOKUP(DL$2,Ingresos!$L$1:$V$5,MATCH('FC Mensual'!$B10,Ingresos!$K$1:$K$5,0),0)</f>
        <v>0</v>
      </c>
      <c r="DM10" s="130">
        <f>DM$6*-HLOOKUP(DM$2,Ingresos!$L$1:$V$5,MATCH('FC Mensual'!$B10,Ingresos!$K$1:$K$5,0),0)</f>
        <v>0</v>
      </c>
      <c r="DN10" s="130">
        <f>DN$6*-HLOOKUP(DN$2,Ingresos!$L$1:$V$5,MATCH('FC Mensual'!$B10,Ingresos!$K$1:$K$5,0),0)</f>
        <v>0</v>
      </c>
      <c r="DO10" s="130">
        <f>DO$6*-HLOOKUP(DO$2,Ingresos!$L$1:$V$5,MATCH('FC Mensual'!$B10,Ingresos!$K$1:$K$5,0),0)</f>
        <v>0</v>
      </c>
      <c r="DP10" s="130">
        <f>DP$6*-HLOOKUP(DP$2,Ingresos!$L$1:$V$5,MATCH('FC Mensual'!$B10,Ingresos!$K$1:$K$5,0),0)</f>
        <v>0</v>
      </c>
      <c r="DQ10" s="130">
        <f>DQ$6*-HLOOKUP(DQ$2,Ingresos!$L$1:$V$5,MATCH('FC Mensual'!$B10,Ingresos!$K$1:$K$5,0),0)</f>
        <v>0</v>
      </c>
      <c r="DR10" s="130">
        <f>DR$6*-HLOOKUP(DR$2,Ingresos!$L$1:$V$5,MATCH('FC Mensual'!$B10,Ingresos!$K$1:$K$5,0),0)</f>
        <v>0</v>
      </c>
      <c r="DS10" s="130">
        <f>DS$6*-HLOOKUP(DS$2,Ingresos!$L$1:$V$5,MATCH('FC Mensual'!$B10,Ingresos!$K$1:$K$5,0),0)</f>
        <v>0</v>
      </c>
      <c r="DT10" s="130">
        <f>DT$6*-HLOOKUP(DT$2,Ingresos!$L$1:$V$5,MATCH('FC Mensual'!$B10,Ingresos!$K$1:$K$5,0),0)</f>
        <v>0</v>
      </c>
      <c r="DU10" s="130">
        <f>DU$6*-HLOOKUP(DU$2,Ingresos!$L$1:$V$5,MATCH('FC Mensual'!$B10,Ingresos!$K$1:$K$5,0),0)</f>
        <v>0</v>
      </c>
      <c r="DV10" s="130">
        <f>DV$6*-HLOOKUP(DV$2,Ingresos!$L$1:$V$5,MATCH('FC Mensual'!$B10,Ingresos!$K$1:$K$5,0),0)</f>
        <v>0</v>
      </c>
      <c r="DW10" s="130">
        <f>DW$6*-HLOOKUP(DW$2,Ingresos!$L$1:$V$5,MATCH('FC Mensual'!$B10,Ingresos!$K$1:$K$5,0),0)</f>
        <v>0</v>
      </c>
      <c r="DX10" s="130">
        <f>DX$6*-HLOOKUP(DX$2,Ingresos!$L$1:$V$5,MATCH('FC Mensual'!$B10,Ingresos!$K$1:$K$5,0),0)</f>
        <v>0</v>
      </c>
      <c r="DY10" s="130">
        <f>DY$6*-HLOOKUP(DY$2,Ingresos!$L$1:$V$5,MATCH('FC Mensual'!$B10,Ingresos!$K$1:$K$5,0),0)</f>
        <v>0</v>
      </c>
      <c r="DZ10" s="130">
        <f>DZ$6*-HLOOKUP(DZ$2,Ingresos!$L$1:$V$5,MATCH('FC Mensual'!$B10,Ingresos!$K$1:$K$5,0),0)</f>
        <v>0</v>
      </c>
      <c r="EA10" s="130">
        <f>EA$6*-HLOOKUP(EA$2,Ingresos!$L$1:$V$5,MATCH('FC Mensual'!$B10,Ingresos!$K$1:$K$5,0),0)</f>
        <v>0</v>
      </c>
      <c r="EB10" s="130">
        <f>EB$6*-HLOOKUP(EB$2,Ingresos!$L$1:$V$5,MATCH('FC Mensual'!$B10,Ingresos!$K$1:$K$5,0),0)</f>
        <v>0</v>
      </c>
      <c r="EC10" s="130">
        <f>EC$6*-HLOOKUP(EC$2,Ingresos!$L$1:$V$5,MATCH('FC Mensual'!$B10,Ingresos!$K$1:$K$5,0),0)</f>
        <v>0</v>
      </c>
      <c r="ED10" s="130">
        <f>ED$6*-HLOOKUP(ED$2,Ingresos!$L$1:$V$5,MATCH('FC Mensual'!$B10,Ingresos!$K$1:$K$5,0),0)</f>
        <v>0</v>
      </c>
      <c r="EE10" s="131">
        <f>EE$6*-HLOOKUP(EE$2,Ingresos!$L$1:$V$5,MATCH('FC Mensual'!$B10,Ingresos!$K$1:$K$5,0),0)</f>
        <v>0</v>
      </c>
    </row>
    <row r="11" spans="1:135" x14ac:dyDescent="0.35">
      <c r="A11" s="137">
        <f>SUMIF($C$1:$EE$1,"&lt;="&amp;Resumen!$K$19,'FC Mensual'!C11:EE11)</f>
        <v>26180047000.249912</v>
      </c>
      <c r="B11" s="14" t="s">
        <v>100</v>
      </c>
      <c r="C11" s="132"/>
      <c r="D11" s="133">
        <f>SUM(D6:D10)</f>
        <v>0</v>
      </c>
      <c r="E11" s="133">
        <f t="shared" ref="E11:BP11" si="9">SUM(E6:E10)</f>
        <v>0</v>
      </c>
      <c r="F11" s="133">
        <f t="shared" si="9"/>
        <v>0</v>
      </c>
      <c r="G11" s="133">
        <f t="shared" si="9"/>
        <v>0</v>
      </c>
      <c r="H11" s="133">
        <f t="shared" si="9"/>
        <v>0</v>
      </c>
      <c r="I11" s="133">
        <f t="shared" si="9"/>
        <v>0</v>
      </c>
      <c r="J11" s="133">
        <f t="shared" si="9"/>
        <v>0</v>
      </c>
      <c r="K11" s="133">
        <f t="shared" si="9"/>
        <v>0</v>
      </c>
      <c r="L11" s="133">
        <f t="shared" si="9"/>
        <v>0</v>
      </c>
      <c r="M11" s="133">
        <f t="shared" si="9"/>
        <v>0</v>
      </c>
      <c r="N11" s="133">
        <f t="shared" si="9"/>
        <v>0</v>
      </c>
      <c r="O11" s="133">
        <f t="shared" si="9"/>
        <v>0</v>
      </c>
      <c r="P11" s="133">
        <f t="shared" si="9"/>
        <v>0</v>
      </c>
      <c r="Q11" s="133">
        <f t="shared" si="9"/>
        <v>0</v>
      </c>
      <c r="R11" s="133">
        <f t="shared" si="9"/>
        <v>0</v>
      </c>
      <c r="S11" s="133">
        <f t="shared" si="9"/>
        <v>0</v>
      </c>
      <c r="T11" s="133">
        <f t="shared" si="9"/>
        <v>0</v>
      </c>
      <c r="U11" s="133">
        <f t="shared" si="9"/>
        <v>0</v>
      </c>
      <c r="V11" s="133">
        <f t="shared" si="9"/>
        <v>0</v>
      </c>
      <c r="W11" s="133">
        <f t="shared" si="9"/>
        <v>39149249.814949997</v>
      </c>
      <c r="X11" s="133">
        <f t="shared" si="9"/>
        <v>78491604.852753937</v>
      </c>
      <c r="Y11" s="133">
        <f t="shared" si="9"/>
        <v>118027779.48777284</v>
      </c>
      <c r="Z11" s="133">
        <f t="shared" si="9"/>
        <v>157758490.44348752</v>
      </c>
      <c r="AA11" s="133">
        <f t="shared" si="9"/>
        <v>197684456.79974073</v>
      </c>
      <c r="AB11" s="133">
        <f t="shared" si="9"/>
        <v>236567825.00000024</v>
      </c>
      <c r="AC11" s="133">
        <f t="shared" si="9"/>
        <v>237151265.07589737</v>
      </c>
      <c r="AD11" s="133">
        <f t="shared" si="9"/>
        <v>237736144.07241762</v>
      </c>
      <c r="AE11" s="133">
        <f t="shared" si="9"/>
        <v>238322465.53832746</v>
      </c>
      <c r="AF11" s="133">
        <f t="shared" si="9"/>
        <v>238910233.03114554</v>
      </c>
      <c r="AG11" s="133">
        <f t="shared" si="9"/>
        <v>239499450.11716428</v>
      </c>
      <c r="AH11" s="133">
        <f t="shared" si="9"/>
        <v>240090120.37147161</v>
      </c>
      <c r="AI11" s="133">
        <f t="shared" si="9"/>
        <v>240682247.37797251</v>
      </c>
      <c r="AJ11" s="133">
        <f t="shared" si="9"/>
        <v>241275834.72941095</v>
      </c>
      <c r="AK11" s="133">
        <f t="shared" si="9"/>
        <v>241870886.0273914</v>
      </c>
      <c r="AL11" s="133">
        <f t="shared" si="9"/>
        <v>242467404.88240111</v>
      </c>
      <c r="AM11" s="133">
        <f t="shared" si="9"/>
        <v>243065394.91383147</v>
      </c>
      <c r="AN11" s="133">
        <f t="shared" si="9"/>
        <v>243664859.75000054</v>
      </c>
      <c r="AO11" s="133">
        <f t="shared" si="9"/>
        <v>244265803.02817458</v>
      </c>
      <c r="AP11" s="133">
        <f t="shared" si="9"/>
        <v>244868228.39459044</v>
      </c>
      <c r="AQ11" s="133">
        <f t="shared" si="9"/>
        <v>245472139.50447756</v>
      </c>
      <c r="AR11" s="133">
        <f t="shared" si="9"/>
        <v>246077540.02208018</v>
      </c>
      <c r="AS11" s="133">
        <f t="shared" si="9"/>
        <v>246684433.6206795</v>
      </c>
      <c r="AT11" s="133">
        <f t="shared" si="9"/>
        <v>247292823.98261604</v>
      </c>
      <c r="AU11" s="133">
        <f t="shared" si="9"/>
        <v>247902714.79931197</v>
      </c>
      <c r="AV11" s="133">
        <f t="shared" si="9"/>
        <v>248514109.77129352</v>
      </c>
      <c r="AW11" s="133">
        <f t="shared" si="9"/>
        <v>249127012.60821342</v>
      </c>
      <c r="AX11" s="133">
        <f t="shared" si="9"/>
        <v>249741427.02887338</v>
      </c>
      <c r="AY11" s="133">
        <f t="shared" si="9"/>
        <v>250357356.76124671</v>
      </c>
      <c r="AZ11" s="133">
        <f t="shared" si="9"/>
        <v>250974805.54250082</v>
      </c>
      <c r="BA11" s="133">
        <f t="shared" si="9"/>
        <v>251593777.1190201</v>
      </c>
      <c r="BB11" s="133">
        <f t="shared" si="9"/>
        <v>252214275.24642846</v>
      </c>
      <c r="BC11" s="133">
        <f t="shared" si="9"/>
        <v>252836303.68961221</v>
      </c>
      <c r="BD11" s="133">
        <f t="shared" si="9"/>
        <v>253459866.22274286</v>
      </c>
      <c r="BE11" s="133">
        <f t="shared" si="9"/>
        <v>254084966.62930018</v>
      </c>
      <c r="BF11" s="133">
        <f t="shared" si="9"/>
        <v>254711608.70209479</v>
      </c>
      <c r="BG11" s="133">
        <f t="shared" si="9"/>
        <v>255339796.24329162</v>
      </c>
      <c r="BH11" s="133">
        <f t="shared" si="9"/>
        <v>255969533.06443262</v>
      </c>
      <c r="BI11" s="133">
        <f t="shared" si="9"/>
        <v>256600822.98646012</v>
      </c>
      <c r="BJ11" s="133">
        <f t="shared" si="9"/>
        <v>257233669.83973989</v>
      </c>
      <c r="BK11" s="133">
        <f t="shared" si="9"/>
        <v>257868077.46408436</v>
      </c>
      <c r="BL11" s="133">
        <f t="shared" si="9"/>
        <v>258504049.70877609</v>
      </c>
      <c r="BM11" s="133">
        <f t="shared" si="9"/>
        <v>259141590.4325909</v>
      </c>
      <c r="BN11" s="133">
        <f t="shared" si="9"/>
        <v>259780703.50382155</v>
      </c>
      <c r="BO11" s="133">
        <f t="shared" si="9"/>
        <v>260421392.80030084</v>
      </c>
      <c r="BP11" s="133">
        <f t="shared" si="9"/>
        <v>261063662.20942548</v>
      </c>
      <c r="BQ11" s="133">
        <f t="shared" ref="BQ11:EB11" si="10">SUM(BQ6:BQ10)</f>
        <v>261707515.62817949</v>
      </c>
      <c r="BR11" s="133">
        <f t="shared" si="10"/>
        <v>262352956.96315795</v>
      </c>
      <c r="BS11" s="133">
        <f t="shared" si="10"/>
        <v>262999990.13059065</v>
      </c>
      <c r="BT11" s="133">
        <f t="shared" si="10"/>
        <v>263648619.05636588</v>
      </c>
      <c r="BU11" s="133">
        <f t="shared" si="10"/>
        <v>264298847.67605424</v>
      </c>
      <c r="BV11" s="133">
        <f t="shared" si="10"/>
        <v>264950679.93493238</v>
      </c>
      <c r="BW11" s="133">
        <f t="shared" si="10"/>
        <v>265604119.78800723</v>
      </c>
      <c r="BX11" s="133">
        <f t="shared" si="10"/>
        <v>266259171.20003971</v>
      </c>
      <c r="BY11" s="133">
        <f t="shared" si="10"/>
        <v>266915838.145569</v>
      </c>
      <c r="BZ11" s="133">
        <f t="shared" si="10"/>
        <v>267574124.60893649</v>
      </c>
      <c r="CA11" s="133">
        <f t="shared" si="10"/>
        <v>268234034.58431011</v>
      </c>
      <c r="CB11" s="133">
        <f t="shared" si="10"/>
        <v>268895572.07570845</v>
      </c>
      <c r="CC11" s="133">
        <f t="shared" si="10"/>
        <v>269558741.0970251</v>
      </c>
      <c r="CD11" s="133">
        <f t="shared" si="10"/>
        <v>270223545.67205286</v>
      </c>
      <c r="CE11" s="133">
        <f t="shared" si="10"/>
        <v>270889989.8345086</v>
      </c>
      <c r="CF11" s="133">
        <f t="shared" si="10"/>
        <v>271558077.62805706</v>
      </c>
      <c r="CG11" s="133">
        <f t="shared" si="10"/>
        <v>272227813.10633606</v>
      </c>
      <c r="CH11" s="133">
        <f t="shared" si="10"/>
        <v>272899200.33298057</v>
      </c>
      <c r="CI11" s="133">
        <f t="shared" si="10"/>
        <v>273572243.38164765</v>
      </c>
      <c r="CJ11" s="133">
        <f t="shared" si="10"/>
        <v>274246946.33604115</v>
      </c>
      <c r="CK11" s="133">
        <f t="shared" si="10"/>
        <v>274923313.2899363</v>
      </c>
      <c r="CL11" s="133">
        <f t="shared" si="10"/>
        <v>275601348.34720486</v>
      </c>
      <c r="CM11" s="133">
        <f t="shared" si="10"/>
        <v>276281055.6218397</v>
      </c>
      <c r="CN11" s="133">
        <f t="shared" si="10"/>
        <v>276962439.23797995</v>
      </c>
      <c r="CO11" s="133">
        <f t="shared" si="10"/>
        <v>277645503.32993609</v>
      </c>
      <c r="CP11" s="133">
        <f t="shared" si="10"/>
        <v>278330252.04221475</v>
      </c>
      <c r="CQ11" s="133">
        <f t="shared" si="10"/>
        <v>279016689.52954412</v>
      </c>
      <c r="CR11" s="133">
        <f t="shared" si="10"/>
        <v>279704819.95689917</v>
      </c>
      <c r="CS11" s="133">
        <f t="shared" si="10"/>
        <v>280394647.4995265</v>
      </c>
      <c r="CT11" s="133">
        <f t="shared" si="10"/>
        <v>281086176.34297025</v>
      </c>
      <c r="CU11" s="133">
        <f t="shared" si="10"/>
        <v>281779410.68309736</v>
      </c>
      <c r="CV11" s="133">
        <f t="shared" si="10"/>
        <v>282474354.72612262</v>
      </c>
      <c r="CW11" s="133">
        <f t="shared" si="10"/>
        <v>283171012.68863463</v>
      </c>
      <c r="CX11" s="133">
        <f t="shared" si="10"/>
        <v>283869388.79762125</v>
      </c>
      <c r="CY11" s="133">
        <f t="shared" si="10"/>
        <v>284569487.29049516</v>
      </c>
      <c r="CZ11" s="133">
        <f t="shared" si="10"/>
        <v>285271312.41511971</v>
      </c>
      <c r="DA11" s="133">
        <f t="shared" si="10"/>
        <v>285974868.42983449</v>
      </c>
      <c r="DB11" s="133">
        <f t="shared" si="10"/>
        <v>286680159.60348153</v>
      </c>
      <c r="DC11" s="133">
        <f t="shared" si="10"/>
        <v>287387190.2154308</v>
      </c>
      <c r="DD11" s="133">
        <f t="shared" si="10"/>
        <v>288095964.55560637</v>
      </c>
      <c r="DE11" s="133">
        <f t="shared" si="10"/>
        <v>288806486.92451257</v>
      </c>
      <c r="DF11" s="133">
        <f t="shared" si="10"/>
        <v>289518761.63325965</v>
      </c>
      <c r="DG11" s="133">
        <f t="shared" si="10"/>
        <v>290232793.00359052</v>
      </c>
      <c r="DH11" s="133">
        <f t="shared" si="10"/>
        <v>290948585.36790663</v>
      </c>
      <c r="DI11" s="133">
        <f t="shared" si="10"/>
        <v>291666143.06929404</v>
      </c>
      <c r="DJ11" s="133">
        <f t="shared" si="10"/>
        <v>292385470.46155018</v>
      </c>
      <c r="DK11" s="133">
        <f t="shared" si="10"/>
        <v>293106571.90921032</v>
      </c>
      <c r="DL11" s="133">
        <f t="shared" si="10"/>
        <v>293829451.78757352</v>
      </c>
      <c r="DM11" s="133">
        <f t="shared" si="10"/>
        <v>294554114.48272985</v>
      </c>
      <c r="DN11" s="133">
        <f t="shared" si="10"/>
        <v>295280564.3915863</v>
      </c>
      <c r="DO11" s="133">
        <f t="shared" si="10"/>
        <v>296008805.92189401</v>
      </c>
      <c r="DP11" s="133">
        <f t="shared" si="10"/>
        <v>296738843.49227488</v>
      </c>
      <c r="DQ11" s="133">
        <f t="shared" si="10"/>
        <v>297470681.53224826</v>
      </c>
      <c r="DR11" s="133">
        <f t="shared" si="10"/>
        <v>298204324.48225784</v>
      </c>
      <c r="DS11" s="133">
        <f t="shared" si="10"/>
        <v>298939776.79369867</v>
      </c>
      <c r="DT11" s="133">
        <f t="shared" si="10"/>
        <v>299677042.92894417</v>
      </c>
      <c r="DU11" s="133">
        <f t="shared" si="10"/>
        <v>300416127.36137313</v>
      </c>
      <c r="DV11" s="133">
        <f t="shared" si="10"/>
        <v>301157034.57539701</v>
      </c>
      <c r="DW11" s="133">
        <f t="shared" si="10"/>
        <v>301899769.06648695</v>
      </c>
      <c r="DX11" s="133">
        <f t="shared" si="10"/>
        <v>302644335.34120113</v>
      </c>
      <c r="DY11" s="133">
        <f t="shared" si="10"/>
        <v>303390737.91721207</v>
      </c>
      <c r="DZ11" s="133">
        <f t="shared" si="10"/>
        <v>304138981.32333422</v>
      </c>
      <c r="EA11" s="133">
        <f t="shared" si="10"/>
        <v>304889070.09955126</v>
      </c>
      <c r="EB11" s="133">
        <f t="shared" si="10"/>
        <v>305641008.7970435</v>
      </c>
      <c r="EC11" s="133">
        <f t="shared" ref="EC11:EE11" si="11">SUM(EC6:EC10)</f>
        <v>306394801.97821605</v>
      </c>
      <c r="ED11" s="133">
        <f t="shared" si="11"/>
        <v>307150454.21672595</v>
      </c>
      <c r="EE11" s="134">
        <f t="shared" si="11"/>
        <v>307907970.09750998</v>
      </c>
    </row>
    <row r="12" spans="1:135" ht="14.4" customHeight="1" x14ac:dyDescent="0.35">
      <c r="B12" s="5"/>
      <c r="C12" s="129"/>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0"/>
      <c r="AY12" s="130"/>
      <c r="AZ12" s="130"/>
      <c r="BA12" s="130"/>
      <c r="BB12" s="130"/>
      <c r="BC12" s="130"/>
      <c r="BD12" s="130"/>
      <c r="BE12" s="130"/>
      <c r="BF12" s="130"/>
      <c r="BG12" s="130"/>
      <c r="BH12" s="130"/>
      <c r="BI12" s="130"/>
      <c r="BJ12" s="130"/>
      <c r="BK12" s="130"/>
      <c r="BL12" s="130"/>
      <c r="BM12" s="130"/>
      <c r="BN12" s="130"/>
      <c r="BO12" s="130"/>
      <c r="BP12" s="130"/>
      <c r="BQ12" s="130"/>
      <c r="BR12" s="130"/>
      <c r="BS12" s="130"/>
      <c r="BT12" s="130"/>
      <c r="BU12" s="130"/>
      <c r="BV12" s="130"/>
      <c r="BW12" s="130"/>
      <c r="BX12" s="130"/>
      <c r="BY12" s="130"/>
      <c r="BZ12" s="130"/>
      <c r="CA12" s="130"/>
      <c r="CB12" s="130"/>
      <c r="CC12" s="130"/>
      <c r="CD12" s="130"/>
      <c r="CE12" s="130"/>
      <c r="CF12" s="130"/>
      <c r="CG12" s="130"/>
      <c r="CH12" s="130"/>
      <c r="CI12" s="130"/>
      <c r="CJ12" s="130"/>
      <c r="CK12" s="130"/>
      <c r="CL12" s="130"/>
      <c r="CM12" s="130"/>
      <c r="CN12" s="130"/>
      <c r="CO12" s="130"/>
      <c r="CP12" s="130"/>
      <c r="CQ12" s="130"/>
      <c r="CR12" s="130"/>
      <c r="CS12" s="130"/>
      <c r="CT12" s="130"/>
      <c r="CU12" s="130"/>
      <c r="CV12" s="130"/>
      <c r="CW12" s="130"/>
      <c r="CX12" s="130"/>
      <c r="CY12" s="130"/>
      <c r="CZ12" s="130"/>
      <c r="DA12" s="130"/>
      <c r="DB12" s="130"/>
      <c r="DC12" s="130"/>
      <c r="DD12" s="130"/>
      <c r="DE12" s="130"/>
      <c r="DF12" s="130"/>
      <c r="DG12" s="130"/>
      <c r="DH12" s="130"/>
      <c r="DI12" s="130"/>
      <c r="DJ12" s="130"/>
      <c r="DK12" s="130"/>
      <c r="DL12" s="130"/>
      <c r="DM12" s="130"/>
      <c r="DN12" s="130"/>
      <c r="DO12" s="130"/>
      <c r="DP12" s="130"/>
      <c r="DQ12" s="130"/>
      <c r="DR12" s="130"/>
      <c r="DS12" s="130"/>
      <c r="DT12" s="130"/>
      <c r="DU12" s="130"/>
      <c r="DV12" s="130"/>
      <c r="DW12" s="130"/>
      <c r="DX12" s="130"/>
      <c r="DY12" s="130"/>
      <c r="DZ12" s="130"/>
      <c r="EA12" s="130"/>
      <c r="EB12" s="130"/>
      <c r="EC12" s="130"/>
      <c r="ED12" s="130"/>
      <c r="EE12" s="131"/>
    </row>
    <row r="13" spans="1:135" x14ac:dyDescent="0.35">
      <c r="B13" s="125" t="s">
        <v>87</v>
      </c>
      <c r="C13" s="129"/>
      <c r="D13" s="130"/>
      <c r="E13" s="130"/>
      <c r="F13" s="130"/>
      <c r="G13" s="130"/>
      <c r="H13" s="130"/>
      <c r="I13" s="130"/>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0"/>
      <c r="BA13" s="130"/>
      <c r="BB13" s="130"/>
      <c r="BC13" s="130"/>
      <c r="BD13" s="130"/>
      <c r="BE13" s="130"/>
      <c r="BF13" s="130"/>
      <c r="BG13" s="130"/>
      <c r="BH13" s="130"/>
      <c r="BI13" s="130"/>
      <c r="BJ13" s="130"/>
      <c r="BK13" s="130"/>
      <c r="BL13" s="130"/>
      <c r="BM13" s="130"/>
      <c r="BN13" s="130"/>
      <c r="BO13" s="130"/>
      <c r="BP13" s="130"/>
      <c r="BQ13" s="130"/>
      <c r="BR13" s="130"/>
      <c r="BS13" s="130"/>
      <c r="BT13" s="130"/>
      <c r="BU13" s="130"/>
      <c r="BV13" s="130"/>
      <c r="BW13" s="130"/>
      <c r="BX13" s="130"/>
      <c r="BY13" s="130"/>
      <c r="BZ13" s="130"/>
      <c r="CA13" s="130"/>
      <c r="CB13" s="130"/>
      <c r="CC13" s="130"/>
      <c r="CD13" s="130"/>
      <c r="CE13" s="130"/>
      <c r="CF13" s="130"/>
      <c r="CG13" s="130"/>
      <c r="CH13" s="130"/>
      <c r="CI13" s="130"/>
      <c r="CJ13" s="130"/>
      <c r="CK13" s="130"/>
      <c r="CL13" s="130"/>
      <c r="CM13" s="130"/>
      <c r="CN13" s="130"/>
      <c r="CO13" s="130"/>
      <c r="CP13" s="130"/>
      <c r="CQ13" s="130"/>
      <c r="CR13" s="130"/>
      <c r="CS13" s="130"/>
      <c r="CT13" s="130"/>
      <c r="CU13" s="130"/>
      <c r="CV13" s="130"/>
      <c r="CW13" s="130"/>
      <c r="CX13" s="130"/>
      <c r="CY13" s="130"/>
      <c r="CZ13" s="130"/>
      <c r="DA13" s="130"/>
      <c r="DB13" s="130"/>
      <c r="DC13" s="130"/>
      <c r="DD13" s="130"/>
      <c r="DE13" s="130"/>
      <c r="DF13" s="130"/>
      <c r="DG13" s="130"/>
      <c r="DH13" s="130"/>
      <c r="DI13" s="130"/>
      <c r="DJ13" s="130"/>
      <c r="DK13" s="130"/>
      <c r="DL13" s="130"/>
      <c r="DM13" s="130"/>
      <c r="DN13" s="130"/>
      <c r="DO13" s="130"/>
      <c r="DP13" s="130"/>
      <c r="DQ13" s="130"/>
      <c r="DR13" s="130"/>
      <c r="DS13" s="130"/>
      <c r="DT13" s="130"/>
      <c r="DU13" s="130"/>
      <c r="DV13" s="130"/>
      <c r="DW13" s="130"/>
      <c r="DX13" s="130"/>
      <c r="DY13" s="130"/>
      <c r="DZ13" s="130"/>
      <c r="EA13" s="130"/>
      <c r="EB13" s="130"/>
      <c r="EC13" s="130"/>
      <c r="ED13" s="130"/>
      <c r="EE13" s="131"/>
    </row>
    <row r="14" spans="1:135" x14ac:dyDescent="0.35">
      <c r="A14" s="137">
        <f>SUMIF($C$1:$EE$1,"&lt;="&amp;Resumen!$K$19,'FC Mensual'!C14:EE14)</f>
        <v>0</v>
      </c>
      <c r="B14" s="5" t="str">
        <f>Ingresos!H2</f>
        <v>Ingresos lavanderia</v>
      </c>
      <c r="C14" s="129"/>
      <c r="D14" s="130">
        <f>IF(D$1&lt;Ingresos!$I$15,0,IF(D$1=Ingresos!$I$15,Ingresos!$I2*Ingresos!$A$23,'FC Mensual'!C14*((1+HLOOKUP('FC Mensual'!C$2,Ingresos!$L$8:$V$10,3,0))^(1/12))))</f>
        <v>0</v>
      </c>
      <c r="E14" s="130">
        <f>IF(E$1&lt;Ingresos!$I$15,0,IF(E$1=Ingresos!$I$15,Ingresos!$I2*Ingresos!$A$23,'FC Mensual'!D14*((1+HLOOKUP('FC Mensual'!D$2,Ingresos!$L$8:$V$10,3,0))^(1/12))))</f>
        <v>0</v>
      </c>
      <c r="F14" s="130">
        <f>IF(F$1&lt;Ingresos!$I$15,0,IF(F$1=Ingresos!$I$15,Ingresos!$I2*Ingresos!$A$23,'FC Mensual'!E14*((1+HLOOKUP('FC Mensual'!E$2,Ingresos!$L$8:$V$10,3,0))^(1/12))))</f>
        <v>0</v>
      </c>
      <c r="G14" s="130">
        <f>IF(G$1&lt;Ingresos!$I$15,0,IF(G$1=Ingresos!$I$15,Ingresos!$I2*Ingresos!$A$23,'FC Mensual'!F14*((1+HLOOKUP('FC Mensual'!F$2,Ingresos!$L$8:$V$10,3,0))^(1/12))))</f>
        <v>0</v>
      </c>
      <c r="H14" s="130">
        <f>IF(H$1&lt;Ingresos!$I$15,0,IF(H$1=Ingresos!$I$15,Ingresos!$I2*Ingresos!$A$23,'FC Mensual'!G14*((1+HLOOKUP('FC Mensual'!G$2,Ingresos!$L$8:$V$10,3,0))^(1/12))))</f>
        <v>0</v>
      </c>
      <c r="I14" s="130">
        <f>IF(I$1&lt;Ingresos!$I$15,0,IF(I$1=Ingresos!$I$15,Ingresos!$I2*Ingresos!$A$23,'FC Mensual'!H14*((1+HLOOKUP('FC Mensual'!H$2,Ingresos!$L$8:$V$10,3,0))^(1/12))))</f>
        <v>0</v>
      </c>
      <c r="J14" s="130">
        <f>IF(J$1&lt;Ingresos!$I$15,0,IF(J$1=Ingresos!$I$15,Ingresos!$I2*Ingresos!$A$23,'FC Mensual'!I14*((1+HLOOKUP('FC Mensual'!I$2,Ingresos!$L$8:$V$10,3,0))^(1/12))))</f>
        <v>0</v>
      </c>
      <c r="K14" s="130">
        <f>IF(K$1&lt;Ingresos!$I$15,0,IF(K$1=Ingresos!$I$15,Ingresos!$I2*Ingresos!$A$23,'FC Mensual'!J14*((1+HLOOKUP('FC Mensual'!J$2,Ingresos!$L$8:$V$10,3,0))^(1/12))))</f>
        <v>0</v>
      </c>
      <c r="L14" s="130">
        <f>IF(L$1&lt;Ingresos!$I$15,0,IF(L$1=Ingresos!$I$15,Ingresos!$I2*Ingresos!$A$23,'FC Mensual'!K14*((1+HLOOKUP('FC Mensual'!K$2,Ingresos!$L$8:$V$10,3,0))^(1/12))))</f>
        <v>0</v>
      </c>
      <c r="M14" s="130">
        <f>IF(M$1&lt;Ingresos!$I$15,0,IF(M$1=Ingresos!$I$15,Ingresos!$I2*Ingresos!$A$23,'FC Mensual'!L14*((1+HLOOKUP('FC Mensual'!L$2,Ingresos!$L$8:$V$10,3,0))^(1/12))))</f>
        <v>0</v>
      </c>
      <c r="N14" s="130">
        <f>IF(N$1&lt;Ingresos!$I$15,0,IF(N$1=Ingresos!$I$15,Ingresos!$I2*Ingresos!$A$23,'FC Mensual'!M14*((1+HLOOKUP('FC Mensual'!M$2,Ingresos!$L$8:$V$10,3,0))^(1/12))))</f>
        <v>0</v>
      </c>
      <c r="O14" s="130">
        <f>IF(O$1&lt;Ingresos!$I$15,0,IF(O$1=Ingresos!$I$15,Ingresos!$I2*Ingresos!$A$23,'FC Mensual'!N14*((1+HLOOKUP('FC Mensual'!N$2,Ingresos!$L$8:$V$10,3,0))^(1/12))))</f>
        <v>0</v>
      </c>
      <c r="P14" s="130">
        <f>IF(P$1&lt;Ingresos!$I$15,0,IF(P$1=Ingresos!$I$15,Ingresos!$I2*Ingresos!$A$23,'FC Mensual'!O14*((1+HLOOKUP('FC Mensual'!O$2,Ingresos!$L$8:$V$10,3,0))^(1/12))))</f>
        <v>0</v>
      </c>
      <c r="Q14" s="130">
        <f>IF(Q$1&lt;Ingresos!$I$15,0,IF(Q$1=Ingresos!$I$15,Ingresos!$I2*Ingresos!$A$23,'FC Mensual'!P14*((1+HLOOKUP('FC Mensual'!P$2,Ingresos!$L$8:$V$10,3,0))^(1/12))))</f>
        <v>0</v>
      </c>
      <c r="R14" s="130">
        <f>IF(R$1&lt;Ingresos!$I$15,0,IF(R$1=Ingresos!$I$15,Ingresos!$I2*Ingresos!$A$23,'FC Mensual'!Q14*((1+HLOOKUP('FC Mensual'!Q$2,Ingresos!$L$8:$V$10,3,0))^(1/12))))</f>
        <v>0</v>
      </c>
      <c r="S14" s="130">
        <f>IF(S$1&lt;Ingresos!$I$15,0,IF(S$1=Ingresos!$I$15,Ingresos!$I2*Ingresos!$A$23,'FC Mensual'!R14*((1+HLOOKUP('FC Mensual'!R$2,Ingresos!$L$8:$V$10,3,0))^(1/12))))</f>
        <v>0</v>
      </c>
      <c r="T14" s="130">
        <f>IF(T$1&lt;Ingresos!$I$15,0,IF(T$1=Ingresos!$I$15,Ingresos!$I2*Ingresos!$A$23,'FC Mensual'!S14*((1+HLOOKUP('FC Mensual'!S$2,Ingresos!$L$8:$V$10,3,0))^(1/12))))</f>
        <v>0</v>
      </c>
      <c r="U14" s="130">
        <f>IF(U$1&lt;Ingresos!$I$15,0,IF(U$1=Ingresos!$I$15,Ingresos!$I2*Ingresos!$A$23,'FC Mensual'!T14*((1+HLOOKUP('FC Mensual'!T$2,Ingresos!$L$8:$V$10,3,0))^(1/12))))</f>
        <v>0</v>
      </c>
      <c r="V14" s="130">
        <f>IF(V$1&lt;Ingresos!$I$15,0,IF(V$1=Ingresos!$I$15,Ingresos!$I2*Ingresos!$A$23,'FC Mensual'!U14*((1+HLOOKUP('FC Mensual'!U$2,Ingresos!$L$8:$V$10,3,0))^(1/12))))</f>
        <v>0</v>
      </c>
      <c r="W14" s="130">
        <f>IF(W$1&lt;Ingresos!$I$15,0,IF(W$1=Ingresos!$I$15,Ingresos!$I2*Ingresos!$A$23,'FC Mensual'!V14*((1+HLOOKUP('FC Mensual'!V$2,Ingresos!$L$8:$V$10,3,0))^(1/12))))</f>
        <v>0</v>
      </c>
      <c r="X14" s="130">
        <f>IF(X$1&lt;Ingresos!$I$15,0,IF(X$1=Ingresos!$I$15,Ingresos!$I2*Ingresos!$A$23,'FC Mensual'!W14*((1+HLOOKUP('FC Mensual'!W$2,Ingresos!$L$8:$V$10,3,0))^(1/12))))</f>
        <v>0</v>
      </c>
      <c r="Y14" s="130">
        <f>IF(Y$1&lt;Ingresos!$I$15,0,IF(Y$1=Ingresos!$I$15,Ingresos!$I2*Ingresos!$A$23,'FC Mensual'!X14*((1+HLOOKUP('FC Mensual'!X$2,Ingresos!$L$8:$V$10,3,0))^(1/12))))</f>
        <v>0</v>
      </c>
      <c r="Z14" s="130">
        <f>IF(Z$1&lt;Ingresos!$I$15,0,IF(Z$1=Ingresos!$I$15,Ingresos!$I2*Ingresos!$A$23,'FC Mensual'!Y14*((1+HLOOKUP('FC Mensual'!Y$2,Ingresos!$L$8:$V$10,3,0))^(1/12))))</f>
        <v>0</v>
      </c>
      <c r="AA14" s="130">
        <f>IF(AA$1&lt;Ingresos!$I$15,0,IF(AA$1=Ingresos!$I$15,Ingresos!$I2*Ingresos!$A$23,'FC Mensual'!Z14*((1+HLOOKUP('FC Mensual'!Z$2,Ingresos!$L$8:$V$10,3,0))^(1/12))))</f>
        <v>0</v>
      </c>
      <c r="AB14" s="130">
        <f>IF(AB$1&lt;Ingresos!$I$15,0,IF(AB$1=Ingresos!$I$15,Ingresos!$I2*Ingresos!$A$23,'FC Mensual'!AA14*((1+HLOOKUP('FC Mensual'!AA$2,Ingresos!$L$8:$V$10,3,0))^(1/12))))</f>
        <v>0</v>
      </c>
      <c r="AC14" s="130">
        <f>IF(AC$1&lt;Ingresos!$I$15,0,IF(AC$1=Ingresos!$I$15,Ingresos!$I2*Ingresos!$A$23,'FC Mensual'!AB14*((1+HLOOKUP('FC Mensual'!AB$2,Ingresos!$L$8:$V$10,3,0))^(1/12))))</f>
        <v>0</v>
      </c>
      <c r="AD14" s="130">
        <f>IF(AD$1&lt;Ingresos!$I$15,0,IF(AD$1=Ingresos!$I$15,Ingresos!$I2*Ingresos!$A$23,'FC Mensual'!AC14*((1+HLOOKUP('FC Mensual'!AC$2,Ingresos!$L$8:$V$10,3,0))^(1/12))))</f>
        <v>0</v>
      </c>
      <c r="AE14" s="130">
        <f>IF(AE$1&lt;Ingresos!$I$15,0,IF(AE$1=Ingresos!$I$15,Ingresos!$I2*Ingresos!$A$23,'FC Mensual'!AD14*((1+HLOOKUP('FC Mensual'!AD$2,Ingresos!$L$8:$V$10,3,0))^(1/12))))</f>
        <v>0</v>
      </c>
      <c r="AF14" s="130">
        <f>IF(AF$1&lt;Ingresos!$I$15,0,IF(AF$1=Ingresos!$I$15,Ingresos!$I2*Ingresos!$A$23,'FC Mensual'!AE14*((1+HLOOKUP('FC Mensual'!AE$2,Ingresos!$L$8:$V$10,3,0))^(1/12))))</f>
        <v>0</v>
      </c>
      <c r="AG14" s="130">
        <f>IF(AG$1&lt;Ingresos!$I$15,0,IF(AG$1=Ingresos!$I$15,Ingresos!$I2*Ingresos!$A$23,'FC Mensual'!AF14*((1+HLOOKUP('FC Mensual'!AF$2,Ingresos!$L$8:$V$10,3,0))^(1/12))))</f>
        <v>0</v>
      </c>
      <c r="AH14" s="130">
        <f>IF(AH$1&lt;Ingresos!$I$15,0,IF(AH$1=Ingresos!$I$15,Ingresos!$I2*Ingresos!$A$23,'FC Mensual'!AG14*((1+HLOOKUP('FC Mensual'!AG$2,Ingresos!$L$8:$V$10,3,0))^(1/12))))</f>
        <v>0</v>
      </c>
      <c r="AI14" s="130">
        <f>IF(AI$1&lt;Ingresos!$I$15,0,IF(AI$1=Ingresos!$I$15,Ingresos!$I2*Ingresos!$A$23,'FC Mensual'!AH14*((1+HLOOKUP('FC Mensual'!AH$2,Ingresos!$L$8:$V$10,3,0))^(1/12))))</f>
        <v>0</v>
      </c>
      <c r="AJ14" s="130">
        <f>IF(AJ$1&lt;Ingresos!$I$15,0,IF(AJ$1=Ingresos!$I$15,Ingresos!$I2*Ingresos!$A$23,'FC Mensual'!AI14*((1+HLOOKUP('FC Mensual'!AI$2,Ingresos!$L$8:$V$10,3,0))^(1/12))))</f>
        <v>0</v>
      </c>
      <c r="AK14" s="130">
        <f>IF(AK$1&lt;Ingresos!$I$15,0,IF(AK$1=Ingresos!$I$15,Ingresos!$I2*Ingresos!$A$23,'FC Mensual'!AJ14*((1+HLOOKUP('FC Mensual'!AJ$2,Ingresos!$L$8:$V$10,3,0))^(1/12))))</f>
        <v>0</v>
      </c>
      <c r="AL14" s="130">
        <f>IF(AL$1&lt;Ingresos!$I$15,0,IF(AL$1=Ingresos!$I$15,Ingresos!$I2*Ingresos!$A$23,'FC Mensual'!AK14*((1+HLOOKUP('FC Mensual'!AK$2,Ingresos!$L$8:$V$10,3,0))^(1/12))))</f>
        <v>0</v>
      </c>
      <c r="AM14" s="130">
        <f>IF(AM$1&lt;Ingresos!$I$15,0,IF(AM$1=Ingresos!$I$15,Ingresos!$I2*Ingresos!$A$23,'FC Mensual'!AL14*((1+HLOOKUP('FC Mensual'!AL$2,Ingresos!$L$8:$V$10,3,0))^(1/12))))</f>
        <v>0</v>
      </c>
      <c r="AN14" s="130">
        <f>IF(AN$1&lt;Ingresos!$I$15,0,IF(AN$1=Ingresos!$I$15,Ingresos!$I2*Ingresos!$A$23,'FC Mensual'!AM14*((1+HLOOKUP('FC Mensual'!AM$2,Ingresos!$L$8:$V$10,3,0))^(1/12))))</f>
        <v>0</v>
      </c>
      <c r="AO14" s="130">
        <f>IF(AO$1&lt;Ingresos!$I$15,0,IF(AO$1=Ingresos!$I$15,Ingresos!$I2*Ingresos!$A$23,'FC Mensual'!AN14*((1+HLOOKUP('FC Mensual'!AN$2,Ingresos!$L$8:$V$10,3,0))^(1/12))))</f>
        <v>0</v>
      </c>
      <c r="AP14" s="130">
        <f>IF(AP$1&lt;Ingresos!$I$15,0,IF(AP$1=Ingresos!$I$15,Ingresos!$I2*Ingresos!$A$23,'FC Mensual'!AO14*((1+HLOOKUP('FC Mensual'!AO$2,Ingresos!$L$8:$V$10,3,0))^(1/12))))</f>
        <v>0</v>
      </c>
      <c r="AQ14" s="130">
        <f>IF(AQ$1&lt;Ingresos!$I$15,0,IF(AQ$1=Ingresos!$I$15,Ingresos!$I2*Ingresos!$A$23,'FC Mensual'!AP14*((1+HLOOKUP('FC Mensual'!AP$2,Ingresos!$L$8:$V$10,3,0))^(1/12))))</f>
        <v>0</v>
      </c>
      <c r="AR14" s="130">
        <f>IF(AR$1&lt;Ingresos!$I$15,0,IF(AR$1=Ingresos!$I$15,Ingresos!$I2*Ingresos!$A$23,'FC Mensual'!AQ14*((1+HLOOKUP('FC Mensual'!AQ$2,Ingresos!$L$8:$V$10,3,0))^(1/12))))</f>
        <v>0</v>
      </c>
      <c r="AS14" s="130">
        <f>IF(AS$1&lt;Ingresos!$I$15,0,IF(AS$1=Ingresos!$I$15,Ingresos!$I2*Ingresos!$A$23,'FC Mensual'!AR14*((1+HLOOKUP('FC Mensual'!AR$2,Ingresos!$L$8:$V$10,3,0))^(1/12))))</f>
        <v>0</v>
      </c>
      <c r="AT14" s="130">
        <f>IF(AT$1&lt;Ingresos!$I$15,0,IF(AT$1=Ingresos!$I$15,Ingresos!$I2*Ingresos!$A$23,'FC Mensual'!AS14*((1+HLOOKUP('FC Mensual'!AS$2,Ingresos!$L$8:$V$10,3,0))^(1/12))))</f>
        <v>0</v>
      </c>
      <c r="AU14" s="130">
        <f>IF(AU$1&lt;Ingresos!$I$15,0,IF(AU$1=Ingresos!$I$15,Ingresos!$I2*Ingresos!$A$23,'FC Mensual'!AT14*((1+HLOOKUP('FC Mensual'!AT$2,Ingresos!$L$8:$V$10,3,0))^(1/12))))</f>
        <v>0</v>
      </c>
      <c r="AV14" s="130">
        <f>IF(AV$1&lt;Ingresos!$I$15,0,IF(AV$1=Ingresos!$I$15,Ingresos!$I2*Ingresos!$A$23,'FC Mensual'!AU14*((1+HLOOKUP('FC Mensual'!AU$2,Ingresos!$L$8:$V$10,3,0))^(1/12))))</f>
        <v>0</v>
      </c>
      <c r="AW14" s="130">
        <f>IF(AW$1&lt;Ingresos!$I$15,0,IF(AW$1=Ingresos!$I$15,Ingresos!$I2*Ingresos!$A$23,'FC Mensual'!AV14*((1+HLOOKUP('FC Mensual'!AV$2,Ingresos!$L$8:$V$10,3,0))^(1/12))))</f>
        <v>0</v>
      </c>
      <c r="AX14" s="130">
        <f>IF(AX$1&lt;Ingresos!$I$15,0,IF(AX$1=Ingresos!$I$15,Ingresos!$I2*Ingresos!$A$23,'FC Mensual'!AW14*((1+HLOOKUP('FC Mensual'!AW$2,Ingresos!$L$8:$V$10,3,0))^(1/12))))</f>
        <v>0</v>
      </c>
      <c r="AY14" s="130">
        <f>IF(AY$1&lt;Ingresos!$I$15,0,IF(AY$1=Ingresos!$I$15,Ingresos!$I2*Ingresos!$A$23,'FC Mensual'!AX14*((1+HLOOKUP('FC Mensual'!AX$2,Ingresos!$L$8:$V$10,3,0))^(1/12))))</f>
        <v>0</v>
      </c>
      <c r="AZ14" s="130">
        <f>IF(AZ$1&lt;Ingresos!$I$15,0,IF(AZ$1=Ingresos!$I$15,Ingresos!$I2*Ingresos!$A$23,'FC Mensual'!AY14*((1+HLOOKUP('FC Mensual'!AY$2,Ingresos!$L$8:$V$10,3,0))^(1/12))))</f>
        <v>0</v>
      </c>
      <c r="BA14" s="130">
        <f>IF(BA$1&lt;Ingresos!$I$15,0,IF(BA$1=Ingresos!$I$15,Ingresos!$I2*Ingresos!$A$23,'FC Mensual'!AZ14*((1+HLOOKUP('FC Mensual'!AZ$2,Ingresos!$L$8:$V$10,3,0))^(1/12))))</f>
        <v>0</v>
      </c>
      <c r="BB14" s="130">
        <f>IF(BB$1&lt;Ingresos!$I$15,0,IF(BB$1=Ingresos!$I$15,Ingresos!$I2*Ingresos!$A$23,'FC Mensual'!BA14*((1+HLOOKUP('FC Mensual'!BA$2,Ingresos!$L$8:$V$10,3,0))^(1/12))))</f>
        <v>0</v>
      </c>
      <c r="BC14" s="130">
        <f>IF(BC$1&lt;Ingresos!$I$15,0,IF(BC$1=Ingresos!$I$15,Ingresos!$I2*Ingresos!$A$23,'FC Mensual'!BB14*((1+HLOOKUP('FC Mensual'!BB$2,Ingresos!$L$8:$V$10,3,0))^(1/12))))</f>
        <v>0</v>
      </c>
      <c r="BD14" s="130">
        <f>IF(BD$1&lt;Ingresos!$I$15,0,IF(BD$1=Ingresos!$I$15,Ingresos!$I2*Ingresos!$A$23,'FC Mensual'!BC14*((1+HLOOKUP('FC Mensual'!BC$2,Ingresos!$L$8:$V$10,3,0))^(1/12))))</f>
        <v>0</v>
      </c>
      <c r="BE14" s="130">
        <f>IF(BE$1&lt;Ingresos!$I$15,0,IF(BE$1=Ingresos!$I$15,Ingresos!$I2*Ingresos!$A$23,'FC Mensual'!BD14*((1+HLOOKUP('FC Mensual'!BD$2,Ingresos!$L$8:$V$10,3,0))^(1/12))))</f>
        <v>0</v>
      </c>
      <c r="BF14" s="130">
        <f>IF(BF$1&lt;Ingresos!$I$15,0,IF(BF$1=Ingresos!$I$15,Ingresos!$I2*Ingresos!$A$23,'FC Mensual'!BE14*((1+HLOOKUP('FC Mensual'!BE$2,Ingresos!$L$8:$V$10,3,0))^(1/12))))</f>
        <v>0</v>
      </c>
      <c r="BG14" s="130">
        <f>IF(BG$1&lt;Ingresos!$I$15,0,IF(BG$1=Ingresos!$I$15,Ingresos!$I2*Ingresos!$A$23,'FC Mensual'!BF14*((1+HLOOKUP('FC Mensual'!BF$2,Ingresos!$L$8:$V$10,3,0))^(1/12))))</f>
        <v>0</v>
      </c>
      <c r="BH14" s="130">
        <f>IF(BH$1&lt;Ingresos!$I$15,0,IF(BH$1=Ingresos!$I$15,Ingresos!$I2*Ingresos!$A$23,'FC Mensual'!BG14*((1+HLOOKUP('FC Mensual'!BG$2,Ingresos!$L$8:$V$10,3,0))^(1/12))))</f>
        <v>0</v>
      </c>
      <c r="BI14" s="130">
        <f>IF(BI$1&lt;Ingresos!$I$15,0,IF(BI$1=Ingresos!$I$15,Ingresos!$I2*Ingresos!$A$23,'FC Mensual'!BH14*((1+HLOOKUP('FC Mensual'!BH$2,Ingresos!$L$8:$V$10,3,0))^(1/12))))</f>
        <v>0</v>
      </c>
      <c r="BJ14" s="130">
        <f>IF(BJ$1&lt;Ingresos!$I$15,0,IF(BJ$1=Ingresos!$I$15,Ingresos!$I2*Ingresos!$A$23,'FC Mensual'!BI14*((1+HLOOKUP('FC Mensual'!BI$2,Ingresos!$L$8:$V$10,3,0))^(1/12))))</f>
        <v>0</v>
      </c>
      <c r="BK14" s="130">
        <f>IF(BK$1&lt;Ingresos!$I$15,0,IF(BK$1=Ingresos!$I$15,Ingresos!$I2*Ingresos!$A$23,'FC Mensual'!BJ14*((1+HLOOKUP('FC Mensual'!BJ$2,Ingresos!$L$8:$V$10,3,0))^(1/12))))</f>
        <v>0</v>
      </c>
      <c r="BL14" s="130">
        <f>IF(BL$1&lt;Ingresos!$I$15,0,IF(BL$1=Ingresos!$I$15,Ingresos!$I2*Ingresos!$A$23,'FC Mensual'!BK14*((1+HLOOKUP('FC Mensual'!BK$2,Ingresos!$L$8:$V$10,3,0))^(1/12))))</f>
        <v>0</v>
      </c>
      <c r="BM14" s="130">
        <f>IF(BM$1&lt;Ingresos!$I$15,0,IF(BM$1=Ingresos!$I$15,Ingresos!$I2*Ingresos!$A$23,'FC Mensual'!BL14*((1+HLOOKUP('FC Mensual'!BL$2,Ingresos!$L$8:$V$10,3,0))^(1/12))))</f>
        <v>0</v>
      </c>
      <c r="BN14" s="130">
        <f>IF(BN$1&lt;Ingresos!$I$15,0,IF(BN$1=Ingresos!$I$15,Ingresos!$I2*Ingresos!$A$23,'FC Mensual'!BM14*((1+HLOOKUP('FC Mensual'!BM$2,Ingresos!$L$8:$V$10,3,0))^(1/12))))</f>
        <v>0</v>
      </c>
      <c r="BO14" s="130">
        <f>IF(BO$1&lt;Ingresos!$I$15,0,IF(BO$1=Ingresos!$I$15,Ingresos!$I2*Ingresos!$A$23,'FC Mensual'!BN14*((1+HLOOKUP('FC Mensual'!BN$2,Ingresos!$L$8:$V$10,3,0))^(1/12))))</f>
        <v>0</v>
      </c>
      <c r="BP14" s="130">
        <f>IF(BP$1&lt;Ingresos!$I$15,0,IF(BP$1=Ingresos!$I$15,Ingresos!$I2*Ingresos!$A$23,'FC Mensual'!BO14*((1+HLOOKUP('FC Mensual'!BO$2,Ingresos!$L$8:$V$10,3,0))^(1/12))))</f>
        <v>0</v>
      </c>
      <c r="BQ14" s="130">
        <f>IF(BQ$1&lt;Ingresos!$I$15,0,IF(BQ$1=Ingresos!$I$15,Ingresos!$I2*Ingresos!$A$23,'FC Mensual'!BP14*((1+HLOOKUP('FC Mensual'!BP$2,Ingresos!$L$8:$V$10,3,0))^(1/12))))</f>
        <v>0</v>
      </c>
      <c r="BR14" s="130">
        <f>IF(BR$1&lt;Ingresos!$I$15,0,IF(BR$1=Ingresos!$I$15,Ingresos!$I2*Ingresos!$A$23,'FC Mensual'!BQ14*((1+HLOOKUP('FC Mensual'!BQ$2,Ingresos!$L$8:$V$10,3,0))^(1/12))))</f>
        <v>0</v>
      </c>
      <c r="BS14" s="130">
        <f>IF(BS$1&lt;Ingresos!$I$15,0,IF(BS$1=Ingresos!$I$15,Ingresos!$I2*Ingresos!$A$23,'FC Mensual'!BR14*((1+HLOOKUP('FC Mensual'!BR$2,Ingresos!$L$8:$V$10,3,0))^(1/12))))</f>
        <v>0</v>
      </c>
      <c r="BT14" s="130">
        <f>IF(BT$1&lt;Ingresos!$I$15,0,IF(BT$1=Ingresos!$I$15,Ingresos!$I2*Ingresos!$A$23,'FC Mensual'!BS14*((1+HLOOKUP('FC Mensual'!BS$2,Ingresos!$L$8:$V$10,3,0))^(1/12))))</f>
        <v>0</v>
      </c>
      <c r="BU14" s="130">
        <f>IF(BU$1&lt;Ingresos!$I$15,0,IF(BU$1=Ingresos!$I$15,Ingresos!$I2*Ingresos!$A$23,'FC Mensual'!BT14*((1+HLOOKUP('FC Mensual'!BT$2,Ingresos!$L$8:$V$10,3,0))^(1/12))))</f>
        <v>0</v>
      </c>
      <c r="BV14" s="130">
        <f>IF(BV$1&lt;Ingresos!$I$15,0,IF(BV$1=Ingresos!$I$15,Ingresos!$I2*Ingresos!$A$23,'FC Mensual'!BU14*((1+HLOOKUP('FC Mensual'!BU$2,Ingresos!$L$8:$V$10,3,0))^(1/12))))</f>
        <v>0</v>
      </c>
      <c r="BW14" s="130">
        <f>IF(BW$1&lt;Ingresos!$I$15,0,IF(BW$1=Ingresos!$I$15,Ingresos!$I2*Ingresos!$A$23,'FC Mensual'!BV14*((1+HLOOKUP('FC Mensual'!BV$2,Ingresos!$L$8:$V$10,3,0))^(1/12))))</f>
        <v>0</v>
      </c>
      <c r="BX14" s="130">
        <f>IF(BX$1&lt;Ingresos!$I$15,0,IF(BX$1=Ingresos!$I$15,Ingresos!$I2*Ingresos!$A$23,'FC Mensual'!BW14*((1+HLOOKUP('FC Mensual'!BW$2,Ingresos!$L$8:$V$10,3,0))^(1/12))))</f>
        <v>0</v>
      </c>
      <c r="BY14" s="130">
        <f>IF(BY$1&lt;Ingresos!$I$15,0,IF(BY$1=Ingresos!$I$15,Ingresos!$I2*Ingresos!$A$23,'FC Mensual'!BX14*((1+HLOOKUP('FC Mensual'!BX$2,Ingresos!$L$8:$V$10,3,0))^(1/12))))</f>
        <v>0</v>
      </c>
      <c r="BZ14" s="130">
        <f>IF(BZ$1&lt;Ingresos!$I$15,0,IF(BZ$1=Ingresos!$I$15,Ingresos!$I2*Ingresos!$A$23,'FC Mensual'!BY14*((1+HLOOKUP('FC Mensual'!BY$2,Ingresos!$L$8:$V$10,3,0))^(1/12))))</f>
        <v>0</v>
      </c>
      <c r="CA14" s="130">
        <f>IF(CA$1&lt;Ingresos!$I$15,0,IF(CA$1=Ingresos!$I$15,Ingresos!$I2*Ingresos!$A$23,'FC Mensual'!BZ14*((1+HLOOKUP('FC Mensual'!BZ$2,Ingresos!$L$8:$V$10,3,0))^(1/12))))</f>
        <v>0</v>
      </c>
      <c r="CB14" s="130">
        <f>IF(CB$1&lt;Ingresos!$I$15,0,IF(CB$1=Ingresos!$I$15,Ingresos!$I2*Ingresos!$A$23,'FC Mensual'!CA14*((1+HLOOKUP('FC Mensual'!CA$2,Ingresos!$L$8:$V$10,3,0))^(1/12))))</f>
        <v>0</v>
      </c>
      <c r="CC14" s="130">
        <f>IF(CC$1&lt;Ingresos!$I$15,0,IF(CC$1=Ingresos!$I$15,Ingresos!$I2*Ingresos!$A$23,'FC Mensual'!CB14*((1+HLOOKUP('FC Mensual'!CB$2,Ingresos!$L$8:$V$10,3,0))^(1/12))))</f>
        <v>0</v>
      </c>
      <c r="CD14" s="130">
        <f>IF(CD$1&lt;Ingresos!$I$15,0,IF(CD$1=Ingresos!$I$15,Ingresos!$I2*Ingresos!$A$23,'FC Mensual'!CC14*((1+HLOOKUP('FC Mensual'!CC$2,Ingresos!$L$8:$V$10,3,0))^(1/12))))</f>
        <v>0</v>
      </c>
      <c r="CE14" s="130">
        <f>IF(CE$1&lt;Ingresos!$I$15,0,IF(CE$1=Ingresos!$I$15,Ingresos!$I2*Ingresos!$A$23,'FC Mensual'!CD14*((1+HLOOKUP('FC Mensual'!CD$2,Ingresos!$L$8:$V$10,3,0))^(1/12))))</f>
        <v>0</v>
      </c>
      <c r="CF14" s="130">
        <f>IF(CF$1&lt;Ingresos!$I$15,0,IF(CF$1=Ingresos!$I$15,Ingresos!$I2*Ingresos!$A$23,'FC Mensual'!CE14*((1+HLOOKUP('FC Mensual'!CE$2,Ingresos!$L$8:$V$10,3,0))^(1/12))))</f>
        <v>0</v>
      </c>
      <c r="CG14" s="130">
        <f>IF(CG$1&lt;Ingresos!$I$15,0,IF(CG$1=Ingresos!$I$15,Ingresos!$I2*Ingresos!$A$23,'FC Mensual'!CF14*((1+HLOOKUP('FC Mensual'!CF$2,Ingresos!$L$8:$V$10,3,0))^(1/12))))</f>
        <v>0</v>
      </c>
      <c r="CH14" s="130">
        <f>IF(CH$1&lt;Ingresos!$I$15,0,IF(CH$1=Ingresos!$I$15,Ingresos!$I2*Ingresos!$A$23,'FC Mensual'!CG14*((1+HLOOKUP('FC Mensual'!CG$2,Ingresos!$L$8:$V$10,3,0))^(1/12))))</f>
        <v>0</v>
      </c>
      <c r="CI14" s="130">
        <f>IF(CI$1&lt;Ingresos!$I$15,0,IF(CI$1=Ingresos!$I$15,Ingresos!$I2*Ingresos!$A$23,'FC Mensual'!CH14*((1+HLOOKUP('FC Mensual'!CH$2,Ingresos!$L$8:$V$10,3,0))^(1/12))))</f>
        <v>0</v>
      </c>
      <c r="CJ14" s="130">
        <f>IF(CJ$1&lt;Ingresos!$I$15,0,IF(CJ$1=Ingresos!$I$15,Ingresos!$I2*Ingresos!$A$23,'FC Mensual'!CI14*((1+HLOOKUP('FC Mensual'!CI$2,Ingresos!$L$8:$V$10,3,0))^(1/12))))</f>
        <v>0</v>
      </c>
      <c r="CK14" s="130">
        <f>IF(CK$1&lt;Ingresos!$I$15,0,IF(CK$1=Ingresos!$I$15,Ingresos!$I2*Ingresos!$A$23,'FC Mensual'!CJ14*((1+HLOOKUP('FC Mensual'!CJ$2,Ingresos!$L$8:$V$10,3,0))^(1/12))))</f>
        <v>0</v>
      </c>
      <c r="CL14" s="130">
        <f>IF(CL$1&lt;Ingresos!$I$15,0,IF(CL$1=Ingresos!$I$15,Ingresos!$I2*Ingresos!$A$23,'FC Mensual'!CK14*((1+HLOOKUP('FC Mensual'!CK$2,Ingresos!$L$8:$V$10,3,0))^(1/12))))</f>
        <v>0</v>
      </c>
      <c r="CM14" s="130">
        <f>IF(CM$1&lt;Ingresos!$I$15,0,IF(CM$1=Ingresos!$I$15,Ingresos!$I2*Ingresos!$A$23,'FC Mensual'!CL14*((1+HLOOKUP('FC Mensual'!CL$2,Ingresos!$L$8:$V$10,3,0))^(1/12))))</f>
        <v>0</v>
      </c>
      <c r="CN14" s="130">
        <f>IF(CN$1&lt;Ingresos!$I$15,0,IF(CN$1=Ingresos!$I$15,Ingresos!$I2*Ingresos!$A$23,'FC Mensual'!CM14*((1+HLOOKUP('FC Mensual'!CM$2,Ingresos!$L$8:$V$10,3,0))^(1/12))))</f>
        <v>0</v>
      </c>
      <c r="CO14" s="130">
        <f>IF(CO$1&lt;Ingresos!$I$15,0,IF(CO$1=Ingresos!$I$15,Ingresos!$I2*Ingresos!$A$23,'FC Mensual'!CN14*((1+HLOOKUP('FC Mensual'!CN$2,Ingresos!$L$8:$V$10,3,0))^(1/12))))</f>
        <v>0</v>
      </c>
      <c r="CP14" s="130">
        <f>IF(CP$1&lt;Ingresos!$I$15,0,IF(CP$1=Ingresos!$I$15,Ingresos!$I2*Ingresos!$A$23,'FC Mensual'!CO14*((1+HLOOKUP('FC Mensual'!CO$2,Ingresos!$L$8:$V$10,3,0))^(1/12))))</f>
        <v>0</v>
      </c>
      <c r="CQ14" s="130">
        <f>IF(CQ$1&lt;Ingresos!$I$15,0,IF(CQ$1=Ingresos!$I$15,Ingresos!$I2*Ingresos!$A$23,'FC Mensual'!CP14*((1+HLOOKUP('FC Mensual'!CP$2,Ingresos!$L$8:$V$10,3,0))^(1/12))))</f>
        <v>0</v>
      </c>
      <c r="CR14" s="130">
        <f>IF(CR$1&lt;Ingresos!$I$15,0,IF(CR$1=Ingresos!$I$15,Ingresos!$I2*Ingresos!$A$23,'FC Mensual'!CQ14*((1+HLOOKUP('FC Mensual'!CQ$2,Ingresos!$L$8:$V$10,3,0))^(1/12))))</f>
        <v>0</v>
      </c>
      <c r="CS14" s="130">
        <f>IF(CS$1&lt;Ingresos!$I$15,0,IF(CS$1=Ingresos!$I$15,Ingresos!$I2*Ingresos!$A$23,'FC Mensual'!CR14*((1+HLOOKUP('FC Mensual'!CR$2,Ingresos!$L$8:$V$10,3,0))^(1/12))))</f>
        <v>0</v>
      </c>
      <c r="CT14" s="130">
        <f>IF(CT$1&lt;Ingresos!$I$15,0,IF(CT$1=Ingresos!$I$15,Ingresos!$I2*Ingresos!$A$23,'FC Mensual'!CS14*((1+HLOOKUP('FC Mensual'!CS$2,Ingresos!$L$8:$V$10,3,0))^(1/12))))</f>
        <v>0</v>
      </c>
      <c r="CU14" s="130">
        <f>IF(CU$1&lt;Ingresos!$I$15,0,IF(CU$1=Ingresos!$I$15,Ingresos!$I2*Ingresos!$A$23,'FC Mensual'!CT14*((1+HLOOKUP('FC Mensual'!CT$2,Ingresos!$L$8:$V$10,3,0))^(1/12))))</f>
        <v>0</v>
      </c>
      <c r="CV14" s="130">
        <f>IF(CV$1&lt;Ingresos!$I$15,0,IF(CV$1=Ingresos!$I$15,Ingresos!$I2*Ingresos!$A$23,'FC Mensual'!CU14*((1+HLOOKUP('FC Mensual'!CU$2,Ingresos!$L$8:$V$10,3,0))^(1/12))))</f>
        <v>0</v>
      </c>
      <c r="CW14" s="130">
        <f>IF(CW$1&lt;Ingresos!$I$15,0,IF(CW$1=Ingresos!$I$15,Ingresos!$I2*Ingresos!$A$23,'FC Mensual'!CV14*((1+HLOOKUP('FC Mensual'!CV$2,Ingresos!$L$8:$V$10,3,0))^(1/12))))</f>
        <v>0</v>
      </c>
      <c r="CX14" s="130">
        <f>IF(CX$1&lt;Ingresos!$I$15,0,IF(CX$1=Ingresos!$I$15,Ingresos!$I2*Ingresos!$A$23,'FC Mensual'!CW14*((1+HLOOKUP('FC Mensual'!CW$2,Ingresos!$L$8:$V$10,3,0))^(1/12))))</f>
        <v>0</v>
      </c>
      <c r="CY14" s="130">
        <f>IF(CY$1&lt;Ingresos!$I$15,0,IF(CY$1=Ingresos!$I$15,Ingresos!$I2*Ingresos!$A$23,'FC Mensual'!CX14*((1+HLOOKUP('FC Mensual'!CX$2,Ingresos!$L$8:$V$10,3,0))^(1/12))))</f>
        <v>0</v>
      </c>
      <c r="CZ14" s="130">
        <f>IF(CZ$1&lt;Ingresos!$I$15,0,IF(CZ$1=Ingresos!$I$15,Ingresos!$I2*Ingresos!$A$23,'FC Mensual'!CY14*((1+HLOOKUP('FC Mensual'!CY$2,Ingresos!$L$8:$V$10,3,0))^(1/12))))</f>
        <v>0</v>
      </c>
      <c r="DA14" s="130">
        <f>IF(DA$1&lt;Ingresos!$I$15,0,IF(DA$1=Ingresos!$I$15,Ingresos!$I2*Ingresos!$A$23,'FC Mensual'!CZ14*((1+HLOOKUP('FC Mensual'!CZ$2,Ingresos!$L$8:$V$10,3,0))^(1/12))))</f>
        <v>0</v>
      </c>
      <c r="DB14" s="130">
        <f>IF(DB$1&lt;Ingresos!$I$15,0,IF(DB$1=Ingresos!$I$15,Ingresos!$I2*Ingresos!$A$23,'FC Mensual'!DA14*((1+HLOOKUP('FC Mensual'!DA$2,Ingresos!$L$8:$V$10,3,0))^(1/12))))</f>
        <v>0</v>
      </c>
      <c r="DC14" s="130">
        <f>IF(DC$1&lt;Ingresos!$I$15,0,IF(DC$1=Ingresos!$I$15,Ingresos!$I2*Ingresos!$A$23,'FC Mensual'!DB14*((1+HLOOKUP('FC Mensual'!DB$2,Ingresos!$L$8:$V$10,3,0))^(1/12))))</f>
        <v>0</v>
      </c>
      <c r="DD14" s="130">
        <f>IF(DD$1&lt;Ingresos!$I$15,0,IF(DD$1=Ingresos!$I$15,Ingresos!$I2*Ingresos!$A$23,'FC Mensual'!DC14*((1+HLOOKUP('FC Mensual'!DC$2,Ingresos!$L$8:$V$10,3,0))^(1/12))))</f>
        <v>0</v>
      </c>
      <c r="DE14" s="130">
        <f>IF(DE$1&lt;Ingresos!$I$15,0,IF(DE$1=Ingresos!$I$15,Ingresos!$I2*Ingresos!$A$23,'FC Mensual'!DD14*((1+HLOOKUP('FC Mensual'!DD$2,Ingresos!$L$8:$V$10,3,0))^(1/12))))</f>
        <v>0</v>
      </c>
      <c r="DF14" s="130">
        <f>IF(DF$1&lt;Ingresos!$I$15,0,IF(DF$1=Ingresos!$I$15,Ingresos!$I2*Ingresos!$A$23,'FC Mensual'!DE14*((1+HLOOKUP('FC Mensual'!DE$2,Ingresos!$L$8:$V$10,3,0))^(1/12))))</f>
        <v>0</v>
      </c>
      <c r="DG14" s="130">
        <f>IF(DG$1&lt;Ingresos!$I$15,0,IF(DG$1=Ingresos!$I$15,Ingresos!$I2*Ingresos!$A$23,'FC Mensual'!DF14*((1+HLOOKUP('FC Mensual'!DF$2,Ingresos!$L$8:$V$10,3,0))^(1/12))))</f>
        <v>0</v>
      </c>
      <c r="DH14" s="130">
        <f>IF(DH$1&lt;Ingresos!$I$15,0,IF(DH$1=Ingresos!$I$15,Ingresos!$I2*Ingresos!$A$23,'FC Mensual'!DG14*((1+HLOOKUP('FC Mensual'!DG$2,Ingresos!$L$8:$V$10,3,0))^(1/12))))</f>
        <v>0</v>
      </c>
      <c r="DI14" s="130">
        <f>IF(DI$1&lt;Ingresos!$I$15,0,IF(DI$1=Ingresos!$I$15,Ingresos!$I2*Ingresos!$A$23,'FC Mensual'!DH14*((1+HLOOKUP('FC Mensual'!DH$2,Ingresos!$L$8:$V$10,3,0))^(1/12))))</f>
        <v>0</v>
      </c>
      <c r="DJ14" s="130">
        <f>IF(DJ$1&lt;Ingresos!$I$15,0,IF(DJ$1=Ingresos!$I$15,Ingresos!$I2*Ingresos!$A$23,'FC Mensual'!DI14*((1+HLOOKUP('FC Mensual'!DI$2,Ingresos!$L$8:$V$10,3,0))^(1/12))))</f>
        <v>0</v>
      </c>
      <c r="DK14" s="130">
        <f>IF(DK$1&lt;Ingresos!$I$15,0,IF(DK$1=Ingresos!$I$15,Ingresos!$I2*Ingresos!$A$23,'FC Mensual'!DJ14*((1+HLOOKUP('FC Mensual'!DJ$2,Ingresos!$L$8:$V$10,3,0))^(1/12))))</f>
        <v>0</v>
      </c>
      <c r="DL14" s="130">
        <f>IF(DL$1&lt;Ingresos!$I$15,0,IF(DL$1=Ingresos!$I$15,Ingresos!$I2*Ingresos!$A$23,'FC Mensual'!DK14*((1+HLOOKUP('FC Mensual'!DK$2,Ingresos!$L$8:$V$10,3,0))^(1/12))))</f>
        <v>0</v>
      </c>
      <c r="DM14" s="130">
        <f>IF(DM$1&lt;Ingresos!$I$15,0,IF(DM$1=Ingresos!$I$15,Ingresos!$I2*Ingresos!$A$23,'FC Mensual'!DL14*((1+HLOOKUP('FC Mensual'!DL$2,Ingresos!$L$8:$V$10,3,0))^(1/12))))</f>
        <v>0</v>
      </c>
      <c r="DN14" s="130">
        <f>IF(DN$1&lt;Ingresos!$I$15,0,IF(DN$1=Ingresos!$I$15,Ingresos!$I2*Ingresos!$A$23,'FC Mensual'!DM14*((1+HLOOKUP('FC Mensual'!DM$2,Ingresos!$L$8:$V$10,3,0))^(1/12))))</f>
        <v>0</v>
      </c>
      <c r="DO14" s="130">
        <f>IF(DO$1&lt;Ingresos!$I$15,0,IF(DO$1=Ingresos!$I$15,Ingresos!$I2*Ingresos!$A$23,'FC Mensual'!DN14*((1+HLOOKUP('FC Mensual'!DN$2,Ingresos!$L$8:$V$10,3,0))^(1/12))))</f>
        <v>0</v>
      </c>
      <c r="DP14" s="130">
        <f>IF(DP$1&lt;Ingresos!$I$15,0,IF(DP$1=Ingresos!$I$15,Ingresos!$I2*Ingresos!$A$23,'FC Mensual'!DO14*((1+HLOOKUP('FC Mensual'!DO$2,Ingresos!$L$8:$V$10,3,0))^(1/12))))</f>
        <v>0</v>
      </c>
      <c r="DQ14" s="130">
        <f>IF(DQ$1&lt;Ingresos!$I$15,0,IF(DQ$1=Ingresos!$I$15,Ingresos!$I2*Ingresos!$A$23,'FC Mensual'!DP14*((1+HLOOKUP('FC Mensual'!DP$2,Ingresos!$L$8:$V$10,3,0))^(1/12))))</f>
        <v>0</v>
      </c>
      <c r="DR14" s="130">
        <f>IF(DR$1&lt;Ingresos!$I$15,0,IF(DR$1=Ingresos!$I$15,Ingresos!$I2*Ingresos!$A$23,'FC Mensual'!DQ14*((1+HLOOKUP('FC Mensual'!DQ$2,Ingresos!$L$8:$V$10,3,0))^(1/12))))</f>
        <v>0</v>
      </c>
      <c r="DS14" s="130">
        <f>IF(DS$1&lt;Ingresos!$I$15,0,IF(DS$1=Ingresos!$I$15,Ingresos!$I2*Ingresos!$A$23,'FC Mensual'!DR14*((1+HLOOKUP('FC Mensual'!DR$2,Ingresos!$L$8:$V$10,3,0))^(1/12))))</f>
        <v>0</v>
      </c>
      <c r="DT14" s="130">
        <f>IF(DT$1&lt;Ingresos!$I$15,0,IF(DT$1=Ingresos!$I$15,Ingresos!$I2*Ingresos!$A$23,'FC Mensual'!DS14*((1+HLOOKUP('FC Mensual'!DS$2,Ingresos!$L$8:$V$10,3,0))^(1/12))))</f>
        <v>0</v>
      </c>
      <c r="DU14" s="130">
        <f>IF(DU$1&lt;Ingresos!$I$15,0,IF(DU$1=Ingresos!$I$15,Ingresos!$I2*Ingresos!$A$23,'FC Mensual'!DT14*((1+HLOOKUP('FC Mensual'!DT$2,Ingresos!$L$8:$V$10,3,0))^(1/12))))</f>
        <v>0</v>
      </c>
      <c r="DV14" s="130">
        <f>IF(DV$1&lt;Ingresos!$I$15,0,IF(DV$1=Ingresos!$I$15,Ingresos!$I2*Ingresos!$A$23,'FC Mensual'!DU14*((1+HLOOKUP('FC Mensual'!DU$2,Ingresos!$L$8:$V$10,3,0))^(1/12))))</f>
        <v>0</v>
      </c>
      <c r="DW14" s="130">
        <f>IF(DW$1&lt;Ingresos!$I$15,0,IF(DW$1=Ingresos!$I$15,Ingresos!$I2*Ingresos!$A$23,'FC Mensual'!DV14*((1+HLOOKUP('FC Mensual'!DV$2,Ingresos!$L$8:$V$10,3,0))^(1/12))))</f>
        <v>0</v>
      </c>
      <c r="DX14" s="130">
        <f>IF(DX$1&lt;Ingresos!$I$15,0,IF(DX$1=Ingresos!$I$15,Ingresos!$I2*Ingresos!$A$23,'FC Mensual'!DW14*((1+HLOOKUP('FC Mensual'!DW$2,Ingresos!$L$8:$V$10,3,0))^(1/12))))</f>
        <v>0</v>
      </c>
      <c r="DY14" s="130">
        <f>IF(DY$1&lt;Ingresos!$I$15,0,IF(DY$1=Ingresos!$I$15,Ingresos!$I2*Ingresos!$A$23,'FC Mensual'!DX14*((1+HLOOKUP('FC Mensual'!DX$2,Ingresos!$L$8:$V$10,3,0))^(1/12))))</f>
        <v>0</v>
      </c>
      <c r="DZ14" s="130">
        <f>IF(DZ$1&lt;Ingresos!$I$15,0,IF(DZ$1=Ingresos!$I$15,Ingresos!$I2*Ingresos!$A$23,'FC Mensual'!DY14*((1+HLOOKUP('FC Mensual'!DY$2,Ingresos!$L$8:$V$10,3,0))^(1/12))))</f>
        <v>0</v>
      </c>
      <c r="EA14" s="130">
        <f>IF(EA$1&lt;Ingresos!$I$15,0,IF(EA$1=Ingresos!$I$15,Ingresos!$I2*Ingresos!$A$23,'FC Mensual'!DZ14*((1+HLOOKUP('FC Mensual'!DZ$2,Ingresos!$L$8:$V$10,3,0))^(1/12))))</f>
        <v>0</v>
      </c>
      <c r="EB14" s="130">
        <f>IF(EB$1&lt;Ingresos!$I$15,0,IF(EB$1=Ingresos!$I$15,Ingresos!$I2*Ingresos!$A$23,'FC Mensual'!EA14*((1+HLOOKUP('FC Mensual'!EA$2,Ingresos!$L$8:$V$10,3,0))^(1/12))))</f>
        <v>0</v>
      </c>
      <c r="EC14" s="130">
        <f>IF(EC$1&lt;Ingresos!$I$15,0,IF(EC$1=Ingresos!$I$15,Ingresos!$I2*Ingresos!$A$23,'FC Mensual'!EB14*((1+HLOOKUP('FC Mensual'!EB$2,Ingresos!$L$8:$V$10,3,0))^(1/12))))</f>
        <v>0</v>
      </c>
      <c r="ED14" s="130">
        <f>IF(ED$1&lt;Ingresos!$I$15,0,IF(ED$1=Ingresos!$I$15,Ingresos!$I2*Ingresos!$A$23,'FC Mensual'!EC14*((1+HLOOKUP('FC Mensual'!EC$2,Ingresos!$L$8:$V$10,3,0))^(1/12))))</f>
        <v>0</v>
      </c>
      <c r="EE14" s="130">
        <f>IF(EE$1&lt;Ingresos!$I$15,0,IF(EE$1=Ingresos!$I$15,Ingresos!$I2*Ingresos!$A$23,'FC Mensual'!ED14*((1+HLOOKUP('FC Mensual'!ED$2,Ingresos!$L$8:$V$10,3,0))^(1/12))))</f>
        <v>0</v>
      </c>
    </row>
    <row r="15" spans="1:135" x14ac:dyDescent="0.35">
      <c r="A15" s="137">
        <f>SUMIF($C$1:$EE$1,"&lt;="&amp;Resumen!$K$19,'FC Mensual'!C15:EE15)</f>
        <v>176541202.45814422</v>
      </c>
      <c r="B15" s="5" t="str">
        <f>Ingresos!H3</f>
        <v>Pagos tarde</v>
      </c>
      <c r="C15" s="129"/>
      <c r="D15" s="130">
        <f>IF(D$1&lt;Ingresos!$I$15,0,IF(D$1=Ingresos!$I$15,Ingresos!$I3*Ingresos!$A$23,'FC Mensual'!C15*((1+HLOOKUP('FC Mensual'!C$2,Ingresos!$L$8:$V$10,3,0))^(1/12))))</f>
        <v>0</v>
      </c>
      <c r="E15" s="130">
        <f>IF(E$1&lt;Ingresos!$I$15,0,IF(E$1=Ingresos!$I$15,Ingresos!$I3*Ingresos!$A$23,'FC Mensual'!D15*((1+HLOOKUP('FC Mensual'!D$2,Ingresos!$L$8:$V$10,3,0))^(1/12))))</f>
        <v>0</v>
      </c>
      <c r="F15" s="130">
        <f>IF(F$1&lt;Ingresos!$I$15,0,IF(F$1=Ingresos!$I$15,Ingresos!$I3*Ingresos!$A$23,'FC Mensual'!E15*((1+HLOOKUP('FC Mensual'!E$2,Ingresos!$L$8:$V$10,3,0))^(1/12))))</f>
        <v>0</v>
      </c>
      <c r="G15" s="130">
        <f>IF(G$1&lt;Ingresos!$I$15,0,IF(G$1=Ingresos!$I$15,Ingresos!$I3*Ingresos!$A$23,'FC Mensual'!F15*((1+HLOOKUP('FC Mensual'!F$2,Ingresos!$L$8:$V$10,3,0))^(1/12))))</f>
        <v>0</v>
      </c>
      <c r="H15" s="130">
        <f>IF(H$1&lt;Ingresos!$I$15,0,IF(H$1=Ingresos!$I$15,Ingresos!$I3*Ingresos!$A$23,'FC Mensual'!G15*((1+HLOOKUP('FC Mensual'!G$2,Ingresos!$L$8:$V$10,3,0))^(1/12))))</f>
        <v>0</v>
      </c>
      <c r="I15" s="130">
        <f>IF(I$1&lt;Ingresos!$I$15,0,IF(I$1=Ingresos!$I$15,Ingresos!$I3*Ingresos!$A$23,'FC Mensual'!H15*((1+HLOOKUP('FC Mensual'!H$2,Ingresos!$L$8:$V$10,3,0))^(1/12))))</f>
        <v>0</v>
      </c>
      <c r="J15" s="130">
        <f>IF(J$1&lt;Ingresos!$I$15,0,IF(J$1=Ingresos!$I$15,Ingresos!$I3*Ingresos!$A$23,'FC Mensual'!I15*((1+HLOOKUP('FC Mensual'!I$2,Ingresos!$L$8:$V$10,3,0))^(1/12))))</f>
        <v>0</v>
      </c>
      <c r="K15" s="130">
        <f>IF(K$1&lt;Ingresos!$I$15,0,IF(K$1=Ingresos!$I$15,Ingresos!$I3*Ingresos!$A$23,'FC Mensual'!J15*((1+HLOOKUP('FC Mensual'!J$2,Ingresos!$L$8:$V$10,3,0))^(1/12))))</f>
        <v>0</v>
      </c>
      <c r="L15" s="130">
        <f>IF(L$1&lt;Ingresos!$I$15,0,IF(L$1=Ingresos!$I$15,Ingresos!$I3*Ingresos!$A$23,'FC Mensual'!K15*((1+HLOOKUP('FC Mensual'!K$2,Ingresos!$L$8:$V$10,3,0))^(1/12))))</f>
        <v>0</v>
      </c>
      <c r="M15" s="130">
        <f>IF(M$1&lt;Ingresos!$I$15,0,IF(M$1=Ingresos!$I$15,Ingresos!$I3*Ingresos!$A$23,'FC Mensual'!L15*((1+HLOOKUP('FC Mensual'!L$2,Ingresos!$L$8:$V$10,3,0))^(1/12))))</f>
        <v>0</v>
      </c>
      <c r="N15" s="130">
        <f>IF(N$1&lt;Ingresos!$I$15,0,IF(N$1=Ingresos!$I$15,Ingresos!$I3*Ingresos!$A$23,'FC Mensual'!M15*((1+HLOOKUP('FC Mensual'!M$2,Ingresos!$L$8:$V$10,3,0))^(1/12))))</f>
        <v>0</v>
      </c>
      <c r="O15" s="130">
        <f>IF(O$1&lt;Ingresos!$I$15,0,IF(O$1=Ingresos!$I$15,Ingresos!$I3*Ingresos!$A$23,'FC Mensual'!N15*((1+HLOOKUP('FC Mensual'!N$2,Ingresos!$L$8:$V$10,3,0))^(1/12))))</f>
        <v>0</v>
      </c>
      <c r="P15" s="130">
        <f>IF(P$1&lt;Ingresos!$I$15,0,IF(P$1=Ingresos!$I$15,Ingresos!$I3*Ingresos!$A$23,'FC Mensual'!O15*((1+HLOOKUP('FC Mensual'!O$2,Ingresos!$L$8:$V$10,3,0))^(1/12))))</f>
        <v>0</v>
      </c>
      <c r="Q15" s="130">
        <f>IF(Q$1&lt;Ingresos!$I$15,0,IF(Q$1=Ingresos!$I$15,Ingresos!$I3*Ingresos!$A$23,'FC Mensual'!P15*((1+HLOOKUP('FC Mensual'!P$2,Ingresos!$L$8:$V$10,3,0))^(1/12))))</f>
        <v>0</v>
      </c>
      <c r="R15" s="130">
        <f>IF(R$1&lt;Ingresos!$I$15,0,IF(R$1=Ingresos!$I$15,Ingresos!$I3*Ingresos!$A$23,'FC Mensual'!Q15*((1+HLOOKUP('FC Mensual'!Q$2,Ingresos!$L$8:$V$10,3,0))^(1/12))))</f>
        <v>0</v>
      </c>
      <c r="S15" s="130">
        <f>IF(S$1&lt;Ingresos!$I$15,0,IF(S$1=Ingresos!$I$15,Ingresos!$I3*Ingresos!$A$23,'FC Mensual'!R15*((1+HLOOKUP('FC Mensual'!R$2,Ingresos!$L$8:$V$10,3,0))^(1/12))))</f>
        <v>0</v>
      </c>
      <c r="T15" s="130">
        <f>IF(T$1&lt;Ingresos!$I$15,0,IF(T$1=Ingresos!$I$15,Ingresos!$I3*Ingresos!$A$23,'FC Mensual'!S15*((1+HLOOKUP('FC Mensual'!S$2,Ingresos!$L$8:$V$10,3,0))^(1/12))))</f>
        <v>0</v>
      </c>
      <c r="U15" s="130">
        <f>IF(U$1&lt;Ingresos!$I$15,0,IF(U$1=Ingresos!$I$15,Ingresos!$I3*Ingresos!$A$23,'FC Mensual'!T15*((1+HLOOKUP('FC Mensual'!T$2,Ingresos!$L$8:$V$10,3,0))^(1/12))))</f>
        <v>0</v>
      </c>
      <c r="V15" s="130">
        <f>IF(V$1&lt;Ingresos!$I$15,0,IF(V$1=Ingresos!$I$15,Ingresos!$I3*Ingresos!$A$23,'FC Mensual'!U15*((1+HLOOKUP('FC Mensual'!U$2,Ingresos!$L$8:$V$10,3,0))^(1/12))))</f>
        <v>0</v>
      </c>
      <c r="W15" s="130">
        <f>IF(W$1&lt;Ingresos!$I$15,0,IF(W$1=Ingresos!$I$15,Ingresos!$I3*Ingresos!$A$23,'FC Mensual'!V15*((1+HLOOKUP('FC Mensual'!V$2,Ingresos!$L$8:$V$10,3,0))^(1/12))))</f>
        <v>1560000</v>
      </c>
      <c r="X15" s="130">
        <f>IF(X$1&lt;Ingresos!$I$15,0,IF(X$1=Ingresos!$I$15,Ingresos!$I3*Ingresos!$A$23,'FC Mensual'!W15*((1+HLOOKUP('FC Mensual'!W$2,Ingresos!$L$8:$V$10,3,0))^(1/12))))</f>
        <v>1560000</v>
      </c>
      <c r="Y15" s="130">
        <f>IF(Y$1&lt;Ingresos!$I$15,0,IF(Y$1=Ingresos!$I$15,Ingresos!$I3*Ingresos!$A$23,'FC Mensual'!X15*((1+HLOOKUP('FC Mensual'!X$2,Ingresos!$L$8:$V$10,3,0))^(1/12))))</f>
        <v>1560000</v>
      </c>
      <c r="Z15" s="130">
        <f>IF(Z$1&lt;Ingresos!$I$15,0,IF(Z$1=Ingresos!$I$15,Ingresos!$I3*Ingresos!$A$23,'FC Mensual'!Y15*((1+HLOOKUP('FC Mensual'!Y$2,Ingresos!$L$8:$V$10,3,0))^(1/12))))</f>
        <v>1560000</v>
      </c>
      <c r="AA15" s="130">
        <f>IF(AA$1&lt;Ingresos!$I$15,0,IF(AA$1=Ingresos!$I$15,Ingresos!$I3*Ingresos!$A$23,'FC Mensual'!Z15*((1+HLOOKUP('FC Mensual'!Z$2,Ingresos!$L$8:$V$10,3,0))^(1/12))))</f>
        <v>1560000</v>
      </c>
      <c r="AB15" s="130">
        <f>IF(AB$1&lt;Ingresos!$I$15,0,IF(AB$1=Ingresos!$I$15,Ingresos!$I3*Ingresos!$A$23,'FC Mensual'!AA15*((1+HLOOKUP('FC Mensual'!AA$2,Ingresos!$L$8:$V$10,3,0))^(1/12))))</f>
        <v>1560000</v>
      </c>
      <c r="AC15" s="130">
        <f>IF(AC$1&lt;Ingresos!$I$15,0,IF(AC$1=Ingresos!$I$15,Ingresos!$I3*Ingresos!$A$23,'FC Mensual'!AB15*((1+HLOOKUP('FC Mensual'!AB$2,Ingresos!$L$8:$V$10,3,0))^(1/12))))</f>
        <v>1563847.3808447937</v>
      </c>
      <c r="AD15" s="130">
        <f>IF(AD$1&lt;Ingresos!$I$15,0,IF(AD$1=Ingresos!$I$15,Ingresos!$I3*Ingresos!$A$23,'FC Mensual'!AC15*((1+HLOOKUP('FC Mensual'!AC$2,Ingresos!$L$8:$V$10,3,0))^(1/12))))</f>
        <v>1567704.2503686675</v>
      </c>
      <c r="AE15" s="130">
        <f>IF(AE$1&lt;Ingresos!$I$15,0,IF(AE$1=Ingresos!$I$15,Ingresos!$I3*Ingresos!$A$23,'FC Mensual'!AD15*((1+HLOOKUP('FC Mensual'!AD$2,Ingresos!$L$8:$V$10,3,0))^(1/12))))</f>
        <v>1571570.6319732638</v>
      </c>
      <c r="AF15" s="130">
        <f>IF(AF$1&lt;Ingresos!$I$15,0,IF(AF$1=Ingresos!$I$15,Ingresos!$I3*Ingresos!$A$23,'FC Mensual'!AE15*((1+HLOOKUP('FC Mensual'!AE$2,Ingresos!$L$8:$V$10,3,0))^(1/12))))</f>
        <v>1575446.5491179398</v>
      </c>
      <c r="AG15" s="130">
        <f>IF(AG$1&lt;Ingresos!$I$15,0,IF(AG$1=Ingresos!$I$15,Ingresos!$I3*Ingresos!$A$23,'FC Mensual'!AF15*((1+HLOOKUP('FC Mensual'!AF$2,Ingresos!$L$8:$V$10,3,0))^(1/12))))</f>
        <v>1579332.0253199094</v>
      </c>
      <c r="AH15" s="130">
        <f>IF(AH$1&lt;Ingresos!$I$15,0,IF(AH$1=Ingresos!$I$15,Ingresos!$I3*Ingresos!$A$23,'FC Mensual'!AG15*((1+HLOOKUP('FC Mensual'!AG$2,Ingresos!$L$8:$V$10,3,0))^(1/12))))</f>
        <v>1583227.084154387</v>
      </c>
      <c r="AI15" s="130">
        <f>IF(AI$1&lt;Ingresos!$I$15,0,IF(AI$1=Ingresos!$I$15,Ingresos!$I3*Ingresos!$A$23,'FC Mensual'!AH15*((1+HLOOKUP('FC Mensual'!AH$2,Ingresos!$L$8:$V$10,3,0))^(1/12))))</f>
        <v>1587131.7492547294</v>
      </c>
      <c r="AJ15" s="130">
        <f>IF(AJ$1&lt;Ingresos!$I$15,0,IF(AJ$1=Ingresos!$I$15,Ingresos!$I3*Ingresos!$A$23,'FC Mensual'!AI15*((1+HLOOKUP('FC Mensual'!AI$2,Ingresos!$L$8:$V$10,3,0))^(1/12))))</f>
        <v>1591046.0443125798</v>
      </c>
      <c r="AK15" s="130">
        <f>IF(AK$1&lt;Ingresos!$I$15,0,IF(AK$1=Ingresos!$I$15,Ingresos!$I3*Ingresos!$A$23,'FC Mensual'!AJ15*((1+HLOOKUP('FC Mensual'!AJ$2,Ingresos!$L$8:$V$10,3,0))^(1/12))))</f>
        <v>1594969.9930780113</v>
      </c>
      <c r="AL15" s="130">
        <f>IF(AL$1&lt;Ingresos!$I$15,0,IF(AL$1=Ingresos!$I$15,Ingresos!$I3*Ingresos!$A$23,'FC Mensual'!AK15*((1+HLOOKUP('FC Mensual'!AK$2,Ingresos!$L$8:$V$10,3,0))^(1/12))))</f>
        <v>1598903.6193596711</v>
      </c>
      <c r="AM15" s="130">
        <f>IF(AM$1&lt;Ingresos!$I$15,0,IF(AM$1=Ingresos!$I$15,Ingresos!$I3*Ingresos!$A$23,'FC Mensual'!AL15*((1+HLOOKUP('FC Mensual'!AL$2,Ingresos!$L$8:$V$10,3,0))^(1/12))))</f>
        <v>1602846.9470249249</v>
      </c>
      <c r="AN15" s="130">
        <f>IF(AN$1&lt;Ingresos!$I$15,0,IF(AN$1=Ingresos!$I$15,Ingresos!$I3*Ingresos!$A$23,'FC Mensual'!AM15*((1+HLOOKUP('FC Mensual'!AM$2,Ingresos!$L$8:$V$10,3,0))^(1/12))))</f>
        <v>1606800.0000000016</v>
      </c>
      <c r="AO15" s="130">
        <f>IF(AO$1&lt;Ingresos!$I$15,0,IF(AO$1=Ingresos!$I$15,Ingresos!$I3*Ingresos!$A$23,'FC Mensual'!AN15*((1+HLOOKUP('FC Mensual'!AN$2,Ingresos!$L$8:$V$10,3,0))^(1/12))))</f>
        <v>1610762.8022701391</v>
      </c>
      <c r="AP15" s="130">
        <f>IF(AP$1&lt;Ingresos!$I$15,0,IF(AP$1=Ingresos!$I$15,Ingresos!$I3*Ingresos!$A$23,'FC Mensual'!AO15*((1+HLOOKUP('FC Mensual'!AO$2,Ingresos!$L$8:$V$10,3,0))^(1/12))))</f>
        <v>1614735.377879729</v>
      </c>
      <c r="AQ15" s="130">
        <f>IF(AQ$1&lt;Ingresos!$I$15,0,IF(AQ$1=Ingresos!$I$15,Ingresos!$I3*Ingresos!$A$23,'FC Mensual'!AP15*((1+HLOOKUP('FC Mensual'!AP$2,Ingresos!$L$8:$V$10,3,0))^(1/12))))</f>
        <v>1618717.7509324632</v>
      </c>
      <c r="AR15" s="130">
        <f>IF(AR$1&lt;Ingresos!$I$15,0,IF(AR$1=Ingresos!$I$15,Ingresos!$I3*Ingresos!$A$23,'FC Mensual'!AQ15*((1+HLOOKUP('FC Mensual'!AQ$2,Ingresos!$L$8:$V$10,3,0))^(1/12))))</f>
        <v>1622709.9455914793</v>
      </c>
      <c r="AS15" s="130">
        <f>IF(AS$1&lt;Ingresos!$I$15,0,IF(AS$1=Ingresos!$I$15,Ingresos!$I3*Ingresos!$A$23,'FC Mensual'!AR15*((1+HLOOKUP('FC Mensual'!AR$2,Ingresos!$L$8:$V$10,3,0))^(1/12))))</f>
        <v>1626711.9860795082</v>
      </c>
      <c r="AT15" s="130">
        <f>IF(AT$1&lt;Ingresos!$I$15,0,IF(AT$1=Ingresos!$I$15,Ingresos!$I3*Ingresos!$A$23,'FC Mensual'!AS15*((1+HLOOKUP('FC Mensual'!AS$2,Ingresos!$L$8:$V$10,3,0))^(1/12))))</f>
        <v>1630723.8966790203</v>
      </c>
      <c r="AU15" s="130">
        <f>IF(AU$1&lt;Ingresos!$I$15,0,IF(AU$1=Ingresos!$I$15,Ingresos!$I3*Ingresos!$A$23,'FC Mensual'!AT15*((1+HLOOKUP('FC Mensual'!AT$2,Ingresos!$L$8:$V$10,3,0))^(1/12))))</f>
        <v>1634745.7017323731</v>
      </c>
      <c r="AV15" s="130">
        <f>IF(AV$1&lt;Ingresos!$I$15,0,IF(AV$1=Ingresos!$I$15,Ingresos!$I3*Ingresos!$A$23,'FC Mensual'!AU15*((1+HLOOKUP('FC Mensual'!AU$2,Ingresos!$L$8:$V$10,3,0))^(1/12))))</f>
        <v>1638777.4256419591</v>
      </c>
      <c r="AW15" s="130">
        <f>IF(AW$1&lt;Ingresos!$I$15,0,IF(AW$1=Ingresos!$I$15,Ingresos!$I3*Ingresos!$A$23,'FC Mensual'!AV15*((1+HLOOKUP('FC Mensual'!AV$2,Ingresos!$L$8:$V$10,3,0))^(1/12))))</f>
        <v>1642819.0928703535</v>
      </c>
      <c r="AX15" s="130">
        <f>IF(AX$1&lt;Ingresos!$I$15,0,IF(AX$1=Ingresos!$I$15,Ingresos!$I3*Ingresos!$A$23,'FC Mensual'!AW15*((1+HLOOKUP('FC Mensual'!AW$2,Ingresos!$L$8:$V$10,3,0))^(1/12))))</f>
        <v>1646870.727940463</v>
      </c>
      <c r="AY15" s="130">
        <f>IF(AY$1&lt;Ingresos!$I$15,0,IF(AY$1=Ingresos!$I$15,Ingresos!$I3*Ingresos!$A$23,'FC Mensual'!AX15*((1+HLOOKUP('FC Mensual'!AX$2,Ingresos!$L$8:$V$10,3,0))^(1/12))))</f>
        <v>1650932.3554356743</v>
      </c>
      <c r="AZ15" s="130">
        <f>IF(AZ$1&lt;Ingresos!$I$15,0,IF(AZ$1=Ingresos!$I$15,Ingresos!$I3*Ingresos!$A$23,'FC Mensual'!AY15*((1+HLOOKUP('FC Mensual'!AY$2,Ingresos!$L$8:$V$10,3,0))^(1/12))))</f>
        <v>1655004.0000000035</v>
      </c>
      <c r="BA15" s="130">
        <f>IF(BA$1&lt;Ingresos!$I$15,0,IF(BA$1=Ingresos!$I$15,Ingresos!$I3*Ingresos!$A$23,'FC Mensual'!AZ15*((1+HLOOKUP('FC Mensual'!AZ$2,Ingresos!$L$8:$V$10,3,0))^(1/12))))</f>
        <v>1659085.6863382452</v>
      </c>
      <c r="BB15" s="130">
        <f>IF(BB$1&lt;Ingresos!$I$15,0,IF(BB$1=Ingresos!$I$15,Ingresos!$I3*Ingresos!$A$23,'FC Mensual'!BA15*((1+HLOOKUP('FC Mensual'!BA$2,Ingresos!$L$8:$V$10,3,0))^(1/12))))</f>
        <v>1663177.439216123</v>
      </c>
      <c r="BC15" s="130">
        <f>IF(BC$1&lt;Ingresos!$I$15,0,IF(BC$1=Ingresos!$I$15,Ingresos!$I3*Ingresos!$A$23,'FC Mensual'!BB15*((1+HLOOKUP('FC Mensual'!BB$2,Ingresos!$L$8:$V$10,3,0))^(1/12))))</f>
        <v>1667279.2834604392</v>
      </c>
      <c r="BD15" s="130">
        <f>IF(BD$1&lt;Ingresos!$I$15,0,IF(BD$1=Ingresos!$I$15,Ingresos!$I3*Ingresos!$A$23,'FC Mensual'!BC15*((1+HLOOKUP('FC Mensual'!BC$2,Ingresos!$L$8:$V$10,3,0))^(1/12))))</f>
        <v>1671391.2439592257</v>
      </c>
      <c r="BE15" s="130">
        <f>IF(BE$1&lt;Ingresos!$I$15,0,IF(BE$1=Ingresos!$I$15,Ingresos!$I3*Ingresos!$A$23,'FC Mensual'!BD15*((1+HLOOKUP('FC Mensual'!BD$2,Ingresos!$L$8:$V$10,3,0))^(1/12))))</f>
        <v>1675513.3456618953</v>
      </c>
      <c r="BF15" s="130">
        <f>IF(BF$1&lt;Ingresos!$I$15,0,IF(BF$1=Ingresos!$I$15,Ingresos!$I3*Ingresos!$A$23,'FC Mensual'!BE15*((1+HLOOKUP('FC Mensual'!BE$2,Ingresos!$L$8:$V$10,3,0))^(1/12))))</f>
        <v>1679645.6135793927</v>
      </c>
      <c r="BG15" s="130">
        <f>IF(BG$1&lt;Ingresos!$I$15,0,IF(BG$1=Ingresos!$I$15,Ingresos!$I3*Ingresos!$A$23,'FC Mensual'!BF15*((1+HLOOKUP('FC Mensual'!BF$2,Ingresos!$L$8:$V$10,3,0))^(1/12))))</f>
        <v>1683788.0727843461</v>
      </c>
      <c r="BH15" s="130">
        <f>IF(BH$1&lt;Ingresos!$I$15,0,IF(BH$1=Ingresos!$I$15,Ingresos!$I3*Ingresos!$A$23,'FC Mensual'!BG15*((1+HLOOKUP('FC Mensual'!BG$2,Ingresos!$L$8:$V$10,3,0))^(1/12))))</f>
        <v>1687940.7484112196</v>
      </c>
      <c r="BI15" s="130">
        <f>IF(BI$1&lt;Ingresos!$I$15,0,IF(BI$1=Ingresos!$I$15,Ingresos!$I3*Ingresos!$A$23,'FC Mensual'!BH15*((1+HLOOKUP('FC Mensual'!BH$2,Ingresos!$L$8:$V$10,3,0))^(1/12))))</f>
        <v>1692103.6656564658</v>
      </c>
      <c r="BJ15" s="130">
        <f>IF(BJ$1&lt;Ingresos!$I$15,0,IF(BJ$1=Ingresos!$I$15,Ingresos!$I3*Ingresos!$A$23,'FC Mensual'!BI15*((1+HLOOKUP('FC Mensual'!BI$2,Ingresos!$L$8:$V$10,3,0))^(1/12))))</f>
        <v>1696276.8497786785</v>
      </c>
      <c r="BK15" s="130">
        <f>IF(BK$1&lt;Ingresos!$I$15,0,IF(BK$1=Ingresos!$I$15,Ingresos!$I3*Ingresos!$A$23,'FC Mensual'!BJ15*((1+HLOOKUP('FC Mensual'!BJ$2,Ingresos!$L$8:$V$10,3,0))^(1/12))))</f>
        <v>1700460.3260987462</v>
      </c>
      <c r="BL15" s="130">
        <f>IF(BL$1&lt;Ingresos!$I$15,0,IF(BL$1=Ingresos!$I$15,Ingresos!$I3*Ingresos!$A$23,'FC Mensual'!BK15*((1+HLOOKUP('FC Mensual'!BK$2,Ingresos!$L$8:$V$10,3,0))^(1/12))))</f>
        <v>1704654.1200000052</v>
      </c>
      <c r="BM15" s="130">
        <f>IF(BM$1&lt;Ingresos!$I$15,0,IF(BM$1=Ingresos!$I$15,Ingresos!$I3*Ingresos!$A$23,'FC Mensual'!BL15*((1+HLOOKUP('FC Mensual'!BL$2,Ingresos!$L$8:$V$10,3,0))^(1/12))))</f>
        <v>1708858.2569283941</v>
      </c>
      <c r="BN15" s="130">
        <f>IF(BN$1&lt;Ingresos!$I$15,0,IF(BN$1=Ingresos!$I$15,Ingresos!$I3*Ingresos!$A$23,'FC Mensual'!BM15*((1+HLOOKUP('FC Mensual'!BM$2,Ingresos!$L$8:$V$10,3,0))^(1/12))))</f>
        <v>1713072.7623926082</v>
      </c>
      <c r="BO15" s="130">
        <f>IF(BO$1&lt;Ingresos!$I$15,0,IF(BO$1=Ingresos!$I$15,Ingresos!$I3*Ingresos!$A$23,'FC Mensual'!BN15*((1+HLOOKUP('FC Mensual'!BN$2,Ingresos!$L$8:$V$10,3,0))^(1/12))))</f>
        <v>1717297.661964254</v>
      </c>
      <c r="BP15" s="130">
        <f>IF(BP$1&lt;Ingresos!$I$15,0,IF(BP$1=Ingresos!$I$15,Ingresos!$I3*Ingresos!$A$23,'FC Mensual'!BO15*((1+HLOOKUP('FC Mensual'!BO$2,Ingresos!$L$8:$V$10,3,0))^(1/12))))</f>
        <v>1721532.9812780041</v>
      </c>
      <c r="BQ15" s="130">
        <f>IF(BQ$1&lt;Ingresos!$I$15,0,IF(BQ$1=Ingresos!$I$15,Ingresos!$I3*Ingresos!$A$23,'FC Mensual'!BP15*((1+HLOOKUP('FC Mensual'!BP$2,Ingresos!$L$8:$V$10,3,0))^(1/12))))</f>
        <v>1725778.746031754</v>
      </c>
      <c r="BR15" s="130">
        <f>IF(BR$1&lt;Ingresos!$I$15,0,IF(BR$1=Ingresos!$I$15,Ingresos!$I3*Ingresos!$A$23,'FC Mensual'!BQ15*((1+HLOOKUP('FC Mensual'!BQ$2,Ingresos!$L$8:$V$10,3,0))^(1/12))))</f>
        <v>1730034.9819867762</v>
      </c>
      <c r="BS15" s="130">
        <f>IF(BS$1&lt;Ingresos!$I$15,0,IF(BS$1=Ingresos!$I$15,Ingresos!$I3*Ingresos!$A$23,'FC Mensual'!BR15*((1+HLOOKUP('FC Mensual'!BR$2,Ingresos!$L$8:$V$10,3,0))^(1/12))))</f>
        <v>1734301.7149678781</v>
      </c>
      <c r="BT15" s="130">
        <f>IF(BT$1&lt;Ingresos!$I$15,0,IF(BT$1=Ingresos!$I$15,Ingresos!$I3*Ingresos!$A$23,'FC Mensual'!BS15*((1+HLOOKUP('FC Mensual'!BS$2,Ingresos!$L$8:$V$10,3,0))^(1/12))))</f>
        <v>1738578.9708635579</v>
      </c>
      <c r="BU15" s="130">
        <f>IF(BU$1&lt;Ingresos!$I$15,0,IF(BU$1=Ingresos!$I$15,Ingresos!$I3*Ingresos!$A$23,'FC Mensual'!BT15*((1+HLOOKUP('FC Mensual'!BT$2,Ingresos!$L$8:$V$10,3,0))^(1/12))))</f>
        <v>1742866.7756261616</v>
      </c>
      <c r="BV15" s="130">
        <f>IF(BV$1&lt;Ingresos!$I$15,0,IF(BV$1=Ingresos!$I$15,Ingresos!$I3*Ingresos!$A$23,'FC Mensual'!BU15*((1+HLOOKUP('FC Mensual'!BU$2,Ingresos!$L$8:$V$10,3,0))^(1/12))))</f>
        <v>1747165.1552720407</v>
      </c>
      <c r="BW15" s="130">
        <f>IF(BW$1&lt;Ingresos!$I$15,0,IF(BW$1=Ingresos!$I$15,Ingresos!$I3*Ingresos!$A$23,'FC Mensual'!BV15*((1+HLOOKUP('FC Mensual'!BV$2,Ingresos!$L$8:$V$10,3,0))^(1/12))))</f>
        <v>1751474.1358817106</v>
      </c>
      <c r="BX15" s="130">
        <f>IF(BX$1&lt;Ingresos!$I$15,0,IF(BX$1=Ingresos!$I$15,Ingresos!$I3*Ingresos!$A$23,'FC Mensual'!BW15*((1+HLOOKUP('FC Mensual'!BW$2,Ingresos!$L$8:$V$10,3,0))^(1/12))))</f>
        <v>1755793.7436000074</v>
      </c>
      <c r="BY15" s="130">
        <f>IF(BY$1&lt;Ingresos!$I$15,0,IF(BY$1=Ingresos!$I$15,Ingresos!$I3*Ingresos!$A$23,'FC Mensual'!BX15*((1+HLOOKUP('FC Mensual'!BX$2,Ingresos!$L$8:$V$10,3,0))^(1/12))))</f>
        <v>1760124.0046362481</v>
      </c>
      <c r="BZ15" s="130">
        <f>IF(BZ$1&lt;Ingresos!$I$15,0,IF(BZ$1=Ingresos!$I$15,Ingresos!$I3*Ingresos!$A$23,'FC Mensual'!BY15*((1+HLOOKUP('FC Mensual'!BY$2,Ingresos!$L$8:$V$10,3,0))^(1/12))))</f>
        <v>1764464.9452643886</v>
      </c>
      <c r="CA15" s="130">
        <f>IF(CA$1&lt;Ingresos!$I$15,0,IF(CA$1=Ingresos!$I$15,Ingresos!$I3*Ingresos!$A$23,'FC Mensual'!BZ15*((1+HLOOKUP('FC Mensual'!BZ$2,Ingresos!$L$8:$V$10,3,0))^(1/12))))</f>
        <v>1768816.5918231837</v>
      </c>
      <c r="CB15" s="130">
        <f>IF(CB$1&lt;Ingresos!$I$15,0,IF(CB$1=Ingresos!$I$15,Ingresos!$I3*Ingresos!$A$23,'FC Mensual'!CA15*((1+HLOOKUP('FC Mensual'!CA$2,Ingresos!$L$8:$V$10,3,0))^(1/12))))</f>
        <v>1773178.9707163465</v>
      </c>
      <c r="CC15" s="130">
        <f>IF(CC$1&lt;Ingresos!$I$15,0,IF(CC$1=Ingresos!$I$15,Ingresos!$I3*Ingresos!$A$23,'FC Mensual'!CB15*((1+HLOOKUP('FC Mensual'!CB$2,Ingresos!$L$8:$V$10,3,0))^(1/12))))</f>
        <v>1777552.1084127089</v>
      </c>
      <c r="CD15" s="130">
        <f>IF(CD$1&lt;Ingresos!$I$15,0,IF(CD$1=Ingresos!$I$15,Ingresos!$I3*Ingresos!$A$23,'FC Mensual'!CC15*((1+HLOOKUP('FC Mensual'!CC$2,Ingresos!$L$8:$V$10,3,0))^(1/12))))</f>
        <v>1781936.0314463817</v>
      </c>
      <c r="CE15" s="130">
        <f>IF(CE$1&lt;Ingresos!$I$15,0,IF(CE$1=Ingresos!$I$15,Ingresos!$I3*Ingresos!$A$23,'FC Mensual'!CD15*((1+HLOOKUP('FC Mensual'!CD$2,Ingresos!$L$8:$V$10,3,0))^(1/12))))</f>
        <v>1786330.7664169166</v>
      </c>
      <c r="CF15" s="130">
        <f>IF(CF$1&lt;Ingresos!$I$15,0,IF(CF$1=Ingresos!$I$15,Ingresos!$I3*Ingresos!$A$23,'FC Mensual'!CE15*((1+HLOOKUP('FC Mensual'!CE$2,Ingresos!$L$8:$V$10,3,0))^(1/12))))</f>
        <v>1790736.3399894668</v>
      </c>
      <c r="CG15" s="130">
        <f>IF(CG$1&lt;Ingresos!$I$15,0,IF(CG$1=Ingresos!$I$15,Ingresos!$I3*Ingresos!$A$23,'FC Mensual'!CF15*((1+HLOOKUP('FC Mensual'!CF$2,Ingresos!$L$8:$V$10,3,0))^(1/12))))</f>
        <v>1795152.7788949485</v>
      </c>
      <c r="CH15" s="130">
        <f>IF(CH$1&lt;Ingresos!$I$15,0,IF(CH$1=Ingresos!$I$15,Ingresos!$I3*Ingresos!$A$23,'FC Mensual'!CG15*((1+HLOOKUP('FC Mensual'!CG$2,Ingresos!$L$8:$V$10,3,0))^(1/12))))</f>
        <v>1799580.1099302042</v>
      </c>
      <c r="CI15" s="130">
        <f>IF(CI$1&lt;Ingresos!$I$15,0,IF(CI$1=Ingresos!$I$15,Ingresos!$I3*Ingresos!$A$23,'FC Mensual'!CH15*((1+HLOOKUP('FC Mensual'!CH$2,Ingresos!$L$8:$V$10,3,0))^(1/12))))</f>
        <v>1804018.3599581639</v>
      </c>
      <c r="CJ15" s="130">
        <f>IF(CJ$1&lt;Ingresos!$I$15,0,IF(CJ$1=Ingresos!$I$15,Ingresos!$I3*Ingresos!$A$23,'FC Mensual'!CI15*((1+HLOOKUP('FC Mensual'!CI$2,Ingresos!$L$8:$V$10,3,0))^(1/12))))</f>
        <v>1808467.5559080096</v>
      </c>
      <c r="CK15" s="130">
        <f>IF(CK$1&lt;Ingresos!$I$15,0,IF(CK$1=Ingresos!$I$15,Ingresos!$I3*Ingresos!$A$23,'FC Mensual'!CJ15*((1+HLOOKUP('FC Mensual'!CJ$2,Ingresos!$L$8:$V$10,3,0))^(1/12))))</f>
        <v>1812927.7247753374</v>
      </c>
      <c r="CL15" s="130">
        <f>IF(CL$1&lt;Ingresos!$I$15,0,IF(CL$1=Ingresos!$I$15,Ingresos!$I3*Ingresos!$A$23,'FC Mensual'!CK15*((1+HLOOKUP('FC Mensual'!CK$2,Ingresos!$L$8:$V$10,3,0))^(1/12))))</f>
        <v>1817398.893622322</v>
      </c>
      <c r="CM15" s="130">
        <f>IF(CM$1&lt;Ingresos!$I$15,0,IF(CM$1=Ingresos!$I$15,Ingresos!$I3*Ingresos!$A$23,'FC Mensual'!CL15*((1+HLOOKUP('FC Mensual'!CL$2,Ingresos!$L$8:$V$10,3,0))^(1/12))))</f>
        <v>1821881.0895778809</v>
      </c>
      <c r="CN15" s="130">
        <f>IF(CN$1&lt;Ingresos!$I$15,0,IF(CN$1=Ingresos!$I$15,Ingresos!$I3*Ingresos!$A$23,'FC Mensual'!CM15*((1+HLOOKUP('FC Mensual'!CM$2,Ingresos!$L$8:$V$10,3,0))^(1/12))))</f>
        <v>1826374.3398378387</v>
      </c>
      <c r="CO15" s="130">
        <f>IF(CO$1&lt;Ingresos!$I$15,0,IF(CO$1=Ingresos!$I$15,Ingresos!$I3*Ingresos!$A$23,'FC Mensual'!CN15*((1+HLOOKUP('FC Mensual'!CN$2,Ingresos!$L$8:$V$10,3,0))^(1/12))))</f>
        <v>1830878.6716650918</v>
      </c>
      <c r="CP15" s="130">
        <f>IF(CP$1&lt;Ingresos!$I$15,0,IF(CP$1=Ingresos!$I$15,Ingresos!$I3*Ingresos!$A$23,'FC Mensual'!CO15*((1+HLOOKUP('FC Mensual'!CO$2,Ingresos!$L$8:$V$10,3,0))^(1/12))))</f>
        <v>1835394.112389775</v>
      </c>
      <c r="CQ15" s="130">
        <f>IF(CQ$1&lt;Ingresos!$I$15,0,IF(CQ$1=Ingresos!$I$15,Ingresos!$I3*Ingresos!$A$23,'FC Mensual'!CP15*((1+HLOOKUP('FC Mensual'!CP$2,Ingresos!$L$8:$V$10,3,0))^(1/12))))</f>
        <v>1839920.6894094259</v>
      </c>
      <c r="CR15" s="130">
        <f>IF(CR$1&lt;Ingresos!$I$15,0,IF(CR$1=Ingresos!$I$15,Ingresos!$I3*Ingresos!$A$23,'FC Mensual'!CQ15*((1+HLOOKUP('FC Mensual'!CQ$2,Ingresos!$L$8:$V$10,3,0))^(1/12))))</f>
        <v>1844458.4301891525</v>
      </c>
      <c r="CS15" s="130">
        <f>IF(CS$1&lt;Ingresos!$I$15,0,IF(CS$1=Ingresos!$I$15,Ingresos!$I3*Ingresos!$A$23,'FC Mensual'!CR15*((1+HLOOKUP('FC Mensual'!CR$2,Ingresos!$L$8:$V$10,3,0))^(1/12))))</f>
        <v>1849007.3622617987</v>
      </c>
      <c r="CT15" s="130">
        <f>IF(CT$1&lt;Ingresos!$I$15,0,IF(CT$1=Ingresos!$I$15,Ingresos!$I3*Ingresos!$A$23,'FC Mensual'!CS15*((1+HLOOKUP('FC Mensual'!CS$2,Ingresos!$L$8:$V$10,3,0))^(1/12))))</f>
        <v>1853567.5132281119</v>
      </c>
      <c r="CU15" s="130">
        <f>IF(CU$1&lt;Ingresos!$I$15,0,IF(CU$1=Ingresos!$I$15,Ingresos!$I3*Ingresos!$A$23,'FC Mensual'!CT15*((1+HLOOKUP('FC Mensual'!CT$2,Ingresos!$L$8:$V$10,3,0))^(1/12))))</f>
        <v>1858138.9107569105</v>
      </c>
      <c r="CV15" s="130">
        <f>IF(CV$1&lt;Ingresos!$I$15,0,IF(CV$1=Ingresos!$I$15,Ingresos!$I3*Ingresos!$A$23,'FC Mensual'!CU15*((1+HLOOKUP('FC Mensual'!CU$2,Ingresos!$L$8:$V$10,3,0))^(1/12))))</f>
        <v>1862721.5825852514</v>
      </c>
      <c r="CW15" s="130">
        <f>IF(CW$1&lt;Ingresos!$I$15,0,IF(CW$1=Ingresos!$I$15,Ingresos!$I3*Ingresos!$A$23,'FC Mensual'!CV15*((1+HLOOKUP('FC Mensual'!CV$2,Ingresos!$L$8:$V$10,3,0))^(1/12))))</f>
        <v>1867315.5565185992</v>
      </c>
      <c r="CX15" s="130">
        <f>IF(CX$1&lt;Ingresos!$I$15,0,IF(CX$1=Ingresos!$I$15,Ingresos!$I3*Ingresos!$A$23,'FC Mensual'!CW15*((1+HLOOKUP('FC Mensual'!CW$2,Ingresos!$L$8:$V$10,3,0))^(1/12))))</f>
        <v>1871920.8604309934</v>
      </c>
      <c r="CY15" s="130">
        <f>IF(CY$1&lt;Ingresos!$I$15,0,IF(CY$1=Ingresos!$I$15,Ingresos!$I3*Ingresos!$A$23,'FC Mensual'!CX15*((1+HLOOKUP('FC Mensual'!CX$2,Ingresos!$L$8:$V$10,3,0))^(1/12))))</f>
        <v>1876537.5222652191</v>
      </c>
      <c r="CZ15" s="130">
        <f>IF(CZ$1&lt;Ingresos!$I$15,0,IF(CZ$1=Ingresos!$I$15,Ingresos!$I3*Ingresos!$A$23,'FC Mensual'!CY15*((1+HLOOKUP('FC Mensual'!CY$2,Ingresos!$L$8:$V$10,3,0))^(1/12))))</f>
        <v>1881165.5700329754</v>
      </c>
      <c r="DA15" s="130">
        <f>IF(DA$1&lt;Ingresos!$I$15,0,IF(DA$1=Ingresos!$I$15,Ingresos!$I3*Ingresos!$A$23,'FC Mensual'!CZ15*((1+HLOOKUP('FC Mensual'!CZ$2,Ingresos!$L$8:$V$10,3,0))^(1/12))))</f>
        <v>1885805.0318150462</v>
      </c>
      <c r="DB15" s="130">
        <f>IF(DB$1&lt;Ingresos!$I$15,0,IF(DB$1=Ingresos!$I$15,Ingresos!$I3*Ingresos!$A$23,'FC Mensual'!DA15*((1+HLOOKUP('FC Mensual'!DA$2,Ingresos!$L$8:$V$10,3,0))^(1/12))))</f>
        <v>1890455.9357614699</v>
      </c>
      <c r="DC15" s="130">
        <f>IF(DC$1&lt;Ingresos!$I$15,0,IF(DC$1=Ingresos!$I$15,Ingresos!$I3*Ingresos!$A$23,'FC Mensual'!DB15*((1+HLOOKUP('FC Mensual'!DB$2,Ingresos!$L$8:$V$10,3,0))^(1/12))))</f>
        <v>1895118.3100917104</v>
      </c>
      <c r="DD15" s="130">
        <f>IF(DD$1&lt;Ingresos!$I$15,0,IF(DD$1=Ingresos!$I$15,Ingresos!$I3*Ingresos!$A$23,'FC Mensual'!DC15*((1+HLOOKUP('FC Mensual'!DC$2,Ingresos!$L$8:$V$10,3,0))^(1/12))))</f>
        <v>1899792.1830948289</v>
      </c>
      <c r="DE15" s="130">
        <f>IF(DE$1&lt;Ingresos!$I$15,0,IF(DE$1=Ingresos!$I$15,Ingresos!$I3*Ingresos!$A$23,'FC Mensual'!DD15*((1+HLOOKUP('FC Mensual'!DD$2,Ingresos!$L$8:$V$10,3,0))^(1/12))))</f>
        <v>1904477.5831296544</v>
      </c>
      <c r="DF15" s="130">
        <f>IF(DF$1&lt;Ingresos!$I$15,0,IF(DF$1=Ingresos!$I$15,Ingresos!$I3*Ingresos!$A$23,'FC Mensual'!DE15*((1+HLOOKUP('FC Mensual'!DE$2,Ingresos!$L$8:$V$10,3,0))^(1/12))))</f>
        <v>1909174.538624957</v>
      </c>
      <c r="DG15" s="130">
        <f>IF(DG$1&lt;Ingresos!$I$15,0,IF(DG$1=Ingresos!$I$15,Ingresos!$I3*Ingresos!$A$23,'FC Mensual'!DF15*((1+HLOOKUP('FC Mensual'!DF$2,Ingresos!$L$8:$V$10,3,0))^(1/12))))</f>
        <v>1913883.0780796194</v>
      </c>
      <c r="DH15" s="130">
        <f>IF(DH$1&lt;Ingresos!$I$15,0,IF(DH$1=Ingresos!$I$15,Ingresos!$I3*Ingresos!$A$23,'FC Mensual'!DG15*((1+HLOOKUP('FC Mensual'!DG$2,Ingresos!$L$8:$V$10,3,0))^(1/12))))</f>
        <v>1918603.2300628107</v>
      </c>
      <c r="DI15" s="130">
        <f>IF(DI$1&lt;Ingresos!$I$15,0,IF(DI$1=Ingresos!$I$15,Ingresos!$I3*Ingresos!$A$23,'FC Mensual'!DH15*((1+HLOOKUP('FC Mensual'!DH$2,Ingresos!$L$8:$V$10,3,0))^(1/12))))</f>
        <v>1923335.0232141588</v>
      </c>
      <c r="DJ15" s="130">
        <f>IF(DJ$1&lt;Ingresos!$I$15,0,IF(DJ$1=Ingresos!$I$15,Ingresos!$I3*Ingresos!$A$23,'FC Mensual'!DI15*((1+HLOOKUP('FC Mensual'!DI$2,Ingresos!$L$8:$V$10,3,0))^(1/12))))</f>
        <v>1928078.4862439248</v>
      </c>
      <c r="DK15" s="130">
        <f>IF(DK$1&lt;Ingresos!$I$15,0,IF(DK$1=Ingresos!$I$15,Ingresos!$I3*Ingresos!$A$23,'FC Mensual'!DJ15*((1+HLOOKUP('FC Mensual'!DJ$2,Ingresos!$L$8:$V$10,3,0))^(1/12))))</f>
        <v>1932833.6479331772</v>
      </c>
      <c r="DL15" s="130">
        <f>IF(DL$1&lt;Ingresos!$I$15,0,IF(DL$1=Ingresos!$I$15,Ingresos!$I3*Ingresos!$A$23,'FC Mensual'!DK15*((1+HLOOKUP('FC Mensual'!DK$2,Ingresos!$L$8:$V$10,3,0))^(1/12))))</f>
        <v>1937600.5371339663</v>
      </c>
      <c r="DM15" s="130">
        <f>IF(DM$1&lt;Ingresos!$I$15,0,IF(DM$1=Ingresos!$I$15,Ingresos!$I3*Ingresos!$A$23,'FC Mensual'!DL15*((1+HLOOKUP('FC Mensual'!DL$2,Ingresos!$L$8:$V$10,3,0))^(1/12))))</f>
        <v>1942379.1827694993</v>
      </c>
      <c r="DN15" s="130">
        <f>IF(DN$1&lt;Ingresos!$I$15,0,IF(DN$1=Ingresos!$I$15,Ingresos!$I3*Ingresos!$A$23,'FC Mensual'!DM15*((1+HLOOKUP('FC Mensual'!DM$2,Ingresos!$L$8:$V$10,3,0))^(1/12))))</f>
        <v>1947169.6138343157</v>
      </c>
      <c r="DO15" s="130">
        <f>IF(DO$1&lt;Ingresos!$I$15,0,IF(DO$1=Ingresos!$I$15,Ingresos!$I3*Ingresos!$A$23,'FC Mensual'!DN15*((1+HLOOKUP('FC Mensual'!DN$2,Ingresos!$L$8:$V$10,3,0))^(1/12))))</f>
        <v>1951971.8593944635</v>
      </c>
      <c r="DP15" s="130">
        <f>IF(DP$1&lt;Ingresos!$I$15,0,IF(DP$1=Ingresos!$I$15,Ingresos!$I3*Ingresos!$A$23,'FC Mensual'!DO15*((1+HLOOKUP('FC Mensual'!DO$2,Ingresos!$L$8:$V$10,3,0))^(1/12))))</f>
        <v>1956785.9485876756</v>
      </c>
      <c r="DQ15" s="130">
        <f>IF(DQ$1&lt;Ingresos!$I$15,0,IF(DQ$1=Ingresos!$I$15,Ingresos!$I3*Ingresos!$A$23,'FC Mensual'!DP15*((1+HLOOKUP('FC Mensual'!DP$2,Ingresos!$L$8:$V$10,3,0))^(1/12))))</f>
        <v>1961611.910623546</v>
      </c>
      <c r="DR15" s="130">
        <f>IF(DR$1&lt;Ingresos!$I$15,0,IF(DR$1=Ingresos!$I$15,Ingresos!$I3*Ingresos!$A$23,'FC Mensual'!DQ15*((1+HLOOKUP('FC Mensual'!DQ$2,Ingresos!$L$8:$V$10,3,0))^(1/12))))</f>
        <v>1966449.7747837077</v>
      </c>
      <c r="DS15" s="130">
        <f>IF(DS$1&lt;Ingresos!$I$15,0,IF(DS$1=Ingresos!$I$15,Ingresos!$I3*Ingresos!$A$23,'FC Mensual'!DR15*((1+HLOOKUP('FC Mensual'!DR$2,Ingresos!$L$8:$V$10,3,0))^(1/12))))</f>
        <v>1971299.57042201</v>
      </c>
      <c r="DT15" s="130">
        <f>IF(DT$1&lt;Ingresos!$I$15,0,IF(DT$1=Ingresos!$I$15,Ingresos!$I3*Ingresos!$A$23,'FC Mensual'!DS15*((1+HLOOKUP('FC Mensual'!DS$2,Ingresos!$L$8:$V$10,3,0))^(1/12))))</f>
        <v>1976161.3269646971</v>
      </c>
      <c r="DU15" s="130">
        <f>IF(DU$1&lt;Ingresos!$I$15,0,IF(DU$1=Ingresos!$I$15,Ingresos!$I3*Ingresos!$A$23,'FC Mensual'!DT15*((1+HLOOKUP('FC Mensual'!DT$2,Ingresos!$L$8:$V$10,3,0))^(1/12))))</f>
        <v>1981035.0739105856</v>
      </c>
      <c r="DV15" s="130">
        <f>IF(DV$1&lt;Ingresos!$I$15,0,IF(DV$1=Ingresos!$I$15,Ingresos!$I3*Ingresos!$A$23,'FC Mensual'!DU15*((1+HLOOKUP('FC Mensual'!DU$2,Ingresos!$L$8:$V$10,3,0))^(1/12))))</f>
        <v>1985920.8408312446</v>
      </c>
      <c r="DW15" s="130">
        <f>IF(DW$1&lt;Ingresos!$I$15,0,IF(DW$1=Ingresos!$I$15,Ingresos!$I3*Ingresos!$A$23,'FC Mensual'!DV15*((1+HLOOKUP('FC Mensual'!DV$2,Ingresos!$L$8:$V$10,3,0))^(1/12))))</f>
        <v>1990818.6573711745</v>
      </c>
      <c r="DX15" s="130">
        <f>IF(DX$1&lt;Ingresos!$I$15,0,IF(DX$1=Ingresos!$I$15,Ingresos!$I3*Ingresos!$A$23,'FC Mensual'!DW15*((1+HLOOKUP('FC Mensual'!DW$2,Ingresos!$L$8:$V$10,3,0))^(1/12))))</f>
        <v>1995728.5532479873</v>
      </c>
      <c r="DY15" s="130">
        <f>IF(DY$1&lt;Ingresos!$I$15,0,IF(DY$1=Ingresos!$I$15,Ingresos!$I3*Ingresos!$A$23,'FC Mensual'!DX15*((1+HLOOKUP('FC Mensual'!DX$2,Ingresos!$L$8:$V$10,3,0))^(1/12))))</f>
        <v>2000650.5582525863</v>
      </c>
      <c r="DZ15" s="130">
        <f>IF(DZ$1&lt;Ingresos!$I$15,0,IF(DZ$1=Ingresos!$I$15,Ingresos!$I3*Ingresos!$A$23,'FC Mensual'!DY15*((1+HLOOKUP('FC Mensual'!DY$2,Ingresos!$L$8:$V$10,3,0))^(1/12))))</f>
        <v>2005584.7022493472</v>
      </c>
      <c r="EA15" s="130">
        <f>IF(EA$1&lt;Ingresos!$I$15,0,IF(EA$1=Ingresos!$I$15,Ingresos!$I3*Ingresos!$A$23,'FC Mensual'!DZ15*((1+HLOOKUP('FC Mensual'!DZ$2,Ingresos!$L$8:$V$10,3,0))^(1/12))))</f>
        <v>2010531.0151762995</v>
      </c>
      <c r="EB15" s="130">
        <f>IF(EB$1&lt;Ingresos!$I$15,0,IF(EB$1=Ingresos!$I$15,Ingresos!$I3*Ingresos!$A$23,'FC Mensual'!EA15*((1+HLOOKUP('FC Mensual'!EA$2,Ingresos!$L$8:$V$10,3,0))^(1/12))))</f>
        <v>2015489.5270453079</v>
      </c>
      <c r="EC15" s="130">
        <f>IF(EC$1&lt;Ingresos!$I$15,0,IF(EC$1=Ingresos!$I$15,Ingresos!$I3*Ingresos!$A$23,'FC Mensual'!EB15*((1+HLOOKUP('FC Mensual'!EB$2,Ingresos!$L$8:$V$10,3,0))^(1/12))))</f>
        <v>2020460.2679422544</v>
      </c>
      <c r="ED15" s="130">
        <f>IF(ED$1&lt;Ingresos!$I$15,0,IF(ED$1=Ingresos!$I$15,Ingresos!$I3*Ingresos!$A$23,'FC Mensual'!EC15*((1+HLOOKUP('FC Mensual'!EC$2,Ingresos!$L$8:$V$10,3,0))^(1/12))))</f>
        <v>2025443.2680272211</v>
      </c>
      <c r="EE15" s="130">
        <f>IF(EE$1&lt;Ingresos!$I$15,0,IF(EE$1=Ingresos!$I$15,Ingresos!$I3*Ingresos!$A$23,'FC Mensual'!ED15*((1+HLOOKUP('FC Mensual'!ED$2,Ingresos!$L$8:$V$10,3,0))^(1/12))))</f>
        <v>2030438.5575346726</v>
      </c>
    </row>
    <row r="16" spans="1:135" x14ac:dyDescent="0.35">
      <c r="A16" s="137">
        <f>SUMIF($C$1:$EE$1,"&lt;="&amp;Resumen!$K$19,'FC Mensual'!C16:EE16)</f>
        <v>0</v>
      </c>
      <c r="B16" s="5" t="str">
        <f>Ingresos!H4</f>
        <v xml:space="preserve">Fee de mascotas </v>
      </c>
      <c r="C16" s="129"/>
      <c r="D16" s="130">
        <f>IF(D$1&lt;Ingresos!$I$15,0,IF(D$1=Ingresos!$I$15,Ingresos!$I4*Ingresos!$A$23,'FC Mensual'!C16*((1+HLOOKUP('FC Mensual'!C$2,Ingresos!$L$8:$V$10,3,0))^(1/12))))</f>
        <v>0</v>
      </c>
      <c r="E16" s="130">
        <f>IF(E$1&lt;Ingresos!$I$15,0,IF(E$1=Ingresos!$I$15,Ingresos!$I4*Ingresos!$A$23,'FC Mensual'!D16*((1+HLOOKUP('FC Mensual'!D$2,Ingresos!$L$8:$V$10,3,0))^(1/12))))</f>
        <v>0</v>
      </c>
      <c r="F16" s="130">
        <f>IF(F$1&lt;Ingresos!$I$15,0,IF(F$1=Ingresos!$I$15,Ingresos!$I4*Ingresos!$A$23,'FC Mensual'!E16*((1+HLOOKUP('FC Mensual'!E$2,Ingresos!$L$8:$V$10,3,0))^(1/12))))</f>
        <v>0</v>
      </c>
      <c r="G16" s="130">
        <f>IF(G$1&lt;Ingresos!$I$15,0,IF(G$1=Ingresos!$I$15,Ingresos!$I4*Ingresos!$A$23,'FC Mensual'!F16*((1+HLOOKUP('FC Mensual'!F$2,Ingresos!$L$8:$V$10,3,0))^(1/12))))</f>
        <v>0</v>
      </c>
      <c r="H16" s="130">
        <f>IF(H$1&lt;Ingresos!$I$15,0,IF(H$1=Ingresos!$I$15,Ingresos!$I4*Ingresos!$A$23,'FC Mensual'!G16*((1+HLOOKUP('FC Mensual'!G$2,Ingresos!$L$8:$V$10,3,0))^(1/12))))</f>
        <v>0</v>
      </c>
      <c r="I16" s="130">
        <f>IF(I$1&lt;Ingresos!$I$15,0,IF(I$1=Ingresos!$I$15,Ingresos!$I4*Ingresos!$A$23,'FC Mensual'!H16*((1+HLOOKUP('FC Mensual'!H$2,Ingresos!$L$8:$V$10,3,0))^(1/12))))</f>
        <v>0</v>
      </c>
      <c r="J16" s="130">
        <f>IF(J$1&lt;Ingresos!$I$15,0,IF(J$1=Ingresos!$I$15,Ingresos!$I4*Ingresos!$A$23,'FC Mensual'!I16*((1+HLOOKUP('FC Mensual'!I$2,Ingresos!$L$8:$V$10,3,0))^(1/12))))</f>
        <v>0</v>
      </c>
      <c r="K16" s="130">
        <f>IF(K$1&lt;Ingresos!$I$15,0,IF(K$1=Ingresos!$I$15,Ingresos!$I4*Ingresos!$A$23,'FC Mensual'!J16*((1+HLOOKUP('FC Mensual'!J$2,Ingresos!$L$8:$V$10,3,0))^(1/12))))</f>
        <v>0</v>
      </c>
      <c r="L16" s="130">
        <f>IF(L$1&lt;Ingresos!$I$15,0,IF(L$1=Ingresos!$I$15,Ingresos!$I4*Ingresos!$A$23,'FC Mensual'!K16*((1+HLOOKUP('FC Mensual'!K$2,Ingresos!$L$8:$V$10,3,0))^(1/12))))</f>
        <v>0</v>
      </c>
      <c r="M16" s="130">
        <f>IF(M$1&lt;Ingresos!$I$15,0,IF(M$1=Ingresos!$I$15,Ingresos!$I4*Ingresos!$A$23,'FC Mensual'!L16*((1+HLOOKUP('FC Mensual'!L$2,Ingresos!$L$8:$V$10,3,0))^(1/12))))</f>
        <v>0</v>
      </c>
      <c r="N16" s="130">
        <f>IF(N$1&lt;Ingresos!$I$15,0,IF(N$1=Ingresos!$I$15,Ingresos!$I4*Ingresos!$A$23,'FC Mensual'!M16*((1+HLOOKUP('FC Mensual'!M$2,Ingresos!$L$8:$V$10,3,0))^(1/12))))</f>
        <v>0</v>
      </c>
      <c r="O16" s="130">
        <f>IF(O$1&lt;Ingresos!$I$15,0,IF(O$1=Ingresos!$I$15,Ingresos!$I4*Ingresos!$A$23,'FC Mensual'!N16*((1+HLOOKUP('FC Mensual'!N$2,Ingresos!$L$8:$V$10,3,0))^(1/12))))</f>
        <v>0</v>
      </c>
      <c r="P16" s="130">
        <f>IF(P$1&lt;Ingresos!$I$15,0,IF(P$1=Ingresos!$I$15,Ingresos!$I4*Ingresos!$A$23,'FC Mensual'!O16*((1+HLOOKUP('FC Mensual'!O$2,Ingresos!$L$8:$V$10,3,0))^(1/12))))</f>
        <v>0</v>
      </c>
      <c r="Q16" s="130">
        <f>IF(Q$1&lt;Ingresos!$I$15,0,IF(Q$1=Ingresos!$I$15,Ingresos!$I4*Ingresos!$A$23,'FC Mensual'!P16*((1+HLOOKUP('FC Mensual'!P$2,Ingresos!$L$8:$V$10,3,0))^(1/12))))</f>
        <v>0</v>
      </c>
      <c r="R16" s="130">
        <f>IF(R$1&lt;Ingresos!$I$15,0,IF(R$1=Ingresos!$I$15,Ingresos!$I4*Ingresos!$A$23,'FC Mensual'!Q16*((1+HLOOKUP('FC Mensual'!Q$2,Ingresos!$L$8:$V$10,3,0))^(1/12))))</f>
        <v>0</v>
      </c>
      <c r="S16" s="130">
        <f>IF(S$1&lt;Ingresos!$I$15,0,IF(S$1=Ingresos!$I$15,Ingresos!$I4*Ingresos!$A$23,'FC Mensual'!R16*((1+HLOOKUP('FC Mensual'!R$2,Ingresos!$L$8:$V$10,3,0))^(1/12))))</f>
        <v>0</v>
      </c>
      <c r="T16" s="130">
        <f>IF(T$1&lt;Ingresos!$I$15,0,IF(T$1=Ingresos!$I$15,Ingresos!$I4*Ingresos!$A$23,'FC Mensual'!S16*((1+HLOOKUP('FC Mensual'!S$2,Ingresos!$L$8:$V$10,3,0))^(1/12))))</f>
        <v>0</v>
      </c>
      <c r="U16" s="130">
        <f>IF(U$1&lt;Ingresos!$I$15,0,IF(U$1=Ingresos!$I$15,Ingresos!$I4*Ingresos!$A$23,'FC Mensual'!T16*((1+HLOOKUP('FC Mensual'!T$2,Ingresos!$L$8:$V$10,3,0))^(1/12))))</f>
        <v>0</v>
      </c>
      <c r="V16" s="130">
        <f>IF(V$1&lt;Ingresos!$I$15,0,IF(V$1=Ingresos!$I$15,Ingresos!$I4*Ingresos!$A$23,'FC Mensual'!U16*((1+HLOOKUP('FC Mensual'!U$2,Ingresos!$L$8:$V$10,3,0))^(1/12))))</f>
        <v>0</v>
      </c>
      <c r="W16" s="130">
        <f>IF(W$1&lt;Ingresos!$I$15,0,IF(W$1=Ingresos!$I$15,Ingresos!$I4*Ingresos!$A$23,'FC Mensual'!V16*((1+HLOOKUP('FC Mensual'!V$2,Ingresos!$L$8:$V$10,3,0))^(1/12))))</f>
        <v>0</v>
      </c>
      <c r="X16" s="130">
        <f>IF(X$1&lt;Ingresos!$I$15,0,IF(X$1=Ingresos!$I$15,Ingresos!$I4*Ingresos!$A$23,'FC Mensual'!W16*((1+HLOOKUP('FC Mensual'!W$2,Ingresos!$L$8:$V$10,3,0))^(1/12))))</f>
        <v>0</v>
      </c>
      <c r="Y16" s="130">
        <f>IF(Y$1&lt;Ingresos!$I$15,0,IF(Y$1=Ingresos!$I$15,Ingresos!$I4*Ingresos!$A$23,'FC Mensual'!X16*((1+HLOOKUP('FC Mensual'!X$2,Ingresos!$L$8:$V$10,3,0))^(1/12))))</f>
        <v>0</v>
      </c>
      <c r="Z16" s="130">
        <f>IF(Z$1&lt;Ingresos!$I$15,0,IF(Z$1=Ingresos!$I$15,Ingresos!$I4*Ingresos!$A$23,'FC Mensual'!Y16*((1+HLOOKUP('FC Mensual'!Y$2,Ingresos!$L$8:$V$10,3,0))^(1/12))))</f>
        <v>0</v>
      </c>
      <c r="AA16" s="130">
        <f>IF(AA$1&lt;Ingresos!$I$15,0,IF(AA$1=Ingresos!$I$15,Ingresos!$I4*Ingresos!$A$23,'FC Mensual'!Z16*((1+HLOOKUP('FC Mensual'!Z$2,Ingresos!$L$8:$V$10,3,0))^(1/12))))</f>
        <v>0</v>
      </c>
      <c r="AB16" s="130">
        <f>IF(AB$1&lt;Ingresos!$I$15,0,IF(AB$1=Ingresos!$I$15,Ingresos!$I4*Ingresos!$A$23,'FC Mensual'!AA16*((1+HLOOKUP('FC Mensual'!AA$2,Ingresos!$L$8:$V$10,3,0))^(1/12))))</f>
        <v>0</v>
      </c>
      <c r="AC16" s="130">
        <f>IF(AC$1&lt;Ingresos!$I$15,0,IF(AC$1=Ingresos!$I$15,Ingresos!$I4*Ingresos!$A$23,'FC Mensual'!AB16*((1+HLOOKUP('FC Mensual'!AB$2,Ingresos!$L$8:$V$10,3,0))^(1/12))))</f>
        <v>0</v>
      </c>
      <c r="AD16" s="130">
        <f>IF(AD$1&lt;Ingresos!$I$15,0,IF(AD$1=Ingresos!$I$15,Ingresos!$I4*Ingresos!$A$23,'FC Mensual'!AC16*((1+HLOOKUP('FC Mensual'!AC$2,Ingresos!$L$8:$V$10,3,0))^(1/12))))</f>
        <v>0</v>
      </c>
      <c r="AE16" s="130">
        <f>IF(AE$1&lt;Ingresos!$I$15,0,IF(AE$1=Ingresos!$I$15,Ingresos!$I4*Ingresos!$A$23,'FC Mensual'!AD16*((1+HLOOKUP('FC Mensual'!AD$2,Ingresos!$L$8:$V$10,3,0))^(1/12))))</f>
        <v>0</v>
      </c>
      <c r="AF16" s="130">
        <f>IF(AF$1&lt;Ingresos!$I$15,0,IF(AF$1=Ingresos!$I$15,Ingresos!$I4*Ingresos!$A$23,'FC Mensual'!AE16*((1+HLOOKUP('FC Mensual'!AE$2,Ingresos!$L$8:$V$10,3,0))^(1/12))))</f>
        <v>0</v>
      </c>
      <c r="AG16" s="130">
        <f>IF(AG$1&lt;Ingresos!$I$15,0,IF(AG$1=Ingresos!$I$15,Ingresos!$I4*Ingresos!$A$23,'FC Mensual'!AF16*((1+HLOOKUP('FC Mensual'!AF$2,Ingresos!$L$8:$V$10,3,0))^(1/12))))</f>
        <v>0</v>
      </c>
      <c r="AH16" s="130">
        <f>IF(AH$1&lt;Ingresos!$I$15,0,IF(AH$1=Ingresos!$I$15,Ingresos!$I4*Ingresos!$A$23,'FC Mensual'!AG16*((1+HLOOKUP('FC Mensual'!AG$2,Ingresos!$L$8:$V$10,3,0))^(1/12))))</f>
        <v>0</v>
      </c>
      <c r="AI16" s="130">
        <f>IF(AI$1&lt;Ingresos!$I$15,0,IF(AI$1=Ingresos!$I$15,Ingresos!$I4*Ingresos!$A$23,'FC Mensual'!AH16*((1+HLOOKUP('FC Mensual'!AH$2,Ingresos!$L$8:$V$10,3,0))^(1/12))))</f>
        <v>0</v>
      </c>
      <c r="AJ16" s="130">
        <f>IF(AJ$1&lt;Ingresos!$I$15,0,IF(AJ$1=Ingresos!$I$15,Ingresos!$I4*Ingresos!$A$23,'FC Mensual'!AI16*((1+HLOOKUP('FC Mensual'!AI$2,Ingresos!$L$8:$V$10,3,0))^(1/12))))</f>
        <v>0</v>
      </c>
      <c r="AK16" s="130">
        <f>IF(AK$1&lt;Ingresos!$I$15,0,IF(AK$1=Ingresos!$I$15,Ingresos!$I4*Ingresos!$A$23,'FC Mensual'!AJ16*((1+HLOOKUP('FC Mensual'!AJ$2,Ingresos!$L$8:$V$10,3,0))^(1/12))))</f>
        <v>0</v>
      </c>
      <c r="AL16" s="130">
        <f>IF(AL$1&lt;Ingresos!$I$15,0,IF(AL$1=Ingresos!$I$15,Ingresos!$I4*Ingresos!$A$23,'FC Mensual'!AK16*((1+HLOOKUP('FC Mensual'!AK$2,Ingresos!$L$8:$V$10,3,0))^(1/12))))</f>
        <v>0</v>
      </c>
      <c r="AM16" s="130">
        <f>IF(AM$1&lt;Ingresos!$I$15,0,IF(AM$1=Ingresos!$I$15,Ingresos!$I4*Ingresos!$A$23,'FC Mensual'!AL16*((1+HLOOKUP('FC Mensual'!AL$2,Ingresos!$L$8:$V$10,3,0))^(1/12))))</f>
        <v>0</v>
      </c>
      <c r="AN16" s="130">
        <f>IF(AN$1&lt;Ingresos!$I$15,0,IF(AN$1=Ingresos!$I$15,Ingresos!$I4*Ingresos!$A$23,'FC Mensual'!AM16*((1+HLOOKUP('FC Mensual'!AM$2,Ingresos!$L$8:$V$10,3,0))^(1/12))))</f>
        <v>0</v>
      </c>
      <c r="AO16" s="130">
        <f>IF(AO$1&lt;Ingresos!$I$15,0,IF(AO$1=Ingresos!$I$15,Ingresos!$I4*Ingresos!$A$23,'FC Mensual'!AN16*((1+HLOOKUP('FC Mensual'!AN$2,Ingresos!$L$8:$V$10,3,0))^(1/12))))</f>
        <v>0</v>
      </c>
      <c r="AP16" s="130">
        <f>IF(AP$1&lt;Ingresos!$I$15,0,IF(AP$1=Ingresos!$I$15,Ingresos!$I4*Ingresos!$A$23,'FC Mensual'!AO16*((1+HLOOKUP('FC Mensual'!AO$2,Ingresos!$L$8:$V$10,3,0))^(1/12))))</f>
        <v>0</v>
      </c>
      <c r="AQ16" s="130">
        <f>IF(AQ$1&lt;Ingresos!$I$15,0,IF(AQ$1=Ingresos!$I$15,Ingresos!$I4*Ingresos!$A$23,'FC Mensual'!AP16*((1+HLOOKUP('FC Mensual'!AP$2,Ingresos!$L$8:$V$10,3,0))^(1/12))))</f>
        <v>0</v>
      </c>
      <c r="AR16" s="130">
        <f>IF(AR$1&lt;Ingresos!$I$15,0,IF(AR$1=Ingresos!$I$15,Ingresos!$I4*Ingresos!$A$23,'FC Mensual'!AQ16*((1+HLOOKUP('FC Mensual'!AQ$2,Ingresos!$L$8:$V$10,3,0))^(1/12))))</f>
        <v>0</v>
      </c>
      <c r="AS16" s="130">
        <f>IF(AS$1&lt;Ingresos!$I$15,0,IF(AS$1=Ingresos!$I$15,Ingresos!$I4*Ingresos!$A$23,'FC Mensual'!AR16*((1+HLOOKUP('FC Mensual'!AR$2,Ingresos!$L$8:$V$10,3,0))^(1/12))))</f>
        <v>0</v>
      </c>
      <c r="AT16" s="130">
        <f>IF(AT$1&lt;Ingresos!$I$15,0,IF(AT$1=Ingresos!$I$15,Ingresos!$I4*Ingresos!$A$23,'FC Mensual'!AS16*((1+HLOOKUP('FC Mensual'!AS$2,Ingresos!$L$8:$V$10,3,0))^(1/12))))</f>
        <v>0</v>
      </c>
      <c r="AU16" s="130">
        <f>IF(AU$1&lt;Ingresos!$I$15,0,IF(AU$1=Ingresos!$I$15,Ingresos!$I4*Ingresos!$A$23,'FC Mensual'!AT16*((1+HLOOKUP('FC Mensual'!AT$2,Ingresos!$L$8:$V$10,3,0))^(1/12))))</f>
        <v>0</v>
      </c>
      <c r="AV16" s="130">
        <f>IF(AV$1&lt;Ingresos!$I$15,0,IF(AV$1=Ingresos!$I$15,Ingresos!$I4*Ingresos!$A$23,'FC Mensual'!AU16*((1+HLOOKUP('FC Mensual'!AU$2,Ingresos!$L$8:$V$10,3,0))^(1/12))))</f>
        <v>0</v>
      </c>
      <c r="AW16" s="130">
        <f>IF(AW$1&lt;Ingresos!$I$15,0,IF(AW$1=Ingresos!$I$15,Ingresos!$I4*Ingresos!$A$23,'FC Mensual'!AV16*((1+HLOOKUP('FC Mensual'!AV$2,Ingresos!$L$8:$V$10,3,0))^(1/12))))</f>
        <v>0</v>
      </c>
      <c r="AX16" s="130">
        <f>IF(AX$1&lt;Ingresos!$I$15,0,IF(AX$1=Ingresos!$I$15,Ingresos!$I4*Ingresos!$A$23,'FC Mensual'!AW16*((1+HLOOKUP('FC Mensual'!AW$2,Ingresos!$L$8:$V$10,3,0))^(1/12))))</f>
        <v>0</v>
      </c>
      <c r="AY16" s="130">
        <f>IF(AY$1&lt;Ingresos!$I$15,0,IF(AY$1=Ingresos!$I$15,Ingresos!$I4*Ingresos!$A$23,'FC Mensual'!AX16*((1+HLOOKUP('FC Mensual'!AX$2,Ingresos!$L$8:$V$10,3,0))^(1/12))))</f>
        <v>0</v>
      </c>
      <c r="AZ16" s="130">
        <f>IF(AZ$1&lt;Ingresos!$I$15,0,IF(AZ$1=Ingresos!$I$15,Ingresos!$I4*Ingresos!$A$23,'FC Mensual'!AY16*((1+HLOOKUP('FC Mensual'!AY$2,Ingresos!$L$8:$V$10,3,0))^(1/12))))</f>
        <v>0</v>
      </c>
      <c r="BA16" s="130">
        <f>IF(BA$1&lt;Ingresos!$I$15,0,IF(BA$1=Ingresos!$I$15,Ingresos!$I4*Ingresos!$A$23,'FC Mensual'!AZ16*((1+HLOOKUP('FC Mensual'!AZ$2,Ingresos!$L$8:$V$10,3,0))^(1/12))))</f>
        <v>0</v>
      </c>
      <c r="BB16" s="130">
        <f>IF(BB$1&lt;Ingresos!$I$15,0,IF(BB$1=Ingresos!$I$15,Ingresos!$I4*Ingresos!$A$23,'FC Mensual'!BA16*((1+HLOOKUP('FC Mensual'!BA$2,Ingresos!$L$8:$V$10,3,0))^(1/12))))</f>
        <v>0</v>
      </c>
      <c r="BC16" s="130">
        <f>IF(BC$1&lt;Ingresos!$I$15,0,IF(BC$1=Ingresos!$I$15,Ingresos!$I4*Ingresos!$A$23,'FC Mensual'!BB16*((1+HLOOKUP('FC Mensual'!BB$2,Ingresos!$L$8:$V$10,3,0))^(1/12))))</f>
        <v>0</v>
      </c>
      <c r="BD16" s="130">
        <f>IF(BD$1&lt;Ingresos!$I$15,0,IF(BD$1=Ingresos!$I$15,Ingresos!$I4*Ingresos!$A$23,'FC Mensual'!BC16*((1+HLOOKUP('FC Mensual'!BC$2,Ingresos!$L$8:$V$10,3,0))^(1/12))))</f>
        <v>0</v>
      </c>
      <c r="BE16" s="130">
        <f>IF(BE$1&lt;Ingresos!$I$15,0,IF(BE$1=Ingresos!$I$15,Ingresos!$I4*Ingresos!$A$23,'FC Mensual'!BD16*((1+HLOOKUP('FC Mensual'!BD$2,Ingresos!$L$8:$V$10,3,0))^(1/12))))</f>
        <v>0</v>
      </c>
      <c r="BF16" s="130">
        <f>IF(BF$1&lt;Ingresos!$I$15,0,IF(BF$1=Ingresos!$I$15,Ingresos!$I4*Ingresos!$A$23,'FC Mensual'!BE16*((1+HLOOKUP('FC Mensual'!BE$2,Ingresos!$L$8:$V$10,3,0))^(1/12))))</f>
        <v>0</v>
      </c>
      <c r="BG16" s="130">
        <f>IF(BG$1&lt;Ingresos!$I$15,0,IF(BG$1=Ingresos!$I$15,Ingresos!$I4*Ingresos!$A$23,'FC Mensual'!BF16*((1+HLOOKUP('FC Mensual'!BF$2,Ingresos!$L$8:$V$10,3,0))^(1/12))))</f>
        <v>0</v>
      </c>
      <c r="BH16" s="130">
        <f>IF(BH$1&lt;Ingresos!$I$15,0,IF(BH$1=Ingresos!$I$15,Ingresos!$I4*Ingresos!$A$23,'FC Mensual'!BG16*((1+HLOOKUP('FC Mensual'!BG$2,Ingresos!$L$8:$V$10,3,0))^(1/12))))</f>
        <v>0</v>
      </c>
      <c r="BI16" s="130">
        <f>IF(BI$1&lt;Ingresos!$I$15,0,IF(BI$1=Ingresos!$I$15,Ingresos!$I4*Ingresos!$A$23,'FC Mensual'!BH16*((1+HLOOKUP('FC Mensual'!BH$2,Ingresos!$L$8:$V$10,3,0))^(1/12))))</f>
        <v>0</v>
      </c>
      <c r="BJ16" s="130">
        <f>IF(BJ$1&lt;Ingresos!$I$15,0,IF(BJ$1=Ingresos!$I$15,Ingresos!$I4*Ingresos!$A$23,'FC Mensual'!BI16*((1+HLOOKUP('FC Mensual'!BI$2,Ingresos!$L$8:$V$10,3,0))^(1/12))))</f>
        <v>0</v>
      </c>
      <c r="BK16" s="130">
        <f>IF(BK$1&lt;Ingresos!$I$15,0,IF(BK$1=Ingresos!$I$15,Ingresos!$I4*Ingresos!$A$23,'FC Mensual'!BJ16*((1+HLOOKUP('FC Mensual'!BJ$2,Ingresos!$L$8:$V$10,3,0))^(1/12))))</f>
        <v>0</v>
      </c>
      <c r="BL16" s="130">
        <f>IF(BL$1&lt;Ingresos!$I$15,0,IF(BL$1=Ingresos!$I$15,Ingresos!$I4*Ingresos!$A$23,'FC Mensual'!BK16*((1+HLOOKUP('FC Mensual'!BK$2,Ingresos!$L$8:$V$10,3,0))^(1/12))))</f>
        <v>0</v>
      </c>
      <c r="BM16" s="130">
        <f>IF(BM$1&lt;Ingresos!$I$15,0,IF(BM$1=Ingresos!$I$15,Ingresos!$I4*Ingresos!$A$23,'FC Mensual'!BL16*((1+HLOOKUP('FC Mensual'!BL$2,Ingresos!$L$8:$V$10,3,0))^(1/12))))</f>
        <v>0</v>
      </c>
      <c r="BN16" s="130">
        <f>IF(BN$1&lt;Ingresos!$I$15,0,IF(BN$1=Ingresos!$I$15,Ingresos!$I4*Ingresos!$A$23,'FC Mensual'!BM16*((1+HLOOKUP('FC Mensual'!BM$2,Ingresos!$L$8:$V$10,3,0))^(1/12))))</f>
        <v>0</v>
      </c>
      <c r="BO16" s="130">
        <f>IF(BO$1&lt;Ingresos!$I$15,0,IF(BO$1=Ingresos!$I$15,Ingresos!$I4*Ingresos!$A$23,'FC Mensual'!BN16*((1+HLOOKUP('FC Mensual'!BN$2,Ingresos!$L$8:$V$10,3,0))^(1/12))))</f>
        <v>0</v>
      </c>
      <c r="BP16" s="130">
        <f>IF(BP$1&lt;Ingresos!$I$15,0,IF(BP$1=Ingresos!$I$15,Ingresos!$I4*Ingresos!$A$23,'FC Mensual'!BO16*((1+HLOOKUP('FC Mensual'!BO$2,Ingresos!$L$8:$V$10,3,0))^(1/12))))</f>
        <v>0</v>
      </c>
      <c r="BQ16" s="130">
        <f>IF(BQ$1&lt;Ingresos!$I$15,0,IF(BQ$1=Ingresos!$I$15,Ingresos!$I4*Ingresos!$A$23,'FC Mensual'!BP16*((1+HLOOKUP('FC Mensual'!BP$2,Ingresos!$L$8:$V$10,3,0))^(1/12))))</f>
        <v>0</v>
      </c>
      <c r="BR16" s="130">
        <f>IF(BR$1&lt;Ingresos!$I$15,0,IF(BR$1=Ingresos!$I$15,Ingresos!$I4*Ingresos!$A$23,'FC Mensual'!BQ16*((1+HLOOKUP('FC Mensual'!BQ$2,Ingresos!$L$8:$V$10,3,0))^(1/12))))</f>
        <v>0</v>
      </c>
      <c r="BS16" s="130">
        <f>IF(BS$1&lt;Ingresos!$I$15,0,IF(BS$1=Ingresos!$I$15,Ingresos!$I4*Ingresos!$A$23,'FC Mensual'!BR16*((1+HLOOKUP('FC Mensual'!BR$2,Ingresos!$L$8:$V$10,3,0))^(1/12))))</f>
        <v>0</v>
      </c>
      <c r="BT16" s="130">
        <f>IF(BT$1&lt;Ingresos!$I$15,0,IF(BT$1=Ingresos!$I$15,Ingresos!$I4*Ingresos!$A$23,'FC Mensual'!BS16*((1+HLOOKUP('FC Mensual'!BS$2,Ingresos!$L$8:$V$10,3,0))^(1/12))))</f>
        <v>0</v>
      </c>
      <c r="BU16" s="130">
        <f>IF(BU$1&lt;Ingresos!$I$15,0,IF(BU$1=Ingresos!$I$15,Ingresos!$I4*Ingresos!$A$23,'FC Mensual'!BT16*((1+HLOOKUP('FC Mensual'!BT$2,Ingresos!$L$8:$V$10,3,0))^(1/12))))</f>
        <v>0</v>
      </c>
      <c r="BV16" s="130">
        <f>IF(BV$1&lt;Ingresos!$I$15,0,IF(BV$1=Ingresos!$I$15,Ingresos!$I4*Ingresos!$A$23,'FC Mensual'!BU16*((1+HLOOKUP('FC Mensual'!BU$2,Ingresos!$L$8:$V$10,3,0))^(1/12))))</f>
        <v>0</v>
      </c>
      <c r="BW16" s="130">
        <f>IF(BW$1&lt;Ingresos!$I$15,0,IF(BW$1=Ingresos!$I$15,Ingresos!$I4*Ingresos!$A$23,'FC Mensual'!BV16*((1+HLOOKUP('FC Mensual'!BV$2,Ingresos!$L$8:$V$10,3,0))^(1/12))))</f>
        <v>0</v>
      </c>
      <c r="BX16" s="130">
        <f>IF(BX$1&lt;Ingresos!$I$15,0,IF(BX$1=Ingresos!$I$15,Ingresos!$I4*Ingresos!$A$23,'FC Mensual'!BW16*((1+HLOOKUP('FC Mensual'!BW$2,Ingresos!$L$8:$V$10,3,0))^(1/12))))</f>
        <v>0</v>
      </c>
      <c r="BY16" s="130">
        <f>IF(BY$1&lt;Ingresos!$I$15,0,IF(BY$1=Ingresos!$I$15,Ingresos!$I4*Ingresos!$A$23,'FC Mensual'!BX16*((1+HLOOKUP('FC Mensual'!BX$2,Ingresos!$L$8:$V$10,3,0))^(1/12))))</f>
        <v>0</v>
      </c>
      <c r="BZ16" s="130">
        <f>IF(BZ$1&lt;Ingresos!$I$15,0,IF(BZ$1=Ingresos!$I$15,Ingresos!$I4*Ingresos!$A$23,'FC Mensual'!BY16*((1+HLOOKUP('FC Mensual'!BY$2,Ingresos!$L$8:$V$10,3,0))^(1/12))))</f>
        <v>0</v>
      </c>
      <c r="CA16" s="130">
        <f>IF(CA$1&lt;Ingresos!$I$15,0,IF(CA$1=Ingresos!$I$15,Ingresos!$I4*Ingresos!$A$23,'FC Mensual'!BZ16*((1+HLOOKUP('FC Mensual'!BZ$2,Ingresos!$L$8:$V$10,3,0))^(1/12))))</f>
        <v>0</v>
      </c>
      <c r="CB16" s="130">
        <f>IF(CB$1&lt;Ingresos!$I$15,0,IF(CB$1=Ingresos!$I$15,Ingresos!$I4*Ingresos!$A$23,'FC Mensual'!CA16*((1+HLOOKUP('FC Mensual'!CA$2,Ingresos!$L$8:$V$10,3,0))^(1/12))))</f>
        <v>0</v>
      </c>
      <c r="CC16" s="130">
        <f>IF(CC$1&lt;Ingresos!$I$15,0,IF(CC$1=Ingresos!$I$15,Ingresos!$I4*Ingresos!$A$23,'FC Mensual'!CB16*((1+HLOOKUP('FC Mensual'!CB$2,Ingresos!$L$8:$V$10,3,0))^(1/12))))</f>
        <v>0</v>
      </c>
      <c r="CD16" s="130">
        <f>IF(CD$1&lt;Ingresos!$I$15,0,IF(CD$1=Ingresos!$I$15,Ingresos!$I4*Ingresos!$A$23,'FC Mensual'!CC16*((1+HLOOKUP('FC Mensual'!CC$2,Ingresos!$L$8:$V$10,3,0))^(1/12))))</f>
        <v>0</v>
      </c>
      <c r="CE16" s="130">
        <f>IF(CE$1&lt;Ingresos!$I$15,0,IF(CE$1=Ingresos!$I$15,Ingresos!$I4*Ingresos!$A$23,'FC Mensual'!CD16*((1+HLOOKUP('FC Mensual'!CD$2,Ingresos!$L$8:$V$10,3,0))^(1/12))))</f>
        <v>0</v>
      </c>
      <c r="CF16" s="130">
        <f>IF(CF$1&lt;Ingresos!$I$15,0,IF(CF$1=Ingresos!$I$15,Ingresos!$I4*Ingresos!$A$23,'FC Mensual'!CE16*((1+HLOOKUP('FC Mensual'!CE$2,Ingresos!$L$8:$V$10,3,0))^(1/12))))</f>
        <v>0</v>
      </c>
      <c r="CG16" s="130">
        <f>IF(CG$1&lt;Ingresos!$I$15,0,IF(CG$1=Ingresos!$I$15,Ingresos!$I4*Ingresos!$A$23,'FC Mensual'!CF16*((1+HLOOKUP('FC Mensual'!CF$2,Ingresos!$L$8:$V$10,3,0))^(1/12))))</f>
        <v>0</v>
      </c>
      <c r="CH16" s="130">
        <f>IF(CH$1&lt;Ingresos!$I$15,0,IF(CH$1=Ingresos!$I$15,Ingresos!$I4*Ingresos!$A$23,'FC Mensual'!CG16*((1+HLOOKUP('FC Mensual'!CG$2,Ingresos!$L$8:$V$10,3,0))^(1/12))))</f>
        <v>0</v>
      </c>
      <c r="CI16" s="130">
        <f>IF(CI$1&lt;Ingresos!$I$15,0,IF(CI$1=Ingresos!$I$15,Ingresos!$I4*Ingresos!$A$23,'FC Mensual'!CH16*((1+HLOOKUP('FC Mensual'!CH$2,Ingresos!$L$8:$V$10,3,0))^(1/12))))</f>
        <v>0</v>
      </c>
      <c r="CJ16" s="130">
        <f>IF(CJ$1&lt;Ingresos!$I$15,0,IF(CJ$1=Ingresos!$I$15,Ingresos!$I4*Ingresos!$A$23,'FC Mensual'!CI16*((1+HLOOKUP('FC Mensual'!CI$2,Ingresos!$L$8:$V$10,3,0))^(1/12))))</f>
        <v>0</v>
      </c>
      <c r="CK16" s="130">
        <f>IF(CK$1&lt;Ingresos!$I$15,0,IF(CK$1=Ingresos!$I$15,Ingresos!$I4*Ingresos!$A$23,'FC Mensual'!CJ16*((1+HLOOKUP('FC Mensual'!CJ$2,Ingresos!$L$8:$V$10,3,0))^(1/12))))</f>
        <v>0</v>
      </c>
      <c r="CL16" s="130">
        <f>IF(CL$1&lt;Ingresos!$I$15,0,IF(CL$1=Ingresos!$I$15,Ingresos!$I4*Ingresos!$A$23,'FC Mensual'!CK16*((1+HLOOKUP('FC Mensual'!CK$2,Ingresos!$L$8:$V$10,3,0))^(1/12))))</f>
        <v>0</v>
      </c>
      <c r="CM16" s="130">
        <f>IF(CM$1&lt;Ingresos!$I$15,0,IF(CM$1=Ingresos!$I$15,Ingresos!$I4*Ingresos!$A$23,'FC Mensual'!CL16*((1+HLOOKUP('FC Mensual'!CL$2,Ingresos!$L$8:$V$10,3,0))^(1/12))))</f>
        <v>0</v>
      </c>
      <c r="CN16" s="130">
        <f>IF(CN$1&lt;Ingresos!$I$15,0,IF(CN$1=Ingresos!$I$15,Ingresos!$I4*Ingresos!$A$23,'FC Mensual'!CM16*((1+HLOOKUP('FC Mensual'!CM$2,Ingresos!$L$8:$V$10,3,0))^(1/12))))</f>
        <v>0</v>
      </c>
      <c r="CO16" s="130">
        <f>IF(CO$1&lt;Ingresos!$I$15,0,IF(CO$1=Ingresos!$I$15,Ingresos!$I4*Ingresos!$A$23,'FC Mensual'!CN16*((1+HLOOKUP('FC Mensual'!CN$2,Ingresos!$L$8:$V$10,3,0))^(1/12))))</f>
        <v>0</v>
      </c>
      <c r="CP16" s="130">
        <f>IF(CP$1&lt;Ingresos!$I$15,0,IF(CP$1=Ingresos!$I$15,Ingresos!$I4*Ingresos!$A$23,'FC Mensual'!CO16*((1+HLOOKUP('FC Mensual'!CO$2,Ingresos!$L$8:$V$10,3,0))^(1/12))))</f>
        <v>0</v>
      </c>
      <c r="CQ16" s="130">
        <f>IF(CQ$1&lt;Ingresos!$I$15,0,IF(CQ$1=Ingresos!$I$15,Ingresos!$I4*Ingresos!$A$23,'FC Mensual'!CP16*((1+HLOOKUP('FC Mensual'!CP$2,Ingresos!$L$8:$V$10,3,0))^(1/12))))</f>
        <v>0</v>
      </c>
      <c r="CR16" s="130">
        <f>IF(CR$1&lt;Ingresos!$I$15,0,IF(CR$1=Ingresos!$I$15,Ingresos!$I4*Ingresos!$A$23,'FC Mensual'!CQ16*((1+HLOOKUP('FC Mensual'!CQ$2,Ingresos!$L$8:$V$10,3,0))^(1/12))))</f>
        <v>0</v>
      </c>
      <c r="CS16" s="130">
        <f>IF(CS$1&lt;Ingresos!$I$15,0,IF(CS$1=Ingresos!$I$15,Ingresos!$I4*Ingresos!$A$23,'FC Mensual'!CR16*((1+HLOOKUP('FC Mensual'!CR$2,Ingresos!$L$8:$V$10,3,0))^(1/12))))</f>
        <v>0</v>
      </c>
      <c r="CT16" s="130">
        <f>IF(CT$1&lt;Ingresos!$I$15,0,IF(CT$1=Ingresos!$I$15,Ingresos!$I4*Ingresos!$A$23,'FC Mensual'!CS16*((1+HLOOKUP('FC Mensual'!CS$2,Ingresos!$L$8:$V$10,3,0))^(1/12))))</f>
        <v>0</v>
      </c>
      <c r="CU16" s="130">
        <f>IF(CU$1&lt;Ingresos!$I$15,0,IF(CU$1=Ingresos!$I$15,Ingresos!$I4*Ingresos!$A$23,'FC Mensual'!CT16*((1+HLOOKUP('FC Mensual'!CT$2,Ingresos!$L$8:$V$10,3,0))^(1/12))))</f>
        <v>0</v>
      </c>
      <c r="CV16" s="130">
        <f>IF(CV$1&lt;Ingresos!$I$15,0,IF(CV$1=Ingresos!$I$15,Ingresos!$I4*Ingresos!$A$23,'FC Mensual'!CU16*((1+HLOOKUP('FC Mensual'!CU$2,Ingresos!$L$8:$V$10,3,0))^(1/12))))</f>
        <v>0</v>
      </c>
      <c r="CW16" s="130">
        <f>IF(CW$1&lt;Ingresos!$I$15,0,IF(CW$1=Ingresos!$I$15,Ingresos!$I4*Ingresos!$A$23,'FC Mensual'!CV16*((1+HLOOKUP('FC Mensual'!CV$2,Ingresos!$L$8:$V$10,3,0))^(1/12))))</f>
        <v>0</v>
      </c>
      <c r="CX16" s="130">
        <f>IF(CX$1&lt;Ingresos!$I$15,0,IF(CX$1=Ingresos!$I$15,Ingresos!$I4*Ingresos!$A$23,'FC Mensual'!CW16*((1+HLOOKUP('FC Mensual'!CW$2,Ingresos!$L$8:$V$10,3,0))^(1/12))))</f>
        <v>0</v>
      </c>
      <c r="CY16" s="130">
        <f>IF(CY$1&lt;Ingresos!$I$15,0,IF(CY$1=Ingresos!$I$15,Ingresos!$I4*Ingresos!$A$23,'FC Mensual'!CX16*((1+HLOOKUP('FC Mensual'!CX$2,Ingresos!$L$8:$V$10,3,0))^(1/12))))</f>
        <v>0</v>
      </c>
      <c r="CZ16" s="130">
        <f>IF(CZ$1&lt;Ingresos!$I$15,0,IF(CZ$1=Ingresos!$I$15,Ingresos!$I4*Ingresos!$A$23,'FC Mensual'!CY16*((1+HLOOKUP('FC Mensual'!CY$2,Ingresos!$L$8:$V$10,3,0))^(1/12))))</f>
        <v>0</v>
      </c>
      <c r="DA16" s="130">
        <f>IF(DA$1&lt;Ingresos!$I$15,0,IF(DA$1=Ingresos!$I$15,Ingresos!$I4*Ingresos!$A$23,'FC Mensual'!CZ16*((1+HLOOKUP('FC Mensual'!CZ$2,Ingresos!$L$8:$V$10,3,0))^(1/12))))</f>
        <v>0</v>
      </c>
      <c r="DB16" s="130">
        <f>IF(DB$1&lt;Ingresos!$I$15,0,IF(DB$1=Ingresos!$I$15,Ingresos!$I4*Ingresos!$A$23,'FC Mensual'!DA16*((1+HLOOKUP('FC Mensual'!DA$2,Ingresos!$L$8:$V$10,3,0))^(1/12))))</f>
        <v>0</v>
      </c>
      <c r="DC16" s="130">
        <f>IF(DC$1&lt;Ingresos!$I$15,0,IF(DC$1=Ingresos!$I$15,Ingresos!$I4*Ingresos!$A$23,'FC Mensual'!DB16*((1+HLOOKUP('FC Mensual'!DB$2,Ingresos!$L$8:$V$10,3,0))^(1/12))))</f>
        <v>0</v>
      </c>
      <c r="DD16" s="130">
        <f>IF(DD$1&lt;Ingresos!$I$15,0,IF(DD$1=Ingresos!$I$15,Ingresos!$I4*Ingresos!$A$23,'FC Mensual'!DC16*((1+HLOOKUP('FC Mensual'!DC$2,Ingresos!$L$8:$V$10,3,0))^(1/12))))</f>
        <v>0</v>
      </c>
      <c r="DE16" s="130">
        <f>IF(DE$1&lt;Ingresos!$I$15,0,IF(DE$1=Ingresos!$I$15,Ingresos!$I4*Ingresos!$A$23,'FC Mensual'!DD16*((1+HLOOKUP('FC Mensual'!DD$2,Ingresos!$L$8:$V$10,3,0))^(1/12))))</f>
        <v>0</v>
      </c>
      <c r="DF16" s="130">
        <f>IF(DF$1&lt;Ingresos!$I$15,0,IF(DF$1=Ingresos!$I$15,Ingresos!$I4*Ingresos!$A$23,'FC Mensual'!DE16*((1+HLOOKUP('FC Mensual'!DE$2,Ingresos!$L$8:$V$10,3,0))^(1/12))))</f>
        <v>0</v>
      </c>
      <c r="DG16" s="130">
        <f>IF(DG$1&lt;Ingresos!$I$15,0,IF(DG$1=Ingresos!$I$15,Ingresos!$I4*Ingresos!$A$23,'FC Mensual'!DF16*((1+HLOOKUP('FC Mensual'!DF$2,Ingresos!$L$8:$V$10,3,0))^(1/12))))</f>
        <v>0</v>
      </c>
      <c r="DH16" s="130">
        <f>IF(DH$1&lt;Ingresos!$I$15,0,IF(DH$1=Ingresos!$I$15,Ingresos!$I4*Ingresos!$A$23,'FC Mensual'!DG16*((1+HLOOKUP('FC Mensual'!DG$2,Ingresos!$L$8:$V$10,3,0))^(1/12))))</f>
        <v>0</v>
      </c>
      <c r="DI16" s="130">
        <f>IF(DI$1&lt;Ingresos!$I$15,0,IF(DI$1=Ingresos!$I$15,Ingresos!$I4*Ingresos!$A$23,'FC Mensual'!DH16*((1+HLOOKUP('FC Mensual'!DH$2,Ingresos!$L$8:$V$10,3,0))^(1/12))))</f>
        <v>0</v>
      </c>
      <c r="DJ16" s="130">
        <f>IF(DJ$1&lt;Ingresos!$I$15,0,IF(DJ$1=Ingresos!$I$15,Ingresos!$I4*Ingresos!$A$23,'FC Mensual'!DI16*((1+HLOOKUP('FC Mensual'!DI$2,Ingresos!$L$8:$V$10,3,0))^(1/12))))</f>
        <v>0</v>
      </c>
      <c r="DK16" s="130">
        <f>IF(DK$1&lt;Ingresos!$I$15,0,IF(DK$1=Ingresos!$I$15,Ingresos!$I4*Ingresos!$A$23,'FC Mensual'!DJ16*((1+HLOOKUP('FC Mensual'!DJ$2,Ingresos!$L$8:$V$10,3,0))^(1/12))))</f>
        <v>0</v>
      </c>
      <c r="DL16" s="130">
        <f>IF(DL$1&lt;Ingresos!$I$15,0,IF(DL$1=Ingresos!$I$15,Ingresos!$I4*Ingresos!$A$23,'FC Mensual'!DK16*((1+HLOOKUP('FC Mensual'!DK$2,Ingresos!$L$8:$V$10,3,0))^(1/12))))</f>
        <v>0</v>
      </c>
      <c r="DM16" s="130">
        <f>IF(DM$1&lt;Ingresos!$I$15,0,IF(DM$1=Ingresos!$I$15,Ingresos!$I4*Ingresos!$A$23,'FC Mensual'!DL16*((1+HLOOKUP('FC Mensual'!DL$2,Ingresos!$L$8:$V$10,3,0))^(1/12))))</f>
        <v>0</v>
      </c>
      <c r="DN16" s="130">
        <f>IF(DN$1&lt;Ingresos!$I$15,0,IF(DN$1=Ingresos!$I$15,Ingresos!$I4*Ingresos!$A$23,'FC Mensual'!DM16*((1+HLOOKUP('FC Mensual'!DM$2,Ingresos!$L$8:$V$10,3,0))^(1/12))))</f>
        <v>0</v>
      </c>
      <c r="DO16" s="130">
        <f>IF(DO$1&lt;Ingresos!$I$15,0,IF(DO$1=Ingresos!$I$15,Ingresos!$I4*Ingresos!$A$23,'FC Mensual'!DN16*((1+HLOOKUP('FC Mensual'!DN$2,Ingresos!$L$8:$V$10,3,0))^(1/12))))</f>
        <v>0</v>
      </c>
      <c r="DP16" s="130">
        <f>IF(DP$1&lt;Ingresos!$I$15,0,IF(DP$1=Ingresos!$I$15,Ingresos!$I4*Ingresos!$A$23,'FC Mensual'!DO16*((1+HLOOKUP('FC Mensual'!DO$2,Ingresos!$L$8:$V$10,3,0))^(1/12))))</f>
        <v>0</v>
      </c>
      <c r="DQ16" s="130">
        <f>IF(DQ$1&lt;Ingresos!$I$15,0,IF(DQ$1=Ingresos!$I$15,Ingresos!$I4*Ingresos!$A$23,'FC Mensual'!DP16*((1+HLOOKUP('FC Mensual'!DP$2,Ingresos!$L$8:$V$10,3,0))^(1/12))))</f>
        <v>0</v>
      </c>
      <c r="DR16" s="130">
        <f>IF(DR$1&lt;Ingresos!$I$15,0,IF(DR$1=Ingresos!$I$15,Ingresos!$I4*Ingresos!$A$23,'FC Mensual'!DQ16*((1+HLOOKUP('FC Mensual'!DQ$2,Ingresos!$L$8:$V$10,3,0))^(1/12))))</f>
        <v>0</v>
      </c>
      <c r="DS16" s="130">
        <f>IF(DS$1&lt;Ingresos!$I$15,0,IF(DS$1=Ingresos!$I$15,Ingresos!$I4*Ingresos!$A$23,'FC Mensual'!DR16*((1+HLOOKUP('FC Mensual'!DR$2,Ingresos!$L$8:$V$10,3,0))^(1/12))))</f>
        <v>0</v>
      </c>
      <c r="DT16" s="130">
        <f>IF(DT$1&lt;Ingresos!$I$15,0,IF(DT$1=Ingresos!$I$15,Ingresos!$I4*Ingresos!$A$23,'FC Mensual'!DS16*((1+HLOOKUP('FC Mensual'!DS$2,Ingresos!$L$8:$V$10,3,0))^(1/12))))</f>
        <v>0</v>
      </c>
      <c r="DU16" s="130">
        <f>IF(DU$1&lt;Ingresos!$I$15,0,IF(DU$1=Ingresos!$I$15,Ingresos!$I4*Ingresos!$A$23,'FC Mensual'!DT16*((1+HLOOKUP('FC Mensual'!DT$2,Ingresos!$L$8:$V$10,3,0))^(1/12))))</f>
        <v>0</v>
      </c>
      <c r="DV16" s="130">
        <f>IF(DV$1&lt;Ingresos!$I$15,0,IF(DV$1=Ingresos!$I$15,Ingresos!$I4*Ingresos!$A$23,'FC Mensual'!DU16*((1+HLOOKUP('FC Mensual'!DU$2,Ingresos!$L$8:$V$10,3,0))^(1/12))))</f>
        <v>0</v>
      </c>
      <c r="DW16" s="130">
        <f>IF(DW$1&lt;Ingresos!$I$15,0,IF(DW$1=Ingresos!$I$15,Ingresos!$I4*Ingresos!$A$23,'FC Mensual'!DV16*((1+HLOOKUP('FC Mensual'!DV$2,Ingresos!$L$8:$V$10,3,0))^(1/12))))</f>
        <v>0</v>
      </c>
      <c r="DX16" s="130">
        <f>IF(DX$1&lt;Ingresos!$I$15,0,IF(DX$1=Ingresos!$I$15,Ingresos!$I4*Ingresos!$A$23,'FC Mensual'!DW16*((1+HLOOKUP('FC Mensual'!DW$2,Ingresos!$L$8:$V$10,3,0))^(1/12))))</f>
        <v>0</v>
      </c>
      <c r="DY16" s="130">
        <f>IF(DY$1&lt;Ingresos!$I$15,0,IF(DY$1=Ingresos!$I$15,Ingresos!$I4*Ingresos!$A$23,'FC Mensual'!DX16*((1+HLOOKUP('FC Mensual'!DX$2,Ingresos!$L$8:$V$10,3,0))^(1/12))))</f>
        <v>0</v>
      </c>
      <c r="DZ16" s="130">
        <f>IF(DZ$1&lt;Ingresos!$I$15,0,IF(DZ$1=Ingresos!$I$15,Ingresos!$I4*Ingresos!$A$23,'FC Mensual'!DY16*((1+HLOOKUP('FC Mensual'!DY$2,Ingresos!$L$8:$V$10,3,0))^(1/12))))</f>
        <v>0</v>
      </c>
      <c r="EA16" s="130">
        <f>IF(EA$1&lt;Ingresos!$I$15,0,IF(EA$1=Ingresos!$I$15,Ingresos!$I4*Ingresos!$A$23,'FC Mensual'!DZ16*((1+HLOOKUP('FC Mensual'!DZ$2,Ingresos!$L$8:$V$10,3,0))^(1/12))))</f>
        <v>0</v>
      </c>
      <c r="EB16" s="130">
        <f>IF(EB$1&lt;Ingresos!$I$15,0,IF(EB$1=Ingresos!$I$15,Ingresos!$I4*Ingresos!$A$23,'FC Mensual'!EA16*((1+HLOOKUP('FC Mensual'!EA$2,Ingresos!$L$8:$V$10,3,0))^(1/12))))</f>
        <v>0</v>
      </c>
      <c r="EC16" s="130">
        <f>IF(EC$1&lt;Ingresos!$I$15,0,IF(EC$1=Ingresos!$I$15,Ingresos!$I4*Ingresos!$A$23,'FC Mensual'!EB16*((1+HLOOKUP('FC Mensual'!EB$2,Ingresos!$L$8:$V$10,3,0))^(1/12))))</f>
        <v>0</v>
      </c>
      <c r="ED16" s="130">
        <f>IF(ED$1&lt;Ingresos!$I$15,0,IF(ED$1=Ingresos!$I$15,Ingresos!$I4*Ingresos!$A$23,'FC Mensual'!EC16*((1+HLOOKUP('FC Mensual'!EC$2,Ingresos!$L$8:$V$10,3,0))^(1/12))))</f>
        <v>0</v>
      </c>
      <c r="EE16" s="130">
        <f>IF(EE$1&lt;Ingresos!$I$15,0,IF(EE$1=Ingresos!$I$15,Ingresos!$I4*Ingresos!$A$23,'FC Mensual'!ED16*((1+HLOOKUP('FC Mensual'!ED$2,Ingresos!$L$8:$V$10,3,0))^(1/12))))</f>
        <v>0</v>
      </c>
    </row>
    <row r="17" spans="1:135" x14ac:dyDescent="0.35">
      <c r="A17" s="137">
        <f>SUMIF($C$1:$EE$1,"&lt;="&amp;Resumen!$K$19,'FC Mensual'!C17:EE17)</f>
        <v>14711766.871512011</v>
      </c>
      <c r="B17" s="5" t="str">
        <f>Ingresos!H5</f>
        <v>Reciclaje</v>
      </c>
      <c r="C17" s="129"/>
      <c r="D17" s="130">
        <f>IF(D$1&lt;Ingresos!$I$15,0,IF(D$1=Ingresos!$I$15,Ingresos!$I5*Ingresos!$A$23,'FC Mensual'!C17*((1+HLOOKUP('FC Mensual'!C$2,Ingresos!$L$8:$V$10,3,0))^(1/12))))</f>
        <v>0</v>
      </c>
      <c r="E17" s="130">
        <f>IF(E$1&lt;Ingresos!$I$15,0,IF(E$1=Ingresos!$I$15,Ingresos!$I5*Ingresos!$A$23,'FC Mensual'!D17*((1+HLOOKUP('FC Mensual'!D$2,Ingresos!$L$8:$V$10,3,0))^(1/12))))</f>
        <v>0</v>
      </c>
      <c r="F17" s="130">
        <f>IF(F$1&lt;Ingresos!$I$15,0,IF(F$1=Ingresos!$I$15,Ingresos!$I5*Ingresos!$A$23,'FC Mensual'!E17*((1+HLOOKUP('FC Mensual'!E$2,Ingresos!$L$8:$V$10,3,0))^(1/12))))</f>
        <v>0</v>
      </c>
      <c r="G17" s="130">
        <f>IF(G$1&lt;Ingresos!$I$15,0,IF(G$1=Ingresos!$I$15,Ingresos!$I5*Ingresos!$A$23,'FC Mensual'!F17*((1+HLOOKUP('FC Mensual'!F$2,Ingresos!$L$8:$V$10,3,0))^(1/12))))</f>
        <v>0</v>
      </c>
      <c r="H17" s="130">
        <f>IF(H$1&lt;Ingresos!$I$15,0,IF(H$1=Ingresos!$I$15,Ingresos!$I5*Ingresos!$A$23,'FC Mensual'!G17*((1+HLOOKUP('FC Mensual'!G$2,Ingresos!$L$8:$V$10,3,0))^(1/12))))</f>
        <v>0</v>
      </c>
      <c r="I17" s="130">
        <f>IF(I$1&lt;Ingresos!$I$15,0,IF(I$1=Ingresos!$I$15,Ingresos!$I5*Ingresos!$A$23,'FC Mensual'!H17*((1+HLOOKUP('FC Mensual'!H$2,Ingresos!$L$8:$V$10,3,0))^(1/12))))</f>
        <v>0</v>
      </c>
      <c r="J17" s="130">
        <f>IF(J$1&lt;Ingresos!$I$15,0,IF(J$1=Ingresos!$I$15,Ingresos!$I5*Ingresos!$A$23,'FC Mensual'!I17*((1+HLOOKUP('FC Mensual'!I$2,Ingresos!$L$8:$V$10,3,0))^(1/12))))</f>
        <v>0</v>
      </c>
      <c r="K17" s="130">
        <f>IF(K$1&lt;Ingresos!$I$15,0,IF(K$1=Ingresos!$I$15,Ingresos!$I5*Ingresos!$A$23,'FC Mensual'!J17*((1+HLOOKUP('FC Mensual'!J$2,Ingresos!$L$8:$V$10,3,0))^(1/12))))</f>
        <v>0</v>
      </c>
      <c r="L17" s="130">
        <f>IF(L$1&lt;Ingresos!$I$15,0,IF(L$1=Ingresos!$I$15,Ingresos!$I5*Ingresos!$A$23,'FC Mensual'!K17*((1+HLOOKUP('FC Mensual'!K$2,Ingresos!$L$8:$V$10,3,0))^(1/12))))</f>
        <v>0</v>
      </c>
      <c r="M17" s="130">
        <f>IF(M$1&lt;Ingresos!$I$15,0,IF(M$1=Ingresos!$I$15,Ingresos!$I5*Ingresos!$A$23,'FC Mensual'!L17*((1+HLOOKUP('FC Mensual'!L$2,Ingresos!$L$8:$V$10,3,0))^(1/12))))</f>
        <v>0</v>
      </c>
      <c r="N17" s="130">
        <f>IF(N$1&lt;Ingresos!$I$15,0,IF(N$1=Ingresos!$I$15,Ingresos!$I5*Ingresos!$A$23,'FC Mensual'!M17*((1+HLOOKUP('FC Mensual'!M$2,Ingresos!$L$8:$V$10,3,0))^(1/12))))</f>
        <v>0</v>
      </c>
      <c r="O17" s="130">
        <f>IF(O$1&lt;Ingresos!$I$15,0,IF(O$1=Ingresos!$I$15,Ingresos!$I5*Ingresos!$A$23,'FC Mensual'!N17*((1+HLOOKUP('FC Mensual'!N$2,Ingresos!$L$8:$V$10,3,0))^(1/12))))</f>
        <v>0</v>
      </c>
      <c r="P17" s="130">
        <f>IF(P$1&lt;Ingresos!$I$15,0,IF(P$1=Ingresos!$I$15,Ingresos!$I5*Ingresos!$A$23,'FC Mensual'!O17*((1+HLOOKUP('FC Mensual'!O$2,Ingresos!$L$8:$V$10,3,0))^(1/12))))</f>
        <v>0</v>
      </c>
      <c r="Q17" s="130">
        <f>IF(Q$1&lt;Ingresos!$I$15,0,IF(Q$1=Ingresos!$I$15,Ingresos!$I5*Ingresos!$A$23,'FC Mensual'!P17*((1+HLOOKUP('FC Mensual'!P$2,Ingresos!$L$8:$V$10,3,0))^(1/12))))</f>
        <v>0</v>
      </c>
      <c r="R17" s="130">
        <f>IF(R$1&lt;Ingresos!$I$15,0,IF(R$1=Ingresos!$I$15,Ingresos!$I5*Ingresos!$A$23,'FC Mensual'!Q17*((1+HLOOKUP('FC Mensual'!Q$2,Ingresos!$L$8:$V$10,3,0))^(1/12))))</f>
        <v>0</v>
      </c>
      <c r="S17" s="130">
        <f>IF(S$1&lt;Ingresos!$I$15,0,IF(S$1=Ingresos!$I$15,Ingresos!$I5*Ingresos!$A$23,'FC Mensual'!R17*((1+HLOOKUP('FC Mensual'!R$2,Ingresos!$L$8:$V$10,3,0))^(1/12))))</f>
        <v>0</v>
      </c>
      <c r="T17" s="130">
        <f>IF(T$1&lt;Ingresos!$I$15,0,IF(T$1=Ingresos!$I$15,Ingresos!$I5*Ingresos!$A$23,'FC Mensual'!S17*((1+HLOOKUP('FC Mensual'!S$2,Ingresos!$L$8:$V$10,3,0))^(1/12))))</f>
        <v>0</v>
      </c>
      <c r="U17" s="130">
        <f>IF(U$1&lt;Ingresos!$I$15,0,IF(U$1=Ingresos!$I$15,Ingresos!$I5*Ingresos!$A$23,'FC Mensual'!T17*((1+HLOOKUP('FC Mensual'!T$2,Ingresos!$L$8:$V$10,3,0))^(1/12))))</f>
        <v>0</v>
      </c>
      <c r="V17" s="130">
        <f>IF(V$1&lt;Ingresos!$I$15,0,IF(V$1=Ingresos!$I$15,Ingresos!$I5*Ingresos!$A$23,'FC Mensual'!U17*((1+HLOOKUP('FC Mensual'!U$2,Ingresos!$L$8:$V$10,3,0))^(1/12))))</f>
        <v>0</v>
      </c>
      <c r="W17" s="130">
        <f>IF(W$1&lt;Ingresos!$I$15,0,IF(W$1=Ingresos!$I$15,Ingresos!$I5*Ingresos!$A$23,'FC Mensual'!V17*((1+HLOOKUP('FC Mensual'!V$2,Ingresos!$L$8:$V$10,3,0))^(1/12))))</f>
        <v>130000</v>
      </c>
      <c r="X17" s="130">
        <f>IF(X$1&lt;Ingresos!$I$15,0,IF(X$1=Ingresos!$I$15,Ingresos!$I5*Ingresos!$A$23,'FC Mensual'!W17*((1+HLOOKUP('FC Mensual'!W$2,Ingresos!$L$8:$V$10,3,0))^(1/12))))</f>
        <v>130000</v>
      </c>
      <c r="Y17" s="130">
        <f>IF(Y$1&lt;Ingresos!$I$15,0,IF(Y$1=Ingresos!$I$15,Ingresos!$I5*Ingresos!$A$23,'FC Mensual'!X17*((1+HLOOKUP('FC Mensual'!X$2,Ingresos!$L$8:$V$10,3,0))^(1/12))))</f>
        <v>130000</v>
      </c>
      <c r="Z17" s="130">
        <f>IF(Z$1&lt;Ingresos!$I$15,0,IF(Z$1=Ingresos!$I$15,Ingresos!$I5*Ingresos!$A$23,'FC Mensual'!Y17*((1+HLOOKUP('FC Mensual'!Y$2,Ingresos!$L$8:$V$10,3,0))^(1/12))))</f>
        <v>130000</v>
      </c>
      <c r="AA17" s="130">
        <f>IF(AA$1&lt;Ingresos!$I$15,0,IF(AA$1=Ingresos!$I$15,Ingresos!$I5*Ingresos!$A$23,'FC Mensual'!Z17*((1+HLOOKUP('FC Mensual'!Z$2,Ingresos!$L$8:$V$10,3,0))^(1/12))))</f>
        <v>130000</v>
      </c>
      <c r="AB17" s="130">
        <f>IF(AB$1&lt;Ingresos!$I$15,0,IF(AB$1=Ingresos!$I$15,Ingresos!$I5*Ingresos!$A$23,'FC Mensual'!AA17*((1+HLOOKUP('FC Mensual'!AA$2,Ingresos!$L$8:$V$10,3,0))^(1/12))))</f>
        <v>130000</v>
      </c>
      <c r="AC17" s="130">
        <f>IF(AC$1&lt;Ingresos!$I$15,0,IF(AC$1=Ingresos!$I$15,Ingresos!$I5*Ingresos!$A$23,'FC Mensual'!AB17*((1+HLOOKUP('FC Mensual'!AB$2,Ingresos!$L$8:$V$10,3,0))^(1/12))))</f>
        <v>130320.61507039948</v>
      </c>
      <c r="AD17" s="130">
        <f>IF(AD$1&lt;Ingresos!$I$15,0,IF(AD$1=Ingresos!$I$15,Ingresos!$I5*Ingresos!$A$23,'FC Mensual'!AC17*((1+HLOOKUP('FC Mensual'!AC$2,Ingresos!$L$8:$V$10,3,0))^(1/12))))</f>
        <v>130642.02086405562</v>
      </c>
      <c r="AE17" s="130">
        <f>IF(AE$1&lt;Ingresos!$I$15,0,IF(AE$1=Ingresos!$I$15,Ingresos!$I5*Ingresos!$A$23,'FC Mensual'!AD17*((1+HLOOKUP('FC Mensual'!AD$2,Ingresos!$L$8:$V$10,3,0))^(1/12))))</f>
        <v>130964.21933110531</v>
      </c>
      <c r="AF17" s="130">
        <f>IF(AF$1&lt;Ingresos!$I$15,0,IF(AF$1=Ingresos!$I$15,Ingresos!$I5*Ingresos!$A$23,'FC Mensual'!AE17*((1+HLOOKUP('FC Mensual'!AE$2,Ingresos!$L$8:$V$10,3,0))^(1/12))))</f>
        <v>131287.21242649498</v>
      </c>
      <c r="AG17" s="130">
        <f>IF(AG$1&lt;Ingresos!$I$15,0,IF(AG$1=Ingresos!$I$15,Ingresos!$I5*Ingresos!$A$23,'FC Mensual'!AF17*((1+HLOOKUP('FC Mensual'!AF$2,Ingresos!$L$8:$V$10,3,0))^(1/12))))</f>
        <v>131611.00210999246</v>
      </c>
      <c r="AH17" s="130">
        <f>IF(AH$1&lt;Ingresos!$I$15,0,IF(AH$1=Ingresos!$I$15,Ingresos!$I5*Ingresos!$A$23,'FC Mensual'!AG17*((1+HLOOKUP('FC Mensual'!AG$2,Ingresos!$L$8:$V$10,3,0))^(1/12))))</f>
        <v>131935.59034619894</v>
      </c>
      <c r="AI17" s="130">
        <f>IF(AI$1&lt;Ingresos!$I$15,0,IF(AI$1=Ingresos!$I$15,Ingresos!$I5*Ingresos!$A$23,'FC Mensual'!AH17*((1+HLOOKUP('FC Mensual'!AH$2,Ingresos!$L$8:$V$10,3,0))^(1/12))))</f>
        <v>132260.9791045608</v>
      </c>
      <c r="AJ17" s="130">
        <f>IF(AJ$1&lt;Ingresos!$I$15,0,IF(AJ$1=Ingresos!$I$15,Ingresos!$I5*Ingresos!$A$23,'FC Mensual'!AI17*((1+HLOOKUP('FC Mensual'!AI$2,Ingresos!$L$8:$V$10,3,0))^(1/12))))</f>
        <v>132587.17035938168</v>
      </c>
      <c r="AK17" s="130">
        <f>IF(AK$1&lt;Ingresos!$I$15,0,IF(AK$1=Ingresos!$I$15,Ingresos!$I5*Ingresos!$A$23,'FC Mensual'!AJ17*((1+HLOOKUP('FC Mensual'!AJ$2,Ingresos!$L$8:$V$10,3,0))^(1/12))))</f>
        <v>132914.1660898343</v>
      </c>
      <c r="AL17" s="130">
        <f>IF(AL$1&lt;Ingresos!$I$15,0,IF(AL$1=Ingresos!$I$15,Ingresos!$I5*Ingresos!$A$23,'FC Mensual'!AK17*((1+HLOOKUP('FC Mensual'!AK$2,Ingresos!$L$8:$V$10,3,0))^(1/12))))</f>
        <v>133241.96827997261</v>
      </c>
      <c r="AM17" s="130">
        <f>IF(AM$1&lt;Ingresos!$I$15,0,IF(AM$1=Ingresos!$I$15,Ingresos!$I5*Ingresos!$A$23,'FC Mensual'!AL17*((1+HLOOKUP('FC Mensual'!AL$2,Ingresos!$L$8:$V$10,3,0))^(1/12))))</f>
        <v>133570.57891874376</v>
      </c>
      <c r="AN17" s="130">
        <f>IF(AN$1&lt;Ingresos!$I$15,0,IF(AN$1=Ingresos!$I$15,Ingresos!$I5*Ingresos!$A$23,'FC Mensual'!AM17*((1+HLOOKUP('FC Mensual'!AM$2,Ingresos!$L$8:$V$10,3,0))^(1/12))))</f>
        <v>133900.00000000017</v>
      </c>
      <c r="AO17" s="130">
        <f>IF(AO$1&lt;Ingresos!$I$15,0,IF(AO$1=Ingresos!$I$15,Ingresos!$I5*Ingresos!$A$23,'FC Mensual'!AN17*((1+HLOOKUP('FC Mensual'!AN$2,Ingresos!$L$8:$V$10,3,0))^(1/12))))</f>
        <v>134230.23352251164</v>
      </c>
      <c r="AP17" s="130">
        <f>IF(AP$1&lt;Ingresos!$I$15,0,IF(AP$1=Ingresos!$I$15,Ingresos!$I5*Ingresos!$A$23,'FC Mensual'!AO17*((1+HLOOKUP('FC Mensual'!AO$2,Ingresos!$L$8:$V$10,3,0))^(1/12))))</f>
        <v>134561.28148997747</v>
      </c>
      <c r="AQ17" s="130">
        <f>IF(AQ$1&lt;Ingresos!$I$15,0,IF(AQ$1=Ingresos!$I$15,Ingresos!$I5*Ingresos!$A$23,'FC Mensual'!AP17*((1+HLOOKUP('FC Mensual'!AP$2,Ingresos!$L$8:$V$10,3,0))^(1/12))))</f>
        <v>134893.14591103865</v>
      </c>
      <c r="AR17" s="130">
        <f>IF(AR$1&lt;Ingresos!$I$15,0,IF(AR$1=Ingresos!$I$15,Ingresos!$I5*Ingresos!$A$23,'FC Mensual'!AQ17*((1+HLOOKUP('FC Mensual'!AQ$2,Ingresos!$L$8:$V$10,3,0))^(1/12))))</f>
        <v>135225.82879929</v>
      </c>
      <c r="AS17" s="130">
        <f>IF(AS$1&lt;Ingresos!$I$15,0,IF(AS$1=Ingresos!$I$15,Ingresos!$I5*Ingresos!$A$23,'FC Mensual'!AR17*((1+HLOOKUP('FC Mensual'!AR$2,Ingresos!$L$8:$V$10,3,0))^(1/12))))</f>
        <v>135559.33217329241</v>
      </c>
      <c r="AT17" s="130">
        <f>IF(AT$1&lt;Ingresos!$I$15,0,IF(AT$1=Ingresos!$I$15,Ingresos!$I5*Ingresos!$A$23,'FC Mensual'!AS17*((1+HLOOKUP('FC Mensual'!AS$2,Ingresos!$L$8:$V$10,3,0))^(1/12))))</f>
        <v>135893.65805658506</v>
      </c>
      <c r="AU17" s="130">
        <f>IF(AU$1&lt;Ingresos!$I$15,0,IF(AU$1=Ingresos!$I$15,Ingresos!$I5*Ingresos!$A$23,'FC Mensual'!AT17*((1+HLOOKUP('FC Mensual'!AT$2,Ingresos!$L$8:$V$10,3,0))^(1/12))))</f>
        <v>136228.80847769778</v>
      </c>
      <c r="AV17" s="130">
        <f>IF(AV$1&lt;Ingresos!$I$15,0,IF(AV$1=Ingresos!$I$15,Ingresos!$I5*Ingresos!$A$23,'FC Mensual'!AU17*((1+HLOOKUP('FC Mensual'!AU$2,Ingresos!$L$8:$V$10,3,0))^(1/12))))</f>
        <v>136564.78547016328</v>
      </c>
      <c r="AW17" s="130">
        <f>IF(AW$1&lt;Ingresos!$I$15,0,IF(AW$1=Ingresos!$I$15,Ingresos!$I5*Ingresos!$A$23,'FC Mensual'!AV17*((1+HLOOKUP('FC Mensual'!AV$2,Ingresos!$L$8:$V$10,3,0))^(1/12))))</f>
        <v>136901.59107252947</v>
      </c>
      <c r="AX17" s="130">
        <f>IF(AX$1&lt;Ingresos!$I$15,0,IF(AX$1=Ingresos!$I$15,Ingresos!$I5*Ingresos!$A$23,'FC Mensual'!AW17*((1+HLOOKUP('FC Mensual'!AW$2,Ingresos!$L$8:$V$10,3,0))^(1/12))))</f>
        <v>137239.22732837193</v>
      </c>
      <c r="AY17" s="130">
        <f>IF(AY$1&lt;Ingresos!$I$15,0,IF(AY$1=Ingresos!$I$15,Ingresos!$I5*Ingresos!$A$23,'FC Mensual'!AX17*((1+HLOOKUP('FC Mensual'!AX$2,Ingresos!$L$8:$V$10,3,0))^(1/12))))</f>
        <v>137577.69628630619</v>
      </c>
      <c r="AZ17" s="130">
        <f>IF(AZ$1&lt;Ingresos!$I$15,0,IF(AZ$1=Ingresos!$I$15,Ingresos!$I5*Ingresos!$A$23,'FC Mensual'!AY17*((1+HLOOKUP('FC Mensual'!AY$2,Ingresos!$L$8:$V$10,3,0))^(1/12))))</f>
        <v>137917.00000000029</v>
      </c>
      <c r="BA17" s="130">
        <f>IF(BA$1&lt;Ingresos!$I$15,0,IF(BA$1=Ingresos!$I$15,Ingresos!$I5*Ingresos!$A$23,'FC Mensual'!AZ17*((1+HLOOKUP('FC Mensual'!AZ$2,Ingresos!$L$8:$V$10,3,0))^(1/12))))</f>
        <v>138257.1405281871</v>
      </c>
      <c r="BB17" s="130">
        <f>IF(BB$1&lt;Ingresos!$I$15,0,IF(BB$1=Ingresos!$I$15,Ingresos!$I5*Ingresos!$A$23,'FC Mensual'!BA17*((1+HLOOKUP('FC Mensual'!BA$2,Ingresos!$L$8:$V$10,3,0))^(1/12))))</f>
        <v>138598.11993467691</v>
      </c>
      <c r="BC17" s="130">
        <f>IF(BC$1&lt;Ingresos!$I$15,0,IF(BC$1=Ingresos!$I$15,Ingresos!$I5*Ingresos!$A$23,'FC Mensual'!BB17*((1+HLOOKUP('FC Mensual'!BB$2,Ingresos!$L$8:$V$10,3,0))^(1/12))))</f>
        <v>138939.94028836992</v>
      </c>
      <c r="BD17" s="130">
        <f>IF(BD$1&lt;Ingresos!$I$15,0,IF(BD$1=Ingresos!$I$15,Ingresos!$I5*Ingresos!$A$23,'FC Mensual'!BC17*((1+HLOOKUP('FC Mensual'!BC$2,Ingresos!$L$8:$V$10,3,0))^(1/12))))</f>
        <v>139282.60366326882</v>
      </c>
      <c r="BE17" s="130">
        <f>IF(BE$1&lt;Ingresos!$I$15,0,IF(BE$1=Ingresos!$I$15,Ingresos!$I5*Ingresos!$A$23,'FC Mensual'!BD17*((1+HLOOKUP('FC Mensual'!BD$2,Ingresos!$L$8:$V$10,3,0))^(1/12))))</f>
        <v>139626.1121384913</v>
      </c>
      <c r="BF17" s="130">
        <f>IF(BF$1&lt;Ingresos!$I$15,0,IF(BF$1=Ingresos!$I$15,Ingresos!$I5*Ingresos!$A$23,'FC Mensual'!BE17*((1+HLOOKUP('FC Mensual'!BE$2,Ingresos!$L$8:$V$10,3,0))^(1/12))))</f>
        <v>139970.46779828274</v>
      </c>
      <c r="BG17" s="130">
        <f>IF(BG$1&lt;Ingresos!$I$15,0,IF(BG$1=Ingresos!$I$15,Ingresos!$I5*Ingresos!$A$23,'FC Mensual'!BF17*((1+HLOOKUP('FC Mensual'!BF$2,Ingresos!$L$8:$V$10,3,0))^(1/12))))</f>
        <v>140315.67273202885</v>
      </c>
      <c r="BH17" s="130">
        <f>IF(BH$1&lt;Ingresos!$I$15,0,IF(BH$1=Ingresos!$I$15,Ingresos!$I5*Ingresos!$A$23,'FC Mensual'!BG17*((1+HLOOKUP('FC Mensual'!BG$2,Ingresos!$L$8:$V$10,3,0))^(1/12))))</f>
        <v>140661.7290342683</v>
      </c>
      <c r="BI17" s="130">
        <f>IF(BI$1&lt;Ingresos!$I$15,0,IF(BI$1=Ingresos!$I$15,Ingresos!$I5*Ingresos!$A$23,'FC Mensual'!BH17*((1+HLOOKUP('FC Mensual'!BH$2,Ingresos!$L$8:$V$10,3,0))^(1/12))))</f>
        <v>141008.63880470549</v>
      </c>
      <c r="BJ17" s="130">
        <f>IF(BJ$1&lt;Ingresos!$I$15,0,IF(BJ$1=Ingresos!$I$15,Ingresos!$I5*Ingresos!$A$23,'FC Mensual'!BI17*((1+HLOOKUP('FC Mensual'!BI$2,Ingresos!$L$8:$V$10,3,0))^(1/12))))</f>
        <v>141356.40414822323</v>
      </c>
      <c r="BK17" s="130">
        <f>IF(BK$1&lt;Ingresos!$I$15,0,IF(BK$1=Ingresos!$I$15,Ingresos!$I5*Ingresos!$A$23,'FC Mensual'!BJ17*((1+HLOOKUP('FC Mensual'!BJ$2,Ingresos!$L$8:$V$10,3,0))^(1/12))))</f>
        <v>141705.02717489554</v>
      </c>
      <c r="BL17" s="130">
        <f>IF(BL$1&lt;Ingresos!$I$15,0,IF(BL$1=Ingresos!$I$15,Ingresos!$I5*Ingresos!$A$23,'FC Mensual'!BK17*((1+HLOOKUP('FC Mensual'!BK$2,Ingresos!$L$8:$V$10,3,0))^(1/12))))</f>
        <v>142054.51000000045</v>
      </c>
      <c r="BM17" s="130">
        <f>IF(BM$1&lt;Ingresos!$I$15,0,IF(BM$1=Ingresos!$I$15,Ingresos!$I5*Ingresos!$A$23,'FC Mensual'!BL17*((1+HLOOKUP('FC Mensual'!BL$2,Ingresos!$L$8:$V$10,3,0))^(1/12))))</f>
        <v>142404.85474403287</v>
      </c>
      <c r="BN17" s="130">
        <f>IF(BN$1&lt;Ingresos!$I$15,0,IF(BN$1=Ingresos!$I$15,Ingresos!$I5*Ingresos!$A$23,'FC Mensual'!BM17*((1+HLOOKUP('FC Mensual'!BM$2,Ingresos!$L$8:$V$10,3,0))^(1/12))))</f>
        <v>142756.06353271738</v>
      </c>
      <c r="BO17" s="130">
        <f>IF(BO$1&lt;Ingresos!$I$15,0,IF(BO$1=Ingresos!$I$15,Ingresos!$I5*Ingresos!$A$23,'FC Mensual'!BN17*((1+HLOOKUP('FC Mensual'!BN$2,Ingresos!$L$8:$V$10,3,0))^(1/12))))</f>
        <v>143108.13849702119</v>
      </c>
      <c r="BP17" s="130">
        <f>IF(BP$1&lt;Ingresos!$I$15,0,IF(BP$1=Ingresos!$I$15,Ingresos!$I5*Ingresos!$A$23,'FC Mensual'!BO17*((1+HLOOKUP('FC Mensual'!BO$2,Ingresos!$L$8:$V$10,3,0))^(1/12))))</f>
        <v>143461.08177316704</v>
      </c>
      <c r="BQ17" s="130">
        <f>IF(BQ$1&lt;Ingresos!$I$15,0,IF(BQ$1=Ingresos!$I$15,Ingresos!$I5*Ingresos!$A$23,'FC Mensual'!BP17*((1+HLOOKUP('FC Mensual'!BP$2,Ingresos!$L$8:$V$10,3,0))^(1/12))))</f>
        <v>143814.89550264619</v>
      </c>
      <c r="BR17" s="130">
        <f>IF(BR$1&lt;Ingresos!$I$15,0,IF(BR$1=Ingresos!$I$15,Ingresos!$I5*Ingresos!$A$23,'FC Mensual'!BQ17*((1+HLOOKUP('FC Mensual'!BQ$2,Ingresos!$L$8:$V$10,3,0))^(1/12))))</f>
        <v>144169.58183223137</v>
      </c>
      <c r="BS17" s="130">
        <f>IF(BS$1&lt;Ingresos!$I$15,0,IF(BS$1=Ingresos!$I$15,Ingresos!$I5*Ingresos!$A$23,'FC Mensual'!BR17*((1+HLOOKUP('FC Mensual'!BR$2,Ingresos!$L$8:$V$10,3,0))^(1/12))))</f>
        <v>144525.14291398987</v>
      </c>
      <c r="BT17" s="130">
        <f>IF(BT$1&lt;Ingresos!$I$15,0,IF(BT$1=Ingresos!$I$15,Ingresos!$I5*Ingresos!$A$23,'FC Mensual'!BS17*((1+HLOOKUP('FC Mensual'!BS$2,Ingresos!$L$8:$V$10,3,0))^(1/12))))</f>
        <v>144881.58090529652</v>
      </c>
      <c r="BU17" s="130">
        <f>IF(BU$1&lt;Ingresos!$I$15,0,IF(BU$1=Ingresos!$I$15,Ingresos!$I5*Ingresos!$A$23,'FC Mensual'!BT17*((1+HLOOKUP('FC Mensual'!BT$2,Ingresos!$L$8:$V$10,3,0))^(1/12))))</f>
        <v>145238.89796884681</v>
      </c>
      <c r="BV17" s="130">
        <f>IF(BV$1&lt;Ingresos!$I$15,0,IF(BV$1=Ingresos!$I$15,Ingresos!$I5*Ingresos!$A$23,'FC Mensual'!BU17*((1+HLOOKUP('FC Mensual'!BU$2,Ingresos!$L$8:$V$10,3,0))^(1/12))))</f>
        <v>145597.09627267008</v>
      </c>
      <c r="BW17" s="130">
        <f>IF(BW$1&lt;Ingresos!$I$15,0,IF(BW$1=Ingresos!$I$15,Ingresos!$I5*Ingresos!$A$23,'FC Mensual'!BV17*((1+HLOOKUP('FC Mensual'!BV$2,Ingresos!$L$8:$V$10,3,0))^(1/12))))</f>
        <v>145956.17799014255</v>
      </c>
      <c r="BX17" s="130">
        <f>IF(BX$1&lt;Ingresos!$I$15,0,IF(BX$1=Ingresos!$I$15,Ingresos!$I5*Ingresos!$A$23,'FC Mensual'!BW17*((1+HLOOKUP('FC Mensual'!BW$2,Ingresos!$L$8:$V$10,3,0))^(1/12))))</f>
        <v>146316.14530000061</v>
      </c>
      <c r="BY17" s="130">
        <f>IF(BY$1&lt;Ingresos!$I$15,0,IF(BY$1=Ingresos!$I$15,Ingresos!$I5*Ingresos!$A$23,'FC Mensual'!BX17*((1+HLOOKUP('FC Mensual'!BX$2,Ingresos!$L$8:$V$10,3,0))^(1/12))))</f>
        <v>146677.00038635399</v>
      </c>
      <c r="BZ17" s="130">
        <f>IF(BZ$1&lt;Ingresos!$I$15,0,IF(BZ$1=Ingresos!$I$15,Ingresos!$I5*Ingresos!$A$23,'FC Mensual'!BY17*((1+HLOOKUP('FC Mensual'!BY$2,Ingresos!$L$8:$V$10,3,0))^(1/12))))</f>
        <v>147038.74543869903</v>
      </c>
      <c r="CA17" s="130">
        <f>IF(CA$1&lt;Ingresos!$I$15,0,IF(CA$1=Ingresos!$I$15,Ingresos!$I5*Ingresos!$A$23,'FC Mensual'!BZ17*((1+HLOOKUP('FC Mensual'!BZ$2,Ingresos!$L$8:$V$10,3,0))^(1/12))))</f>
        <v>147401.38265193196</v>
      </c>
      <c r="CB17" s="130">
        <f>IF(CB$1&lt;Ingresos!$I$15,0,IF(CB$1=Ingresos!$I$15,Ingresos!$I5*Ingresos!$A$23,'FC Mensual'!CA17*((1+HLOOKUP('FC Mensual'!CA$2,Ingresos!$L$8:$V$10,3,0))^(1/12))))</f>
        <v>147764.91422636219</v>
      </c>
      <c r="CC17" s="130">
        <f>IF(CC$1&lt;Ingresos!$I$15,0,IF(CC$1=Ingresos!$I$15,Ingresos!$I5*Ingresos!$A$23,'FC Mensual'!CB17*((1+HLOOKUP('FC Mensual'!CB$2,Ingresos!$L$8:$V$10,3,0))^(1/12))))</f>
        <v>148129.34236772571</v>
      </c>
      <c r="CD17" s="130">
        <f>IF(CD$1&lt;Ingresos!$I$15,0,IF(CD$1=Ingresos!$I$15,Ingresos!$I5*Ingresos!$A$23,'FC Mensual'!CC17*((1+HLOOKUP('FC Mensual'!CC$2,Ingresos!$L$8:$V$10,3,0))^(1/12))))</f>
        <v>148494.66928719846</v>
      </c>
      <c r="CE17" s="130">
        <f>IF(CE$1&lt;Ingresos!$I$15,0,IF(CE$1=Ingresos!$I$15,Ingresos!$I5*Ingresos!$A$23,'FC Mensual'!CD17*((1+HLOOKUP('FC Mensual'!CD$2,Ingresos!$L$8:$V$10,3,0))^(1/12))))</f>
        <v>148860.89720140971</v>
      </c>
      <c r="CF17" s="130">
        <f>IF(CF$1&lt;Ingresos!$I$15,0,IF(CF$1=Ingresos!$I$15,Ingresos!$I5*Ingresos!$A$23,'FC Mensual'!CE17*((1+HLOOKUP('FC Mensual'!CE$2,Ingresos!$L$8:$V$10,3,0))^(1/12))))</f>
        <v>149228.02833245555</v>
      </c>
      <c r="CG17" s="130">
        <f>IF(CG$1&lt;Ingresos!$I$15,0,IF(CG$1=Ingresos!$I$15,Ingresos!$I5*Ingresos!$A$23,'FC Mensual'!CF17*((1+HLOOKUP('FC Mensual'!CF$2,Ingresos!$L$8:$V$10,3,0))^(1/12))))</f>
        <v>149596.06490791237</v>
      </c>
      <c r="CH17" s="130">
        <f>IF(CH$1&lt;Ingresos!$I$15,0,IF(CH$1=Ingresos!$I$15,Ingresos!$I5*Ingresos!$A$23,'FC Mensual'!CG17*((1+HLOOKUP('FC Mensual'!CG$2,Ingresos!$L$8:$V$10,3,0))^(1/12))))</f>
        <v>149965.00916085034</v>
      </c>
      <c r="CI17" s="130">
        <f>IF(CI$1&lt;Ingresos!$I$15,0,IF(CI$1=Ingresos!$I$15,Ingresos!$I5*Ingresos!$A$23,'FC Mensual'!CH17*((1+HLOOKUP('FC Mensual'!CH$2,Ingresos!$L$8:$V$10,3,0))^(1/12))))</f>
        <v>150334.86332984699</v>
      </c>
      <c r="CJ17" s="130">
        <f>IF(CJ$1&lt;Ingresos!$I$15,0,IF(CJ$1=Ingresos!$I$15,Ingresos!$I5*Ingresos!$A$23,'FC Mensual'!CI17*((1+HLOOKUP('FC Mensual'!CI$2,Ingresos!$L$8:$V$10,3,0))^(1/12))))</f>
        <v>150705.62965900081</v>
      </c>
      <c r="CK17" s="130">
        <f>IF(CK$1&lt;Ingresos!$I$15,0,IF(CK$1=Ingresos!$I$15,Ingresos!$I5*Ingresos!$A$23,'FC Mensual'!CJ17*((1+HLOOKUP('FC Mensual'!CJ$2,Ingresos!$L$8:$V$10,3,0))^(1/12))))</f>
        <v>151077.31039794479</v>
      </c>
      <c r="CL17" s="130">
        <f>IF(CL$1&lt;Ingresos!$I$15,0,IF(CL$1=Ingresos!$I$15,Ingresos!$I5*Ingresos!$A$23,'FC Mensual'!CK17*((1+HLOOKUP('FC Mensual'!CK$2,Ingresos!$L$8:$V$10,3,0))^(1/12))))</f>
        <v>151449.90780186019</v>
      </c>
      <c r="CM17" s="130">
        <f>IF(CM$1&lt;Ingresos!$I$15,0,IF(CM$1=Ingresos!$I$15,Ingresos!$I5*Ingresos!$A$23,'FC Mensual'!CL17*((1+HLOOKUP('FC Mensual'!CL$2,Ingresos!$L$8:$V$10,3,0))^(1/12))))</f>
        <v>151823.42413149009</v>
      </c>
      <c r="CN17" s="130">
        <f>IF(CN$1&lt;Ingresos!$I$15,0,IF(CN$1=Ingresos!$I$15,Ingresos!$I5*Ingresos!$A$23,'FC Mensual'!CM17*((1+HLOOKUP('FC Mensual'!CM$2,Ingresos!$L$8:$V$10,3,0))^(1/12))))</f>
        <v>152197.86165315323</v>
      </c>
      <c r="CO17" s="130">
        <f>IF(CO$1&lt;Ingresos!$I$15,0,IF(CO$1=Ingresos!$I$15,Ingresos!$I5*Ingresos!$A$23,'FC Mensual'!CN17*((1+HLOOKUP('FC Mensual'!CN$2,Ingresos!$L$8:$V$10,3,0))^(1/12))))</f>
        <v>152573.22263875767</v>
      </c>
      <c r="CP17" s="130">
        <f>IF(CP$1&lt;Ingresos!$I$15,0,IF(CP$1=Ingresos!$I$15,Ingresos!$I5*Ingresos!$A$23,'FC Mensual'!CO17*((1+HLOOKUP('FC Mensual'!CO$2,Ingresos!$L$8:$V$10,3,0))^(1/12))))</f>
        <v>152949.50936581459</v>
      </c>
      <c r="CQ17" s="130">
        <f>IF(CQ$1&lt;Ingresos!$I$15,0,IF(CQ$1=Ingresos!$I$15,Ingresos!$I5*Ingresos!$A$23,'FC Mensual'!CP17*((1+HLOOKUP('FC Mensual'!CP$2,Ingresos!$L$8:$V$10,3,0))^(1/12))))</f>
        <v>153326.72411745219</v>
      </c>
      <c r="CR17" s="130">
        <f>IF(CR$1&lt;Ingresos!$I$15,0,IF(CR$1=Ingresos!$I$15,Ingresos!$I5*Ingresos!$A$23,'FC Mensual'!CQ17*((1+HLOOKUP('FC Mensual'!CQ$2,Ingresos!$L$8:$V$10,3,0))^(1/12))))</f>
        <v>153704.86918242942</v>
      </c>
      <c r="CS17" s="130">
        <f>IF(CS$1&lt;Ingresos!$I$15,0,IF(CS$1=Ingresos!$I$15,Ingresos!$I5*Ingresos!$A$23,'FC Mensual'!CR17*((1+HLOOKUP('FC Mensual'!CR$2,Ingresos!$L$8:$V$10,3,0))^(1/12))))</f>
        <v>154083.94685514993</v>
      </c>
      <c r="CT17" s="130">
        <f>IF(CT$1&lt;Ingresos!$I$15,0,IF(CT$1=Ingresos!$I$15,Ingresos!$I5*Ingresos!$A$23,'FC Mensual'!CS17*((1+HLOOKUP('FC Mensual'!CS$2,Ingresos!$L$8:$V$10,3,0))^(1/12))))</f>
        <v>154463.95943567602</v>
      </c>
      <c r="CU17" s="130">
        <f>IF(CU$1&lt;Ingresos!$I$15,0,IF(CU$1=Ingresos!$I$15,Ingresos!$I5*Ingresos!$A$23,'FC Mensual'!CT17*((1+HLOOKUP('FC Mensual'!CT$2,Ingresos!$L$8:$V$10,3,0))^(1/12))))</f>
        <v>154844.90922974257</v>
      </c>
      <c r="CV17" s="130">
        <f>IF(CV$1&lt;Ingresos!$I$15,0,IF(CV$1=Ingresos!$I$15,Ingresos!$I5*Ingresos!$A$23,'FC Mensual'!CU17*((1+HLOOKUP('FC Mensual'!CU$2,Ingresos!$L$8:$V$10,3,0))^(1/12))))</f>
        <v>155226.79854877098</v>
      </c>
      <c r="CW17" s="130">
        <f>IF(CW$1&lt;Ingresos!$I$15,0,IF(CW$1=Ingresos!$I$15,Ingresos!$I5*Ingresos!$A$23,'FC Mensual'!CV17*((1+HLOOKUP('FC Mensual'!CV$2,Ingresos!$L$8:$V$10,3,0))^(1/12))))</f>
        <v>155609.6297098833</v>
      </c>
      <c r="CX17" s="130">
        <f>IF(CX$1&lt;Ingresos!$I$15,0,IF(CX$1=Ingresos!$I$15,Ingresos!$I5*Ingresos!$A$23,'FC Mensual'!CW17*((1+HLOOKUP('FC Mensual'!CW$2,Ingresos!$L$8:$V$10,3,0))^(1/12))))</f>
        <v>155993.40503591616</v>
      </c>
      <c r="CY17" s="130">
        <f>IF(CY$1&lt;Ingresos!$I$15,0,IF(CY$1=Ingresos!$I$15,Ingresos!$I5*Ingresos!$A$23,'FC Mensual'!CX17*((1+HLOOKUP('FC Mensual'!CX$2,Ingresos!$L$8:$V$10,3,0))^(1/12))))</f>
        <v>156378.12685543497</v>
      </c>
      <c r="CZ17" s="130">
        <f>IF(CZ$1&lt;Ingresos!$I$15,0,IF(CZ$1=Ingresos!$I$15,Ingresos!$I5*Ingresos!$A$23,'FC Mensual'!CY17*((1+HLOOKUP('FC Mensual'!CY$2,Ingresos!$L$8:$V$10,3,0))^(1/12))))</f>
        <v>156763.797502748</v>
      </c>
      <c r="DA17" s="130">
        <f>IF(DA$1&lt;Ingresos!$I$15,0,IF(DA$1=Ingresos!$I$15,Ingresos!$I5*Ingresos!$A$23,'FC Mensual'!CZ17*((1+HLOOKUP('FC Mensual'!CZ$2,Ingresos!$L$8:$V$10,3,0))^(1/12))))</f>
        <v>157150.41931792058</v>
      </c>
      <c r="DB17" s="130">
        <f>IF(DB$1&lt;Ingresos!$I$15,0,IF(DB$1=Ingresos!$I$15,Ingresos!$I5*Ingresos!$A$23,'FC Mensual'!DA17*((1+HLOOKUP('FC Mensual'!DA$2,Ingresos!$L$8:$V$10,3,0))^(1/12))))</f>
        <v>157537.99464678922</v>
      </c>
      <c r="DC17" s="130">
        <f>IF(DC$1&lt;Ingresos!$I$15,0,IF(DC$1=Ingresos!$I$15,Ingresos!$I5*Ingresos!$A$23,'FC Mensual'!DB17*((1+HLOOKUP('FC Mensual'!DB$2,Ingresos!$L$8:$V$10,3,0))^(1/12))))</f>
        <v>157926.52584097593</v>
      </c>
      <c r="DD17" s="130">
        <f>IF(DD$1&lt;Ingresos!$I$15,0,IF(DD$1=Ingresos!$I$15,Ingresos!$I5*Ingresos!$A$23,'FC Mensual'!DC17*((1+HLOOKUP('FC Mensual'!DC$2,Ingresos!$L$8:$V$10,3,0))^(1/12))))</f>
        <v>158316.01525790247</v>
      </c>
      <c r="DE17" s="130">
        <f>IF(DE$1&lt;Ingresos!$I$15,0,IF(DE$1=Ingresos!$I$15,Ingresos!$I5*Ingresos!$A$23,'FC Mensual'!DD17*((1+HLOOKUP('FC Mensual'!DD$2,Ingresos!$L$8:$V$10,3,0))^(1/12))))</f>
        <v>158706.4652608046</v>
      </c>
      <c r="DF17" s="130">
        <f>IF(DF$1&lt;Ingresos!$I$15,0,IF(DF$1=Ingresos!$I$15,Ingresos!$I5*Ingresos!$A$23,'FC Mensual'!DE17*((1+HLOOKUP('FC Mensual'!DE$2,Ingresos!$L$8:$V$10,3,0))^(1/12))))</f>
        <v>159097.87821874648</v>
      </c>
      <c r="DG17" s="130">
        <f>IF(DG$1&lt;Ingresos!$I$15,0,IF(DG$1=Ingresos!$I$15,Ingresos!$I5*Ingresos!$A$23,'FC Mensual'!DF17*((1+HLOOKUP('FC Mensual'!DF$2,Ingresos!$L$8:$V$10,3,0))^(1/12))))</f>
        <v>159490.25650663502</v>
      </c>
      <c r="DH17" s="130">
        <f>IF(DH$1&lt;Ingresos!$I$15,0,IF(DH$1=Ingresos!$I$15,Ingresos!$I5*Ingresos!$A$23,'FC Mensual'!DG17*((1+HLOOKUP('FC Mensual'!DG$2,Ingresos!$L$8:$V$10,3,0))^(1/12))))</f>
        <v>159883.6025052343</v>
      </c>
      <c r="DI17" s="130">
        <f>IF(DI$1&lt;Ingresos!$I$15,0,IF(DI$1=Ingresos!$I$15,Ingresos!$I5*Ingresos!$A$23,'FC Mensual'!DH17*((1+HLOOKUP('FC Mensual'!DH$2,Ingresos!$L$8:$V$10,3,0))^(1/12))))</f>
        <v>160277.91860117999</v>
      </c>
      <c r="DJ17" s="130">
        <f>IF(DJ$1&lt;Ingresos!$I$15,0,IF(DJ$1=Ingresos!$I$15,Ingresos!$I5*Ingresos!$A$23,'FC Mensual'!DI17*((1+HLOOKUP('FC Mensual'!DI$2,Ingresos!$L$8:$V$10,3,0))^(1/12))))</f>
        <v>160673.20718699382</v>
      </c>
      <c r="DK17" s="130">
        <f>IF(DK$1&lt;Ingresos!$I$15,0,IF(DK$1=Ingresos!$I$15,Ingresos!$I5*Ingresos!$A$23,'FC Mensual'!DJ17*((1+HLOOKUP('FC Mensual'!DJ$2,Ingresos!$L$8:$V$10,3,0))^(1/12))))</f>
        <v>161069.4706610982</v>
      </c>
      <c r="DL17" s="130">
        <f>IF(DL$1&lt;Ingresos!$I$15,0,IF(DL$1=Ingresos!$I$15,Ingresos!$I5*Ingresos!$A$23,'FC Mensual'!DK17*((1+HLOOKUP('FC Mensual'!DK$2,Ingresos!$L$8:$V$10,3,0))^(1/12))))</f>
        <v>161466.71142783063</v>
      </c>
      <c r="DM17" s="130">
        <f>IF(DM$1&lt;Ingresos!$I$15,0,IF(DM$1=Ingresos!$I$15,Ingresos!$I5*Ingresos!$A$23,'FC Mensual'!DL17*((1+HLOOKUP('FC Mensual'!DL$2,Ingresos!$L$8:$V$10,3,0))^(1/12))))</f>
        <v>161864.93189745836</v>
      </c>
      <c r="DN17" s="130">
        <f>IF(DN$1&lt;Ingresos!$I$15,0,IF(DN$1=Ingresos!$I$15,Ingresos!$I5*Ingresos!$A$23,'FC Mensual'!DM17*((1+HLOOKUP('FC Mensual'!DM$2,Ingresos!$L$8:$V$10,3,0))^(1/12))))</f>
        <v>162264.13448619304</v>
      </c>
      <c r="DO17" s="130">
        <f>IF(DO$1&lt;Ingresos!$I$15,0,IF(DO$1=Ingresos!$I$15,Ingresos!$I5*Ingresos!$A$23,'FC Mensual'!DN17*((1+HLOOKUP('FC Mensual'!DN$2,Ingresos!$L$8:$V$10,3,0))^(1/12))))</f>
        <v>162664.32161620536</v>
      </c>
      <c r="DP17" s="130">
        <f>IF(DP$1&lt;Ingresos!$I$15,0,IF(DP$1=Ingresos!$I$15,Ingresos!$I5*Ingresos!$A$23,'FC Mensual'!DO17*((1+HLOOKUP('FC Mensual'!DO$2,Ingresos!$L$8:$V$10,3,0))^(1/12))))</f>
        <v>163065.4957156397</v>
      </c>
      <c r="DQ17" s="130">
        <f>IF(DQ$1&lt;Ingresos!$I$15,0,IF(DQ$1=Ingresos!$I$15,Ingresos!$I5*Ingresos!$A$23,'FC Mensual'!DP17*((1+HLOOKUP('FC Mensual'!DP$2,Ingresos!$L$8:$V$10,3,0))^(1/12))))</f>
        <v>163467.65921862889</v>
      </c>
      <c r="DR17" s="130">
        <f>IF(DR$1&lt;Ingresos!$I$15,0,IF(DR$1=Ingresos!$I$15,Ingresos!$I5*Ingresos!$A$23,'FC Mensual'!DQ17*((1+HLOOKUP('FC Mensual'!DQ$2,Ingresos!$L$8:$V$10,3,0))^(1/12))))</f>
        <v>163870.81456530903</v>
      </c>
      <c r="DS17" s="130">
        <f>IF(DS$1&lt;Ingresos!$I$15,0,IF(DS$1=Ingresos!$I$15,Ingresos!$I5*Ingresos!$A$23,'FC Mensual'!DR17*((1+HLOOKUP('FC Mensual'!DR$2,Ingresos!$L$8:$V$10,3,0))^(1/12))))</f>
        <v>164274.96420183423</v>
      </c>
      <c r="DT17" s="130">
        <f>IF(DT$1&lt;Ingresos!$I$15,0,IF(DT$1=Ingresos!$I$15,Ingresos!$I5*Ingresos!$A$23,'FC Mensual'!DS17*((1+HLOOKUP('FC Mensual'!DS$2,Ingresos!$L$8:$V$10,3,0))^(1/12))))</f>
        <v>164680.11058039148</v>
      </c>
      <c r="DU17" s="130">
        <f>IF(DU$1&lt;Ingresos!$I$15,0,IF(DU$1=Ingresos!$I$15,Ingresos!$I5*Ingresos!$A$23,'FC Mensual'!DT17*((1+HLOOKUP('FC Mensual'!DT$2,Ingresos!$L$8:$V$10,3,0))^(1/12))))</f>
        <v>165086.25615921553</v>
      </c>
      <c r="DV17" s="130">
        <f>IF(DV$1&lt;Ingresos!$I$15,0,IF(DV$1=Ingresos!$I$15,Ingresos!$I5*Ingresos!$A$23,'FC Mensual'!DU17*((1+HLOOKUP('FC Mensual'!DU$2,Ingresos!$L$8:$V$10,3,0))^(1/12))))</f>
        <v>165493.40340260378</v>
      </c>
      <c r="DW17" s="130">
        <f>IF(DW$1&lt;Ingresos!$I$15,0,IF(DW$1=Ingresos!$I$15,Ingresos!$I5*Ingresos!$A$23,'FC Mensual'!DV17*((1+HLOOKUP('FC Mensual'!DV$2,Ingresos!$L$8:$V$10,3,0))^(1/12))))</f>
        <v>165901.5547809313</v>
      </c>
      <c r="DX17" s="130">
        <f>IF(DX$1&lt;Ingresos!$I$15,0,IF(DX$1=Ingresos!$I$15,Ingresos!$I5*Ingresos!$A$23,'FC Mensual'!DW17*((1+HLOOKUP('FC Mensual'!DW$2,Ingresos!$L$8:$V$10,3,0))^(1/12))))</f>
        <v>166310.7127706657</v>
      </c>
      <c r="DY17" s="130">
        <f>IF(DY$1&lt;Ingresos!$I$15,0,IF(DY$1=Ingresos!$I$15,Ingresos!$I5*Ingresos!$A$23,'FC Mensual'!DX17*((1+HLOOKUP('FC Mensual'!DX$2,Ingresos!$L$8:$V$10,3,0))^(1/12))))</f>
        <v>166720.87985438228</v>
      </c>
      <c r="DZ17" s="130">
        <f>IF(DZ$1&lt;Ingresos!$I$15,0,IF(DZ$1=Ingresos!$I$15,Ingresos!$I5*Ingresos!$A$23,'FC Mensual'!DY17*((1+HLOOKUP('FC Mensual'!DY$2,Ingresos!$L$8:$V$10,3,0))^(1/12))))</f>
        <v>167132.05852077901</v>
      </c>
      <c r="EA17" s="130">
        <f>IF(EA$1&lt;Ingresos!$I$15,0,IF(EA$1=Ingresos!$I$15,Ingresos!$I5*Ingresos!$A$23,'FC Mensual'!DZ17*((1+HLOOKUP('FC Mensual'!DZ$2,Ingresos!$L$8:$V$10,3,0))^(1/12))))</f>
        <v>167544.2512646917</v>
      </c>
      <c r="EB17" s="130">
        <f>IF(EB$1&lt;Ingresos!$I$15,0,IF(EB$1=Ingresos!$I$15,Ingresos!$I5*Ingresos!$A$23,'FC Mensual'!EA17*((1+HLOOKUP('FC Mensual'!EA$2,Ingresos!$L$8:$V$10,3,0))^(1/12))))</f>
        <v>167957.46058710906</v>
      </c>
      <c r="EC17" s="130">
        <f>IF(EC$1&lt;Ingresos!$I$15,0,IF(EC$1=Ingresos!$I$15,Ingresos!$I5*Ingresos!$A$23,'FC Mensual'!EB17*((1+HLOOKUP('FC Mensual'!EB$2,Ingresos!$L$8:$V$10,3,0))^(1/12))))</f>
        <v>168371.68899518793</v>
      </c>
      <c r="ED17" s="130">
        <f>IF(ED$1&lt;Ingresos!$I$15,0,IF(ED$1=Ingresos!$I$15,Ingresos!$I5*Ingresos!$A$23,'FC Mensual'!EC17*((1+HLOOKUP('FC Mensual'!EC$2,Ingresos!$L$8:$V$10,3,0))^(1/12))))</f>
        <v>168786.93900226848</v>
      </c>
      <c r="EE17" s="130">
        <f>IF(EE$1&lt;Ingresos!$I$15,0,IF(EE$1=Ingresos!$I$15,Ingresos!$I5*Ingresos!$A$23,'FC Mensual'!ED17*((1+HLOOKUP('FC Mensual'!ED$2,Ingresos!$L$8:$V$10,3,0))^(1/12))))</f>
        <v>169203.21312788944</v>
      </c>
    </row>
    <row r="18" spans="1:135" x14ac:dyDescent="0.35">
      <c r="A18" s="137">
        <f>SUMIF($C$1:$EE$1,"&lt;="&amp;Resumen!$K$19,'FC Mensual'!C18:EE18)</f>
        <v>0</v>
      </c>
      <c r="B18" s="5" t="str">
        <f>Ingresos!H6</f>
        <v>Cobro de garajes</v>
      </c>
      <c r="C18" s="129"/>
      <c r="D18" s="130">
        <f>IF(D$1&lt;Ingresos!$I$15,0,IF(D$1=Ingresos!$I$15,Ingresos!$I6*Ingresos!$A$23,'FC Mensual'!C18*((1+HLOOKUP('FC Mensual'!C$2,Ingresos!$L$8:$V$10,3,0))^(1/12))))</f>
        <v>0</v>
      </c>
      <c r="E18" s="130">
        <f>IF(E$1&lt;Ingresos!$I$15,0,IF(E$1=Ingresos!$I$15,Ingresos!$I6*Ingresos!$A$23,'FC Mensual'!D18*((1+HLOOKUP('FC Mensual'!D$2,Ingresos!$L$8:$V$10,3,0))^(1/12))))</f>
        <v>0</v>
      </c>
      <c r="F18" s="130">
        <f>IF(F$1&lt;Ingresos!$I$15,0,IF(F$1=Ingresos!$I$15,Ingresos!$I6*Ingresos!$A$23,'FC Mensual'!E18*((1+HLOOKUP('FC Mensual'!E$2,Ingresos!$L$8:$V$10,3,0))^(1/12))))</f>
        <v>0</v>
      </c>
      <c r="G18" s="130">
        <f>IF(G$1&lt;Ingresos!$I$15,0,IF(G$1=Ingresos!$I$15,Ingresos!$I6*Ingresos!$A$23,'FC Mensual'!F18*((1+HLOOKUP('FC Mensual'!F$2,Ingresos!$L$8:$V$10,3,0))^(1/12))))</f>
        <v>0</v>
      </c>
      <c r="H18" s="130">
        <f>IF(H$1&lt;Ingresos!$I$15,0,IF(H$1=Ingresos!$I$15,Ingresos!$I6*Ingresos!$A$23,'FC Mensual'!G18*((1+HLOOKUP('FC Mensual'!G$2,Ingresos!$L$8:$V$10,3,0))^(1/12))))</f>
        <v>0</v>
      </c>
      <c r="I18" s="130">
        <f>IF(I$1&lt;Ingresos!$I$15,0,IF(I$1=Ingresos!$I$15,Ingresos!$I6*Ingresos!$A$23,'FC Mensual'!H18*((1+HLOOKUP('FC Mensual'!H$2,Ingresos!$L$8:$V$10,3,0))^(1/12))))</f>
        <v>0</v>
      </c>
      <c r="J18" s="130">
        <f>IF(J$1&lt;Ingresos!$I$15,0,IF(J$1=Ingresos!$I$15,Ingresos!$I6*Ingresos!$A$23,'FC Mensual'!I18*((1+HLOOKUP('FC Mensual'!I$2,Ingresos!$L$8:$V$10,3,0))^(1/12))))</f>
        <v>0</v>
      </c>
      <c r="K18" s="130">
        <f>IF(K$1&lt;Ingresos!$I$15,0,IF(K$1=Ingresos!$I$15,Ingresos!$I6*Ingresos!$A$23,'FC Mensual'!J18*((1+HLOOKUP('FC Mensual'!J$2,Ingresos!$L$8:$V$10,3,0))^(1/12))))</f>
        <v>0</v>
      </c>
      <c r="L18" s="130">
        <f>IF(L$1&lt;Ingresos!$I$15,0,IF(L$1=Ingresos!$I$15,Ingresos!$I6*Ingresos!$A$23,'FC Mensual'!K18*((1+HLOOKUP('FC Mensual'!K$2,Ingresos!$L$8:$V$10,3,0))^(1/12))))</f>
        <v>0</v>
      </c>
      <c r="M18" s="130">
        <f>IF(M$1&lt;Ingresos!$I$15,0,IF(M$1=Ingresos!$I$15,Ingresos!$I6*Ingresos!$A$23,'FC Mensual'!L18*((1+HLOOKUP('FC Mensual'!L$2,Ingresos!$L$8:$V$10,3,0))^(1/12))))</f>
        <v>0</v>
      </c>
      <c r="N18" s="130">
        <f>IF(N$1&lt;Ingresos!$I$15,0,IF(N$1=Ingresos!$I$15,Ingresos!$I6*Ingresos!$A$23,'FC Mensual'!M18*((1+HLOOKUP('FC Mensual'!M$2,Ingresos!$L$8:$V$10,3,0))^(1/12))))</f>
        <v>0</v>
      </c>
      <c r="O18" s="130">
        <f>IF(O$1&lt;Ingresos!$I$15,0,IF(O$1=Ingresos!$I$15,Ingresos!$I6*Ingresos!$A$23,'FC Mensual'!N18*((1+HLOOKUP('FC Mensual'!N$2,Ingresos!$L$8:$V$10,3,0))^(1/12))))</f>
        <v>0</v>
      </c>
      <c r="P18" s="130">
        <f>IF(P$1&lt;Ingresos!$I$15,0,IF(P$1=Ingresos!$I$15,Ingresos!$I6*Ingresos!$A$23,'FC Mensual'!O18*((1+HLOOKUP('FC Mensual'!O$2,Ingresos!$L$8:$V$10,3,0))^(1/12))))</f>
        <v>0</v>
      </c>
      <c r="Q18" s="130">
        <f>IF(Q$1&lt;Ingresos!$I$15,0,IF(Q$1=Ingresos!$I$15,Ingresos!$I6*Ingresos!$A$23,'FC Mensual'!P18*((1+HLOOKUP('FC Mensual'!P$2,Ingresos!$L$8:$V$10,3,0))^(1/12))))</f>
        <v>0</v>
      </c>
      <c r="R18" s="130">
        <f>IF(R$1&lt;Ingresos!$I$15,0,IF(R$1=Ingresos!$I$15,Ingresos!$I6*Ingresos!$A$23,'FC Mensual'!Q18*((1+HLOOKUP('FC Mensual'!Q$2,Ingresos!$L$8:$V$10,3,0))^(1/12))))</f>
        <v>0</v>
      </c>
      <c r="S18" s="130">
        <f>IF(S$1&lt;Ingresos!$I$15,0,IF(S$1=Ingresos!$I$15,Ingresos!$I6*Ingresos!$A$23,'FC Mensual'!R18*((1+HLOOKUP('FC Mensual'!R$2,Ingresos!$L$8:$V$10,3,0))^(1/12))))</f>
        <v>0</v>
      </c>
      <c r="T18" s="130">
        <f>IF(T$1&lt;Ingresos!$I$15,0,IF(T$1=Ingresos!$I$15,Ingresos!$I6*Ingresos!$A$23,'FC Mensual'!S18*((1+HLOOKUP('FC Mensual'!S$2,Ingresos!$L$8:$V$10,3,0))^(1/12))))</f>
        <v>0</v>
      </c>
      <c r="U18" s="130">
        <f>IF(U$1&lt;Ingresos!$I$15,0,IF(U$1=Ingresos!$I$15,Ingresos!$I6*Ingresos!$A$23,'FC Mensual'!T18*((1+HLOOKUP('FC Mensual'!T$2,Ingresos!$L$8:$V$10,3,0))^(1/12))))</f>
        <v>0</v>
      </c>
      <c r="V18" s="130">
        <f>IF(V$1&lt;Ingresos!$I$15,0,IF(V$1=Ingresos!$I$15,Ingresos!$I6*Ingresos!$A$23,'FC Mensual'!U18*((1+HLOOKUP('FC Mensual'!U$2,Ingresos!$L$8:$V$10,3,0))^(1/12))))</f>
        <v>0</v>
      </c>
      <c r="W18" s="130">
        <f>IF(W$1&lt;Ingresos!$I$15,0,IF(W$1=Ingresos!$I$15,Ingresos!$I6*Ingresos!$A$23,'FC Mensual'!V18*((1+HLOOKUP('FC Mensual'!V$2,Ingresos!$L$8:$V$10,3,0))^(1/12))))</f>
        <v>0</v>
      </c>
      <c r="X18" s="130">
        <f>IF(X$1&lt;Ingresos!$I$15,0,IF(X$1=Ingresos!$I$15,Ingresos!$I6*Ingresos!$A$23,'FC Mensual'!W18*((1+HLOOKUP('FC Mensual'!W$2,Ingresos!$L$8:$V$10,3,0))^(1/12))))</f>
        <v>0</v>
      </c>
      <c r="Y18" s="130">
        <f>IF(Y$1&lt;Ingresos!$I$15,0,IF(Y$1=Ingresos!$I$15,Ingresos!$I6*Ingresos!$A$23,'FC Mensual'!X18*((1+HLOOKUP('FC Mensual'!X$2,Ingresos!$L$8:$V$10,3,0))^(1/12))))</f>
        <v>0</v>
      </c>
      <c r="Z18" s="130">
        <f>IF(Z$1&lt;Ingresos!$I$15,0,IF(Z$1=Ingresos!$I$15,Ingresos!$I6*Ingresos!$A$23,'FC Mensual'!Y18*((1+HLOOKUP('FC Mensual'!Y$2,Ingresos!$L$8:$V$10,3,0))^(1/12))))</f>
        <v>0</v>
      </c>
      <c r="AA18" s="130">
        <f>IF(AA$1&lt;Ingresos!$I$15,0,IF(AA$1=Ingresos!$I$15,Ingresos!$I6*Ingresos!$A$23,'FC Mensual'!Z18*((1+HLOOKUP('FC Mensual'!Z$2,Ingresos!$L$8:$V$10,3,0))^(1/12))))</f>
        <v>0</v>
      </c>
      <c r="AB18" s="130">
        <f>IF(AB$1&lt;Ingresos!$I$15,0,IF(AB$1=Ingresos!$I$15,Ingresos!$I6*Ingresos!$A$23,'FC Mensual'!AA18*((1+HLOOKUP('FC Mensual'!AA$2,Ingresos!$L$8:$V$10,3,0))^(1/12))))</f>
        <v>0</v>
      </c>
      <c r="AC18" s="130">
        <f>IF(AC$1&lt;Ingresos!$I$15,0,IF(AC$1=Ingresos!$I$15,Ingresos!$I6*Ingresos!$A$23,'FC Mensual'!AB18*((1+HLOOKUP('FC Mensual'!AB$2,Ingresos!$L$8:$V$10,3,0))^(1/12))))</f>
        <v>0</v>
      </c>
      <c r="AD18" s="130">
        <f>IF(AD$1&lt;Ingresos!$I$15,0,IF(AD$1=Ingresos!$I$15,Ingresos!$I6*Ingresos!$A$23,'FC Mensual'!AC18*((1+HLOOKUP('FC Mensual'!AC$2,Ingresos!$L$8:$V$10,3,0))^(1/12))))</f>
        <v>0</v>
      </c>
      <c r="AE18" s="130">
        <f>IF(AE$1&lt;Ingresos!$I$15,0,IF(AE$1=Ingresos!$I$15,Ingresos!$I6*Ingresos!$A$23,'FC Mensual'!AD18*((1+HLOOKUP('FC Mensual'!AD$2,Ingresos!$L$8:$V$10,3,0))^(1/12))))</f>
        <v>0</v>
      </c>
      <c r="AF18" s="130">
        <f>IF(AF$1&lt;Ingresos!$I$15,0,IF(AF$1=Ingresos!$I$15,Ingresos!$I6*Ingresos!$A$23,'FC Mensual'!AE18*((1+HLOOKUP('FC Mensual'!AE$2,Ingresos!$L$8:$V$10,3,0))^(1/12))))</f>
        <v>0</v>
      </c>
      <c r="AG18" s="130">
        <f>IF(AG$1&lt;Ingresos!$I$15,0,IF(AG$1=Ingresos!$I$15,Ingresos!$I6*Ingresos!$A$23,'FC Mensual'!AF18*((1+HLOOKUP('FC Mensual'!AF$2,Ingresos!$L$8:$V$10,3,0))^(1/12))))</f>
        <v>0</v>
      </c>
      <c r="AH18" s="130">
        <f>IF(AH$1&lt;Ingresos!$I$15,0,IF(AH$1=Ingresos!$I$15,Ingresos!$I6*Ingresos!$A$23,'FC Mensual'!AG18*((1+HLOOKUP('FC Mensual'!AG$2,Ingresos!$L$8:$V$10,3,0))^(1/12))))</f>
        <v>0</v>
      </c>
      <c r="AI18" s="130">
        <f>IF(AI$1&lt;Ingresos!$I$15,0,IF(AI$1=Ingresos!$I$15,Ingresos!$I6*Ingresos!$A$23,'FC Mensual'!AH18*((1+HLOOKUP('FC Mensual'!AH$2,Ingresos!$L$8:$V$10,3,0))^(1/12))))</f>
        <v>0</v>
      </c>
      <c r="AJ18" s="130">
        <f>IF(AJ$1&lt;Ingresos!$I$15,0,IF(AJ$1=Ingresos!$I$15,Ingresos!$I6*Ingresos!$A$23,'FC Mensual'!AI18*((1+HLOOKUP('FC Mensual'!AI$2,Ingresos!$L$8:$V$10,3,0))^(1/12))))</f>
        <v>0</v>
      </c>
      <c r="AK18" s="130">
        <f>IF(AK$1&lt;Ingresos!$I$15,0,IF(AK$1=Ingresos!$I$15,Ingresos!$I6*Ingresos!$A$23,'FC Mensual'!AJ18*((1+HLOOKUP('FC Mensual'!AJ$2,Ingresos!$L$8:$V$10,3,0))^(1/12))))</f>
        <v>0</v>
      </c>
      <c r="AL18" s="130">
        <f>IF(AL$1&lt;Ingresos!$I$15,0,IF(AL$1=Ingresos!$I$15,Ingresos!$I6*Ingresos!$A$23,'FC Mensual'!AK18*((1+HLOOKUP('FC Mensual'!AK$2,Ingresos!$L$8:$V$10,3,0))^(1/12))))</f>
        <v>0</v>
      </c>
      <c r="AM18" s="130">
        <f>IF(AM$1&lt;Ingresos!$I$15,0,IF(AM$1=Ingresos!$I$15,Ingresos!$I6*Ingresos!$A$23,'FC Mensual'!AL18*((1+HLOOKUP('FC Mensual'!AL$2,Ingresos!$L$8:$V$10,3,0))^(1/12))))</f>
        <v>0</v>
      </c>
      <c r="AN18" s="130">
        <f>IF(AN$1&lt;Ingresos!$I$15,0,IF(AN$1=Ingresos!$I$15,Ingresos!$I6*Ingresos!$A$23,'FC Mensual'!AM18*((1+HLOOKUP('FC Mensual'!AM$2,Ingresos!$L$8:$V$10,3,0))^(1/12))))</f>
        <v>0</v>
      </c>
      <c r="AO18" s="130">
        <f>IF(AO$1&lt;Ingresos!$I$15,0,IF(AO$1=Ingresos!$I$15,Ingresos!$I6*Ingresos!$A$23,'FC Mensual'!AN18*((1+HLOOKUP('FC Mensual'!AN$2,Ingresos!$L$8:$V$10,3,0))^(1/12))))</f>
        <v>0</v>
      </c>
      <c r="AP18" s="130">
        <f>IF(AP$1&lt;Ingresos!$I$15,0,IF(AP$1=Ingresos!$I$15,Ingresos!$I6*Ingresos!$A$23,'FC Mensual'!AO18*((1+HLOOKUP('FC Mensual'!AO$2,Ingresos!$L$8:$V$10,3,0))^(1/12))))</f>
        <v>0</v>
      </c>
      <c r="AQ18" s="130">
        <f>IF(AQ$1&lt;Ingresos!$I$15,0,IF(AQ$1=Ingresos!$I$15,Ingresos!$I6*Ingresos!$A$23,'FC Mensual'!AP18*((1+HLOOKUP('FC Mensual'!AP$2,Ingresos!$L$8:$V$10,3,0))^(1/12))))</f>
        <v>0</v>
      </c>
      <c r="AR18" s="130">
        <f>IF(AR$1&lt;Ingresos!$I$15,0,IF(AR$1=Ingresos!$I$15,Ingresos!$I6*Ingresos!$A$23,'FC Mensual'!AQ18*((1+HLOOKUP('FC Mensual'!AQ$2,Ingresos!$L$8:$V$10,3,0))^(1/12))))</f>
        <v>0</v>
      </c>
      <c r="AS18" s="130">
        <f>IF(AS$1&lt;Ingresos!$I$15,0,IF(AS$1=Ingresos!$I$15,Ingresos!$I6*Ingresos!$A$23,'FC Mensual'!AR18*((1+HLOOKUP('FC Mensual'!AR$2,Ingresos!$L$8:$V$10,3,0))^(1/12))))</f>
        <v>0</v>
      </c>
      <c r="AT18" s="130">
        <f>IF(AT$1&lt;Ingresos!$I$15,0,IF(AT$1=Ingresos!$I$15,Ingresos!$I6*Ingresos!$A$23,'FC Mensual'!AS18*((1+HLOOKUP('FC Mensual'!AS$2,Ingresos!$L$8:$V$10,3,0))^(1/12))))</f>
        <v>0</v>
      </c>
      <c r="AU18" s="130">
        <f>IF(AU$1&lt;Ingresos!$I$15,0,IF(AU$1=Ingresos!$I$15,Ingresos!$I6*Ingresos!$A$23,'FC Mensual'!AT18*((1+HLOOKUP('FC Mensual'!AT$2,Ingresos!$L$8:$V$10,3,0))^(1/12))))</f>
        <v>0</v>
      </c>
      <c r="AV18" s="130">
        <f>IF(AV$1&lt;Ingresos!$I$15,0,IF(AV$1=Ingresos!$I$15,Ingresos!$I6*Ingresos!$A$23,'FC Mensual'!AU18*((1+HLOOKUP('FC Mensual'!AU$2,Ingresos!$L$8:$V$10,3,0))^(1/12))))</f>
        <v>0</v>
      </c>
      <c r="AW18" s="130">
        <f>IF(AW$1&lt;Ingresos!$I$15,0,IF(AW$1=Ingresos!$I$15,Ingresos!$I6*Ingresos!$A$23,'FC Mensual'!AV18*((1+HLOOKUP('FC Mensual'!AV$2,Ingresos!$L$8:$V$10,3,0))^(1/12))))</f>
        <v>0</v>
      </c>
      <c r="AX18" s="130">
        <f>IF(AX$1&lt;Ingresos!$I$15,0,IF(AX$1=Ingresos!$I$15,Ingresos!$I6*Ingresos!$A$23,'FC Mensual'!AW18*((1+HLOOKUP('FC Mensual'!AW$2,Ingresos!$L$8:$V$10,3,0))^(1/12))))</f>
        <v>0</v>
      </c>
      <c r="AY18" s="130">
        <f>IF(AY$1&lt;Ingresos!$I$15,0,IF(AY$1=Ingresos!$I$15,Ingresos!$I6*Ingresos!$A$23,'FC Mensual'!AX18*((1+HLOOKUP('FC Mensual'!AX$2,Ingresos!$L$8:$V$10,3,0))^(1/12))))</f>
        <v>0</v>
      </c>
      <c r="AZ18" s="130">
        <f>IF(AZ$1&lt;Ingresos!$I$15,0,IF(AZ$1=Ingresos!$I$15,Ingresos!$I6*Ingresos!$A$23,'FC Mensual'!AY18*((1+HLOOKUP('FC Mensual'!AY$2,Ingresos!$L$8:$V$10,3,0))^(1/12))))</f>
        <v>0</v>
      </c>
      <c r="BA18" s="130">
        <f>IF(BA$1&lt;Ingresos!$I$15,0,IF(BA$1=Ingresos!$I$15,Ingresos!$I6*Ingresos!$A$23,'FC Mensual'!AZ18*((1+HLOOKUP('FC Mensual'!AZ$2,Ingresos!$L$8:$V$10,3,0))^(1/12))))</f>
        <v>0</v>
      </c>
      <c r="BB18" s="130">
        <f>IF(BB$1&lt;Ingresos!$I$15,0,IF(BB$1=Ingresos!$I$15,Ingresos!$I6*Ingresos!$A$23,'FC Mensual'!BA18*((1+HLOOKUP('FC Mensual'!BA$2,Ingresos!$L$8:$V$10,3,0))^(1/12))))</f>
        <v>0</v>
      </c>
      <c r="BC18" s="130">
        <f>IF(BC$1&lt;Ingresos!$I$15,0,IF(BC$1=Ingresos!$I$15,Ingresos!$I6*Ingresos!$A$23,'FC Mensual'!BB18*((1+HLOOKUP('FC Mensual'!BB$2,Ingresos!$L$8:$V$10,3,0))^(1/12))))</f>
        <v>0</v>
      </c>
      <c r="BD18" s="130">
        <f>IF(BD$1&lt;Ingresos!$I$15,0,IF(BD$1=Ingresos!$I$15,Ingresos!$I6*Ingresos!$A$23,'FC Mensual'!BC18*((1+HLOOKUP('FC Mensual'!BC$2,Ingresos!$L$8:$V$10,3,0))^(1/12))))</f>
        <v>0</v>
      </c>
      <c r="BE18" s="130">
        <f>IF(BE$1&lt;Ingresos!$I$15,0,IF(BE$1=Ingresos!$I$15,Ingresos!$I6*Ingresos!$A$23,'FC Mensual'!BD18*((1+HLOOKUP('FC Mensual'!BD$2,Ingresos!$L$8:$V$10,3,0))^(1/12))))</f>
        <v>0</v>
      </c>
      <c r="BF18" s="130">
        <f>IF(BF$1&lt;Ingresos!$I$15,0,IF(BF$1=Ingresos!$I$15,Ingresos!$I6*Ingresos!$A$23,'FC Mensual'!BE18*((1+HLOOKUP('FC Mensual'!BE$2,Ingresos!$L$8:$V$10,3,0))^(1/12))))</f>
        <v>0</v>
      </c>
      <c r="BG18" s="130">
        <f>IF(BG$1&lt;Ingresos!$I$15,0,IF(BG$1=Ingresos!$I$15,Ingresos!$I6*Ingresos!$A$23,'FC Mensual'!BF18*((1+HLOOKUP('FC Mensual'!BF$2,Ingresos!$L$8:$V$10,3,0))^(1/12))))</f>
        <v>0</v>
      </c>
      <c r="BH18" s="130">
        <f>IF(BH$1&lt;Ingresos!$I$15,0,IF(BH$1=Ingresos!$I$15,Ingresos!$I6*Ingresos!$A$23,'FC Mensual'!BG18*((1+HLOOKUP('FC Mensual'!BG$2,Ingresos!$L$8:$V$10,3,0))^(1/12))))</f>
        <v>0</v>
      </c>
      <c r="BI18" s="130">
        <f>IF(BI$1&lt;Ingresos!$I$15,0,IF(BI$1=Ingresos!$I$15,Ingresos!$I6*Ingresos!$A$23,'FC Mensual'!BH18*((1+HLOOKUP('FC Mensual'!BH$2,Ingresos!$L$8:$V$10,3,0))^(1/12))))</f>
        <v>0</v>
      </c>
      <c r="BJ18" s="130">
        <f>IF(BJ$1&lt;Ingresos!$I$15,0,IF(BJ$1=Ingresos!$I$15,Ingresos!$I6*Ingresos!$A$23,'FC Mensual'!BI18*((1+HLOOKUP('FC Mensual'!BI$2,Ingresos!$L$8:$V$10,3,0))^(1/12))))</f>
        <v>0</v>
      </c>
      <c r="BK18" s="130">
        <f>IF(BK$1&lt;Ingresos!$I$15,0,IF(BK$1=Ingresos!$I$15,Ingresos!$I6*Ingresos!$A$23,'FC Mensual'!BJ18*((1+HLOOKUP('FC Mensual'!BJ$2,Ingresos!$L$8:$V$10,3,0))^(1/12))))</f>
        <v>0</v>
      </c>
      <c r="BL18" s="130">
        <f>IF(BL$1&lt;Ingresos!$I$15,0,IF(BL$1=Ingresos!$I$15,Ingresos!$I6*Ingresos!$A$23,'FC Mensual'!BK18*((1+HLOOKUP('FC Mensual'!BK$2,Ingresos!$L$8:$V$10,3,0))^(1/12))))</f>
        <v>0</v>
      </c>
      <c r="BM18" s="130">
        <f>IF(BM$1&lt;Ingresos!$I$15,0,IF(BM$1=Ingresos!$I$15,Ingresos!$I6*Ingresos!$A$23,'FC Mensual'!BL18*((1+HLOOKUP('FC Mensual'!BL$2,Ingresos!$L$8:$V$10,3,0))^(1/12))))</f>
        <v>0</v>
      </c>
      <c r="BN18" s="130">
        <f>IF(BN$1&lt;Ingresos!$I$15,0,IF(BN$1=Ingresos!$I$15,Ingresos!$I6*Ingresos!$A$23,'FC Mensual'!BM18*((1+HLOOKUP('FC Mensual'!BM$2,Ingresos!$L$8:$V$10,3,0))^(1/12))))</f>
        <v>0</v>
      </c>
      <c r="BO18" s="130">
        <f>IF(BO$1&lt;Ingresos!$I$15,0,IF(BO$1=Ingresos!$I$15,Ingresos!$I6*Ingresos!$A$23,'FC Mensual'!BN18*((1+HLOOKUP('FC Mensual'!BN$2,Ingresos!$L$8:$V$10,3,0))^(1/12))))</f>
        <v>0</v>
      </c>
      <c r="BP18" s="130">
        <f>IF(BP$1&lt;Ingresos!$I$15,0,IF(BP$1=Ingresos!$I$15,Ingresos!$I6*Ingresos!$A$23,'FC Mensual'!BO18*((1+HLOOKUP('FC Mensual'!BO$2,Ingresos!$L$8:$V$10,3,0))^(1/12))))</f>
        <v>0</v>
      </c>
      <c r="BQ18" s="130">
        <f>IF(BQ$1&lt;Ingresos!$I$15,0,IF(BQ$1=Ingresos!$I$15,Ingresos!$I6*Ingresos!$A$23,'FC Mensual'!BP18*((1+HLOOKUP('FC Mensual'!BP$2,Ingresos!$L$8:$V$10,3,0))^(1/12))))</f>
        <v>0</v>
      </c>
      <c r="BR18" s="130">
        <f>IF(BR$1&lt;Ingresos!$I$15,0,IF(BR$1=Ingresos!$I$15,Ingresos!$I6*Ingresos!$A$23,'FC Mensual'!BQ18*((1+HLOOKUP('FC Mensual'!BQ$2,Ingresos!$L$8:$V$10,3,0))^(1/12))))</f>
        <v>0</v>
      </c>
      <c r="BS18" s="130">
        <f>IF(BS$1&lt;Ingresos!$I$15,0,IF(BS$1=Ingresos!$I$15,Ingresos!$I6*Ingresos!$A$23,'FC Mensual'!BR18*((1+HLOOKUP('FC Mensual'!BR$2,Ingresos!$L$8:$V$10,3,0))^(1/12))))</f>
        <v>0</v>
      </c>
      <c r="BT18" s="130">
        <f>IF(BT$1&lt;Ingresos!$I$15,0,IF(BT$1=Ingresos!$I$15,Ingresos!$I6*Ingresos!$A$23,'FC Mensual'!BS18*((1+HLOOKUP('FC Mensual'!BS$2,Ingresos!$L$8:$V$10,3,0))^(1/12))))</f>
        <v>0</v>
      </c>
      <c r="BU18" s="130">
        <f>IF(BU$1&lt;Ingresos!$I$15,0,IF(BU$1=Ingresos!$I$15,Ingresos!$I6*Ingresos!$A$23,'FC Mensual'!BT18*((1+HLOOKUP('FC Mensual'!BT$2,Ingresos!$L$8:$V$10,3,0))^(1/12))))</f>
        <v>0</v>
      </c>
      <c r="BV18" s="130">
        <f>IF(BV$1&lt;Ingresos!$I$15,0,IF(BV$1=Ingresos!$I$15,Ingresos!$I6*Ingresos!$A$23,'FC Mensual'!BU18*((1+HLOOKUP('FC Mensual'!BU$2,Ingresos!$L$8:$V$10,3,0))^(1/12))))</f>
        <v>0</v>
      </c>
      <c r="BW18" s="130">
        <f>IF(BW$1&lt;Ingresos!$I$15,0,IF(BW$1=Ingresos!$I$15,Ingresos!$I6*Ingresos!$A$23,'FC Mensual'!BV18*((1+HLOOKUP('FC Mensual'!BV$2,Ingresos!$L$8:$V$10,3,0))^(1/12))))</f>
        <v>0</v>
      </c>
      <c r="BX18" s="130">
        <f>IF(BX$1&lt;Ingresos!$I$15,0,IF(BX$1=Ingresos!$I$15,Ingresos!$I6*Ingresos!$A$23,'FC Mensual'!BW18*((1+HLOOKUP('FC Mensual'!BW$2,Ingresos!$L$8:$V$10,3,0))^(1/12))))</f>
        <v>0</v>
      </c>
      <c r="BY18" s="130">
        <f>IF(BY$1&lt;Ingresos!$I$15,0,IF(BY$1=Ingresos!$I$15,Ingresos!$I6*Ingresos!$A$23,'FC Mensual'!BX18*((1+HLOOKUP('FC Mensual'!BX$2,Ingresos!$L$8:$V$10,3,0))^(1/12))))</f>
        <v>0</v>
      </c>
      <c r="BZ18" s="130">
        <f>IF(BZ$1&lt;Ingresos!$I$15,0,IF(BZ$1=Ingresos!$I$15,Ingresos!$I6*Ingresos!$A$23,'FC Mensual'!BY18*((1+HLOOKUP('FC Mensual'!BY$2,Ingresos!$L$8:$V$10,3,0))^(1/12))))</f>
        <v>0</v>
      </c>
      <c r="CA18" s="130">
        <f>IF(CA$1&lt;Ingresos!$I$15,0,IF(CA$1=Ingresos!$I$15,Ingresos!$I6*Ingresos!$A$23,'FC Mensual'!BZ18*((1+HLOOKUP('FC Mensual'!BZ$2,Ingresos!$L$8:$V$10,3,0))^(1/12))))</f>
        <v>0</v>
      </c>
      <c r="CB18" s="130">
        <f>IF(CB$1&lt;Ingresos!$I$15,0,IF(CB$1=Ingresos!$I$15,Ingresos!$I6*Ingresos!$A$23,'FC Mensual'!CA18*((1+HLOOKUP('FC Mensual'!CA$2,Ingresos!$L$8:$V$10,3,0))^(1/12))))</f>
        <v>0</v>
      </c>
      <c r="CC18" s="130">
        <f>IF(CC$1&lt;Ingresos!$I$15,0,IF(CC$1=Ingresos!$I$15,Ingresos!$I6*Ingresos!$A$23,'FC Mensual'!CB18*((1+HLOOKUP('FC Mensual'!CB$2,Ingresos!$L$8:$V$10,3,0))^(1/12))))</f>
        <v>0</v>
      </c>
      <c r="CD18" s="130">
        <f>IF(CD$1&lt;Ingresos!$I$15,0,IF(CD$1=Ingresos!$I$15,Ingresos!$I6*Ingresos!$A$23,'FC Mensual'!CC18*((1+HLOOKUP('FC Mensual'!CC$2,Ingresos!$L$8:$V$10,3,0))^(1/12))))</f>
        <v>0</v>
      </c>
      <c r="CE18" s="130">
        <f>IF(CE$1&lt;Ingresos!$I$15,0,IF(CE$1=Ingresos!$I$15,Ingresos!$I6*Ingresos!$A$23,'FC Mensual'!CD18*((1+HLOOKUP('FC Mensual'!CD$2,Ingresos!$L$8:$V$10,3,0))^(1/12))))</f>
        <v>0</v>
      </c>
      <c r="CF18" s="130">
        <f>IF(CF$1&lt;Ingresos!$I$15,0,IF(CF$1=Ingresos!$I$15,Ingresos!$I6*Ingresos!$A$23,'FC Mensual'!CE18*((1+HLOOKUP('FC Mensual'!CE$2,Ingresos!$L$8:$V$10,3,0))^(1/12))))</f>
        <v>0</v>
      </c>
      <c r="CG18" s="130">
        <f>IF(CG$1&lt;Ingresos!$I$15,0,IF(CG$1=Ingresos!$I$15,Ingresos!$I6*Ingresos!$A$23,'FC Mensual'!CF18*((1+HLOOKUP('FC Mensual'!CF$2,Ingresos!$L$8:$V$10,3,0))^(1/12))))</f>
        <v>0</v>
      </c>
      <c r="CH18" s="130">
        <f>IF(CH$1&lt;Ingresos!$I$15,0,IF(CH$1=Ingresos!$I$15,Ingresos!$I6*Ingresos!$A$23,'FC Mensual'!CG18*((1+HLOOKUP('FC Mensual'!CG$2,Ingresos!$L$8:$V$10,3,0))^(1/12))))</f>
        <v>0</v>
      </c>
      <c r="CI18" s="130">
        <f>IF(CI$1&lt;Ingresos!$I$15,0,IF(CI$1=Ingresos!$I$15,Ingresos!$I6*Ingresos!$A$23,'FC Mensual'!CH18*((1+HLOOKUP('FC Mensual'!CH$2,Ingresos!$L$8:$V$10,3,0))^(1/12))))</f>
        <v>0</v>
      </c>
      <c r="CJ18" s="130">
        <f>IF(CJ$1&lt;Ingresos!$I$15,0,IF(CJ$1=Ingresos!$I$15,Ingresos!$I6*Ingresos!$A$23,'FC Mensual'!CI18*((1+HLOOKUP('FC Mensual'!CI$2,Ingresos!$L$8:$V$10,3,0))^(1/12))))</f>
        <v>0</v>
      </c>
      <c r="CK18" s="130">
        <f>IF(CK$1&lt;Ingresos!$I$15,0,IF(CK$1=Ingresos!$I$15,Ingresos!$I6*Ingresos!$A$23,'FC Mensual'!CJ18*((1+HLOOKUP('FC Mensual'!CJ$2,Ingresos!$L$8:$V$10,3,0))^(1/12))))</f>
        <v>0</v>
      </c>
      <c r="CL18" s="130">
        <f>IF(CL$1&lt;Ingresos!$I$15,0,IF(CL$1=Ingresos!$I$15,Ingresos!$I6*Ingresos!$A$23,'FC Mensual'!CK18*((1+HLOOKUP('FC Mensual'!CK$2,Ingresos!$L$8:$V$10,3,0))^(1/12))))</f>
        <v>0</v>
      </c>
      <c r="CM18" s="130">
        <f>IF(CM$1&lt;Ingresos!$I$15,0,IF(CM$1=Ingresos!$I$15,Ingresos!$I6*Ingresos!$A$23,'FC Mensual'!CL18*((1+HLOOKUP('FC Mensual'!CL$2,Ingresos!$L$8:$V$10,3,0))^(1/12))))</f>
        <v>0</v>
      </c>
      <c r="CN18" s="130">
        <f>IF(CN$1&lt;Ingresos!$I$15,0,IF(CN$1=Ingresos!$I$15,Ingresos!$I6*Ingresos!$A$23,'FC Mensual'!CM18*((1+HLOOKUP('FC Mensual'!CM$2,Ingresos!$L$8:$V$10,3,0))^(1/12))))</f>
        <v>0</v>
      </c>
      <c r="CO18" s="130">
        <f>IF(CO$1&lt;Ingresos!$I$15,0,IF(CO$1=Ingresos!$I$15,Ingresos!$I6*Ingresos!$A$23,'FC Mensual'!CN18*((1+HLOOKUP('FC Mensual'!CN$2,Ingresos!$L$8:$V$10,3,0))^(1/12))))</f>
        <v>0</v>
      </c>
      <c r="CP18" s="130">
        <f>IF(CP$1&lt;Ingresos!$I$15,0,IF(CP$1=Ingresos!$I$15,Ingresos!$I6*Ingresos!$A$23,'FC Mensual'!CO18*((1+HLOOKUP('FC Mensual'!CO$2,Ingresos!$L$8:$V$10,3,0))^(1/12))))</f>
        <v>0</v>
      </c>
      <c r="CQ18" s="130">
        <f>IF(CQ$1&lt;Ingresos!$I$15,0,IF(CQ$1=Ingresos!$I$15,Ingresos!$I6*Ingresos!$A$23,'FC Mensual'!CP18*((1+HLOOKUP('FC Mensual'!CP$2,Ingresos!$L$8:$V$10,3,0))^(1/12))))</f>
        <v>0</v>
      </c>
      <c r="CR18" s="130">
        <f>IF(CR$1&lt;Ingresos!$I$15,0,IF(CR$1=Ingresos!$I$15,Ingresos!$I6*Ingresos!$A$23,'FC Mensual'!CQ18*((1+HLOOKUP('FC Mensual'!CQ$2,Ingresos!$L$8:$V$10,3,0))^(1/12))))</f>
        <v>0</v>
      </c>
      <c r="CS18" s="130">
        <f>IF(CS$1&lt;Ingresos!$I$15,0,IF(CS$1=Ingresos!$I$15,Ingresos!$I6*Ingresos!$A$23,'FC Mensual'!CR18*((1+HLOOKUP('FC Mensual'!CR$2,Ingresos!$L$8:$V$10,3,0))^(1/12))))</f>
        <v>0</v>
      </c>
      <c r="CT18" s="130">
        <f>IF(CT$1&lt;Ingresos!$I$15,0,IF(CT$1=Ingresos!$I$15,Ingresos!$I6*Ingresos!$A$23,'FC Mensual'!CS18*((1+HLOOKUP('FC Mensual'!CS$2,Ingresos!$L$8:$V$10,3,0))^(1/12))))</f>
        <v>0</v>
      </c>
      <c r="CU18" s="130">
        <f>IF(CU$1&lt;Ingresos!$I$15,0,IF(CU$1=Ingresos!$I$15,Ingresos!$I6*Ingresos!$A$23,'FC Mensual'!CT18*((1+HLOOKUP('FC Mensual'!CT$2,Ingresos!$L$8:$V$10,3,0))^(1/12))))</f>
        <v>0</v>
      </c>
      <c r="CV18" s="130">
        <f>IF(CV$1&lt;Ingresos!$I$15,0,IF(CV$1=Ingresos!$I$15,Ingresos!$I6*Ingresos!$A$23,'FC Mensual'!CU18*((1+HLOOKUP('FC Mensual'!CU$2,Ingresos!$L$8:$V$10,3,0))^(1/12))))</f>
        <v>0</v>
      </c>
      <c r="CW18" s="130">
        <f>IF(CW$1&lt;Ingresos!$I$15,0,IF(CW$1=Ingresos!$I$15,Ingresos!$I6*Ingresos!$A$23,'FC Mensual'!CV18*((1+HLOOKUP('FC Mensual'!CV$2,Ingresos!$L$8:$V$10,3,0))^(1/12))))</f>
        <v>0</v>
      </c>
      <c r="CX18" s="130">
        <f>IF(CX$1&lt;Ingresos!$I$15,0,IF(CX$1=Ingresos!$I$15,Ingresos!$I6*Ingresos!$A$23,'FC Mensual'!CW18*((1+HLOOKUP('FC Mensual'!CW$2,Ingresos!$L$8:$V$10,3,0))^(1/12))))</f>
        <v>0</v>
      </c>
      <c r="CY18" s="130">
        <f>IF(CY$1&lt;Ingresos!$I$15,0,IF(CY$1=Ingresos!$I$15,Ingresos!$I6*Ingresos!$A$23,'FC Mensual'!CX18*((1+HLOOKUP('FC Mensual'!CX$2,Ingresos!$L$8:$V$10,3,0))^(1/12))))</f>
        <v>0</v>
      </c>
      <c r="CZ18" s="130">
        <f>IF(CZ$1&lt;Ingresos!$I$15,0,IF(CZ$1=Ingresos!$I$15,Ingresos!$I6*Ingresos!$A$23,'FC Mensual'!CY18*((1+HLOOKUP('FC Mensual'!CY$2,Ingresos!$L$8:$V$10,3,0))^(1/12))))</f>
        <v>0</v>
      </c>
      <c r="DA18" s="130">
        <f>IF(DA$1&lt;Ingresos!$I$15,0,IF(DA$1=Ingresos!$I$15,Ingresos!$I6*Ingresos!$A$23,'FC Mensual'!CZ18*((1+HLOOKUP('FC Mensual'!CZ$2,Ingresos!$L$8:$V$10,3,0))^(1/12))))</f>
        <v>0</v>
      </c>
      <c r="DB18" s="130">
        <f>IF(DB$1&lt;Ingresos!$I$15,0,IF(DB$1=Ingresos!$I$15,Ingresos!$I6*Ingresos!$A$23,'FC Mensual'!DA18*((1+HLOOKUP('FC Mensual'!DA$2,Ingresos!$L$8:$V$10,3,0))^(1/12))))</f>
        <v>0</v>
      </c>
      <c r="DC18" s="130">
        <f>IF(DC$1&lt;Ingresos!$I$15,0,IF(DC$1=Ingresos!$I$15,Ingresos!$I6*Ingresos!$A$23,'FC Mensual'!DB18*((1+HLOOKUP('FC Mensual'!DB$2,Ingresos!$L$8:$V$10,3,0))^(1/12))))</f>
        <v>0</v>
      </c>
      <c r="DD18" s="130">
        <f>IF(DD$1&lt;Ingresos!$I$15,0,IF(DD$1=Ingresos!$I$15,Ingresos!$I6*Ingresos!$A$23,'FC Mensual'!DC18*((1+HLOOKUP('FC Mensual'!DC$2,Ingresos!$L$8:$V$10,3,0))^(1/12))))</f>
        <v>0</v>
      </c>
      <c r="DE18" s="130">
        <f>IF(DE$1&lt;Ingresos!$I$15,0,IF(DE$1=Ingresos!$I$15,Ingresos!$I6*Ingresos!$A$23,'FC Mensual'!DD18*((1+HLOOKUP('FC Mensual'!DD$2,Ingresos!$L$8:$V$10,3,0))^(1/12))))</f>
        <v>0</v>
      </c>
      <c r="DF18" s="130">
        <f>IF(DF$1&lt;Ingresos!$I$15,0,IF(DF$1=Ingresos!$I$15,Ingresos!$I6*Ingresos!$A$23,'FC Mensual'!DE18*((1+HLOOKUP('FC Mensual'!DE$2,Ingresos!$L$8:$V$10,3,0))^(1/12))))</f>
        <v>0</v>
      </c>
      <c r="DG18" s="130">
        <f>IF(DG$1&lt;Ingresos!$I$15,0,IF(DG$1=Ingresos!$I$15,Ingresos!$I6*Ingresos!$A$23,'FC Mensual'!DF18*((1+HLOOKUP('FC Mensual'!DF$2,Ingresos!$L$8:$V$10,3,0))^(1/12))))</f>
        <v>0</v>
      </c>
      <c r="DH18" s="130">
        <f>IF(DH$1&lt;Ingresos!$I$15,0,IF(DH$1=Ingresos!$I$15,Ingresos!$I6*Ingresos!$A$23,'FC Mensual'!DG18*((1+HLOOKUP('FC Mensual'!DG$2,Ingresos!$L$8:$V$10,3,0))^(1/12))))</f>
        <v>0</v>
      </c>
      <c r="DI18" s="130">
        <f>IF(DI$1&lt;Ingresos!$I$15,0,IF(DI$1=Ingresos!$I$15,Ingresos!$I6*Ingresos!$A$23,'FC Mensual'!DH18*((1+HLOOKUP('FC Mensual'!DH$2,Ingresos!$L$8:$V$10,3,0))^(1/12))))</f>
        <v>0</v>
      </c>
      <c r="DJ18" s="130">
        <f>IF(DJ$1&lt;Ingresos!$I$15,0,IF(DJ$1=Ingresos!$I$15,Ingresos!$I6*Ingresos!$A$23,'FC Mensual'!DI18*((1+HLOOKUP('FC Mensual'!DI$2,Ingresos!$L$8:$V$10,3,0))^(1/12))))</f>
        <v>0</v>
      </c>
      <c r="DK18" s="130">
        <f>IF(DK$1&lt;Ingresos!$I$15,0,IF(DK$1=Ingresos!$I$15,Ingresos!$I6*Ingresos!$A$23,'FC Mensual'!DJ18*((1+HLOOKUP('FC Mensual'!DJ$2,Ingresos!$L$8:$V$10,3,0))^(1/12))))</f>
        <v>0</v>
      </c>
      <c r="DL18" s="130">
        <f>IF(DL$1&lt;Ingresos!$I$15,0,IF(DL$1=Ingresos!$I$15,Ingresos!$I6*Ingresos!$A$23,'FC Mensual'!DK18*((1+HLOOKUP('FC Mensual'!DK$2,Ingresos!$L$8:$V$10,3,0))^(1/12))))</f>
        <v>0</v>
      </c>
      <c r="DM18" s="130">
        <f>IF(DM$1&lt;Ingresos!$I$15,0,IF(DM$1=Ingresos!$I$15,Ingresos!$I6*Ingresos!$A$23,'FC Mensual'!DL18*((1+HLOOKUP('FC Mensual'!DL$2,Ingresos!$L$8:$V$10,3,0))^(1/12))))</f>
        <v>0</v>
      </c>
      <c r="DN18" s="130">
        <f>IF(DN$1&lt;Ingresos!$I$15,0,IF(DN$1=Ingresos!$I$15,Ingresos!$I6*Ingresos!$A$23,'FC Mensual'!DM18*((1+HLOOKUP('FC Mensual'!DM$2,Ingresos!$L$8:$V$10,3,0))^(1/12))))</f>
        <v>0</v>
      </c>
      <c r="DO18" s="130">
        <f>IF(DO$1&lt;Ingresos!$I$15,0,IF(DO$1=Ingresos!$I$15,Ingresos!$I6*Ingresos!$A$23,'FC Mensual'!DN18*((1+HLOOKUP('FC Mensual'!DN$2,Ingresos!$L$8:$V$10,3,0))^(1/12))))</f>
        <v>0</v>
      </c>
      <c r="DP18" s="130">
        <f>IF(DP$1&lt;Ingresos!$I$15,0,IF(DP$1=Ingresos!$I$15,Ingresos!$I6*Ingresos!$A$23,'FC Mensual'!DO18*((1+HLOOKUP('FC Mensual'!DO$2,Ingresos!$L$8:$V$10,3,0))^(1/12))))</f>
        <v>0</v>
      </c>
      <c r="DQ18" s="130">
        <f>IF(DQ$1&lt;Ingresos!$I$15,0,IF(DQ$1=Ingresos!$I$15,Ingresos!$I6*Ingresos!$A$23,'FC Mensual'!DP18*((1+HLOOKUP('FC Mensual'!DP$2,Ingresos!$L$8:$V$10,3,0))^(1/12))))</f>
        <v>0</v>
      </c>
      <c r="DR18" s="130">
        <f>IF(DR$1&lt;Ingresos!$I$15,0,IF(DR$1=Ingresos!$I$15,Ingresos!$I6*Ingresos!$A$23,'FC Mensual'!DQ18*((1+HLOOKUP('FC Mensual'!DQ$2,Ingresos!$L$8:$V$10,3,0))^(1/12))))</f>
        <v>0</v>
      </c>
      <c r="DS18" s="130">
        <f>IF(DS$1&lt;Ingresos!$I$15,0,IF(DS$1=Ingresos!$I$15,Ingresos!$I6*Ingresos!$A$23,'FC Mensual'!DR18*((1+HLOOKUP('FC Mensual'!DR$2,Ingresos!$L$8:$V$10,3,0))^(1/12))))</f>
        <v>0</v>
      </c>
      <c r="DT18" s="130">
        <f>IF(DT$1&lt;Ingresos!$I$15,0,IF(DT$1=Ingresos!$I$15,Ingresos!$I6*Ingresos!$A$23,'FC Mensual'!DS18*((1+HLOOKUP('FC Mensual'!DS$2,Ingresos!$L$8:$V$10,3,0))^(1/12))))</f>
        <v>0</v>
      </c>
      <c r="DU18" s="130">
        <f>IF(DU$1&lt;Ingresos!$I$15,0,IF(DU$1=Ingresos!$I$15,Ingresos!$I6*Ingresos!$A$23,'FC Mensual'!DT18*((1+HLOOKUP('FC Mensual'!DT$2,Ingresos!$L$8:$V$10,3,0))^(1/12))))</f>
        <v>0</v>
      </c>
      <c r="DV18" s="130">
        <f>IF(DV$1&lt;Ingresos!$I$15,0,IF(DV$1=Ingresos!$I$15,Ingresos!$I6*Ingresos!$A$23,'FC Mensual'!DU18*((1+HLOOKUP('FC Mensual'!DU$2,Ingresos!$L$8:$V$10,3,0))^(1/12))))</f>
        <v>0</v>
      </c>
      <c r="DW18" s="130">
        <f>IF(DW$1&lt;Ingresos!$I$15,0,IF(DW$1=Ingresos!$I$15,Ingresos!$I6*Ingresos!$A$23,'FC Mensual'!DV18*((1+HLOOKUP('FC Mensual'!DV$2,Ingresos!$L$8:$V$10,3,0))^(1/12))))</f>
        <v>0</v>
      </c>
      <c r="DX18" s="130">
        <f>IF(DX$1&lt;Ingresos!$I$15,0,IF(DX$1=Ingresos!$I$15,Ingresos!$I6*Ingresos!$A$23,'FC Mensual'!DW18*((1+HLOOKUP('FC Mensual'!DW$2,Ingresos!$L$8:$V$10,3,0))^(1/12))))</f>
        <v>0</v>
      </c>
      <c r="DY18" s="130">
        <f>IF(DY$1&lt;Ingresos!$I$15,0,IF(DY$1=Ingresos!$I$15,Ingresos!$I6*Ingresos!$A$23,'FC Mensual'!DX18*((1+HLOOKUP('FC Mensual'!DX$2,Ingresos!$L$8:$V$10,3,0))^(1/12))))</f>
        <v>0</v>
      </c>
      <c r="DZ18" s="130">
        <f>IF(DZ$1&lt;Ingresos!$I$15,0,IF(DZ$1=Ingresos!$I$15,Ingresos!$I6*Ingresos!$A$23,'FC Mensual'!DY18*((1+HLOOKUP('FC Mensual'!DY$2,Ingresos!$L$8:$V$10,3,0))^(1/12))))</f>
        <v>0</v>
      </c>
      <c r="EA18" s="130">
        <f>IF(EA$1&lt;Ingresos!$I$15,0,IF(EA$1=Ingresos!$I$15,Ingresos!$I6*Ingresos!$A$23,'FC Mensual'!DZ18*((1+HLOOKUP('FC Mensual'!DZ$2,Ingresos!$L$8:$V$10,3,0))^(1/12))))</f>
        <v>0</v>
      </c>
      <c r="EB18" s="130">
        <f>IF(EB$1&lt;Ingresos!$I$15,0,IF(EB$1=Ingresos!$I$15,Ingresos!$I6*Ingresos!$A$23,'FC Mensual'!EA18*((1+HLOOKUP('FC Mensual'!EA$2,Ingresos!$L$8:$V$10,3,0))^(1/12))))</f>
        <v>0</v>
      </c>
      <c r="EC18" s="130">
        <f>IF(EC$1&lt;Ingresos!$I$15,0,IF(EC$1=Ingresos!$I$15,Ingresos!$I6*Ingresos!$A$23,'FC Mensual'!EB18*((1+HLOOKUP('FC Mensual'!EB$2,Ingresos!$L$8:$V$10,3,0))^(1/12))))</f>
        <v>0</v>
      </c>
      <c r="ED18" s="130">
        <f>IF(ED$1&lt;Ingresos!$I$15,0,IF(ED$1=Ingresos!$I$15,Ingresos!$I6*Ingresos!$A$23,'FC Mensual'!EC18*((1+HLOOKUP('FC Mensual'!EC$2,Ingresos!$L$8:$V$10,3,0))^(1/12))))</f>
        <v>0</v>
      </c>
      <c r="EE18" s="130">
        <f>IF(EE$1&lt;Ingresos!$I$15,0,IF(EE$1=Ingresos!$I$15,Ingresos!$I6*Ingresos!$A$23,'FC Mensual'!ED18*((1+HLOOKUP('FC Mensual'!ED$2,Ingresos!$L$8:$V$10,3,0))^(1/12))))</f>
        <v>0</v>
      </c>
    </row>
    <row r="19" spans="1:135" x14ac:dyDescent="0.35">
      <c r="A19" s="137">
        <f>SUMIF($C$1:$EE$1,"&lt;="&amp;Resumen!$K$19,'FC Mensual'!C19:EE19)</f>
        <v>0</v>
      </c>
      <c r="B19" s="5" t="str">
        <f>Ingresos!H7</f>
        <v>Cobro de almacenaje</v>
      </c>
      <c r="C19" s="129"/>
      <c r="D19" s="130">
        <f>IF(D$1&lt;Ingresos!$I$15,0,IF(D$1=Ingresos!$I$15,Ingresos!$I7*Ingresos!$A$23,'FC Mensual'!C19*((1+HLOOKUP('FC Mensual'!C$2,Ingresos!$L$8:$V$10,3,0))^(1/12))))</f>
        <v>0</v>
      </c>
      <c r="E19" s="130">
        <f>IF(E$1&lt;Ingresos!$I$15,0,IF(E$1=Ingresos!$I$15,Ingresos!$I7*Ingresos!$A$23,'FC Mensual'!D19*((1+HLOOKUP('FC Mensual'!D$2,Ingresos!$L$8:$V$10,3,0))^(1/12))))</f>
        <v>0</v>
      </c>
      <c r="F19" s="130">
        <f>IF(F$1&lt;Ingresos!$I$15,0,IF(F$1=Ingresos!$I$15,Ingresos!$I7*Ingresos!$A$23,'FC Mensual'!E19*((1+HLOOKUP('FC Mensual'!E$2,Ingresos!$L$8:$V$10,3,0))^(1/12))))</f>
        <v>0</v>
      </c>
      <c r="G19" s="130">
        <f>IF(G$1&lt;Ingresos!$I$15,0,IF(G$1=Ingresos!$I$15,Ingresos!$I7*Ingresos!$A$23,'FC Mensual'!F19*((1+HLOOKUP('FC Mensual'!F$2,Ingresos!$L$8:$V$10,3,0))^(1/12))))</f>
        <v>0</v>
      </c>
      <c r="H19" s="130">
        <f>IF(H$1&lt;Ingresos!$I$15,0,IF(H$1=Ingresos!$I$15,Ingresos!$I7*Ingresos!$A$23,'FC Mensual'!G19*((1+HLOOKUP('FC Mensual'!G$2,Ingresos!$L$8:$V$10,3,0))^(1/12))))</f>
        <v>0</v>
      </c>
      <c r="I19" s="130">
        <f>IF(I$1&lt;Ingresos!$I$15,0,IF(I$1=Ingresos!$I$15,Ingresos!$I7*Ingresos!$A$23,'FC Mensual'!H19*((1+HLOOKUP('FC Mensual'!H$2,Ingresos!$L$8:$V$10,3,0))^(1/12))))</f>
        <v>0</v>
      </c>
      <c r="J19" s="130">
        <f>IF(J$1&lt;Ingresos!$I$15,0,IF(J$1=Ingresos!$I$15,Ingresos!$I7*Ingresos!$A$23,'FC Mensual'!I19*((1+HLOOKUP('FC Mensual'!I$2,Ingresos!$L$8:$V$10,3,0))^(1/12))))</f>
        <v>0</v>
      </c>
      <c r="K19" s="130">
        <f>IF(K$1&lt;Ingresos!$I$15,0,IF(K$1=Ingresos!$I$15,Ingresos!$I7*Ingresos!$A$23,'FC Mensual'!J19*((1+HLOOKUP('FC Mensual'!J$2,Ingresos!$L$8:$V$10,3,0))^(1/12))))</f>
        <v>0</v>
      </c>
      <c r="L19" s="130">
        <f>IF(L$1&lt;Ingresos!$I$15,0,IF(L$1=Ingresos!$I$15,Ingresos!$I7*Ingresos!$A$23,'FC Mensual'!K19*((1+HLOOKUP('FC Mensual'!K$2,Ingresos!$L$8:$V$10,3,0))^(1/12))))</f>
        <v>0</v>
      </c>
      <c r="M19" s="130">
        <f>IF(M$1&lt;Ingresos!$I$15,0,IF(M$1=Ingresos!$I$15,Ingresos!$I7*Ingresos!$A$23,'FC Mensual'!L19*((1+HLOOKUP('FC Mensual'!L$2,Ingresos!$L$8:$V$10,3,0))^(1/12))))</f>
        <v>0</v>
      </c>
      <c r="N19" s="130">
        <f>IF(N$1&lt;Ingresos!$I$15,0,IF(N$1=Ingresos!$I$15,Ingresos!$I7*Ingresos!$A$23,'FC Mensual'!M19*((1+HLOOKUP('FC Mensual'!M$2,Ingresos!$L$8:$V$10,3,0))^(1/12))))</f>
        <v>0</v>
      </c>
      <c r="O19" s="130">
        <f>IF(O$1&lt;Ingresos!$I$15,0,IF(O$1=Ingresos!$I$15,Ingresos!$I7*Ingresos!$A$23,'FC Mensual'!N19*((1+HLOOKUP('FC Mensual'!N$2,Ingresos!$L$8:$V$10,3,0))^(1/12))))</f>
        <v>0</v>
      </c>
      <c r="P19" s="130">
        <f>IF(P$1&lt;Ingresos!$I$15,0,IF(P$1=Ingresos!$I$15,Ingresos!$I7*Ingresos!$A$23,'FC Mensual'!O19*((1+HLOOKUP('FC Mensual'!O$2,Ingresos!$L$8:$V$10,3,0))^(1/12))))</f>
        <v>0</v>
      </c>
      <c r="Q19" s="130">
        <f>IF(Q$1&lt;Ingresos!$I$15,0,IF(Q$1=Ingresos!$I$15,Ingresos!$I7*Ingresos!$A$23,'FC Mensual'!P19*((1+HLOOKUP('FC Mensual'!P$2,Ingresos!$L$8:$V$10,3,0))^(1/12))))</f>
        <v>0</v>
      </c>
      <c r="R19" s="130">
        <f>IF(R$1&lt;Ingresos!$I$15,0,IF(R$1=Ingresos!$I$15,Ingresos!$I7*Ingresos!$A$23,'FC Mensual'!Q19*((1+HLOOKUP('FC Mensual'!Q$2,Ingresos!$L$8:$V$10,3,0))^(1/12))))</f>
        <v>0</v>
      </c>
      <c r="S19" s="130">
        <f>IF(S$1&lt;Ingresos!$I$15,0,IF(S$1=Ingresos!$I$15,Ingresos!$I7*Ingresos!$A$23,'FC Mensual'!R19*((1+HLOOKUP('FC Mensual'!R$2,Ingresos!$L$8:$V$10,3,0))^(1/12))))</f>
        <v>0</v>
      </c>
      <c r="T19" s="130">
        <f>IF(T$1&lt;Ingresos!$I$15,0,IF(T$1=Ingresos!$I$15,Ingresos!$I7*Ingresos!$A$23,'FC Mensual'!S19*((1+HLOOKUP('FC Mensual'!S$2,Ingresos!$L$8:$V$10,3,0))^(1/12))))</f>
        <v>0</v>
      </c>
      <c r="U19" s="130">
        <f>IF(U$1&lt;Ingresos!$I$15,0,IF(U$1=Ingresos!$I$15,Ingresos!$I7*Ingresos!$A$23,'FC Mensual'!T19*((1+HLOOKUP('FC Mensual'!T$2,Ingresos!$L$8:$V$10,3,0))^(1/12))))</f>
        <v>0</v>
      </c>
      <c r="V19" s="130">
        <f>IF(V$1&lt;Ingresos!$I$15,0,IF(V$1=Ingresos!$I$15,Ingresos!$I7*Ingresos!$A$23,'FC Mensual'!U19*((1+HLOOKUP('FC Mensual'!U$2,Ingresos!$L$8:$V$10,3,0))^(1/12))))</f>
        <v>0</v>
      </c>
      <c r="W19" s="130">
        <f>IF(W$1&lt;Ingresos!$I$15,0,IF(W$1=Ingresos!$I$15,Ingresos!$I7*Ingresos!$A$23,'FC Mensual'!V19*((1+HLOOKUP('FC Mensual'!V$2,Ingresos!$L$8:$V$10,3,0))^(1/12))))</f>
        <v>0</v>
      </c>
      <c r="X19" s="130">
        <f>IF(X$1&lt;Ingresos!$I$15,0,IF(X$1=Ingresos!$I$15,Ingresos!$I7*Ingresos!$A$23,'FC Mensual'!W19*((1+HLOOKUP('FC Mensual'!W$2,Ingresos!$L$8:$V$10,3,0))^(1/12))))</f>
        <v>0</v>
      </c>
      <c r="Y19" s="130">
        <f>IF(Y$1&lt;Ingresos!$I$15,0,IF(Y$1=Ingresos!$I$15,Ingresos!$I7*Ingresos!$A$23,'FC Mensual'!X19*((1+HLOOKUP('FC Mensual'!X$2,Ingresos!$L$8:$V$10,3,0))^(1/12))))</f>
        <v>0</v>
      </c>
      <c r="Z19" s="130">
        <f>IF(Z$1&lt;Ingresos!$I$15,0,IF(Z$1=Ingresos!$I$15,Ingresos!$I7*Ingresos!$A$23,'FC Mensual'!Y19*((1+HLOOKUP('FC Mensual'!Y$2,Ingresos!$L$8:$V$10,3,0))^(1/12))))</f>
        <v>0</v>
      </c>
      <c r="AA19" s="130">
        <f>IF(AA$1&lt;Ingresos!$I$15,0,IF(AA$1=Ingresos!$I$15,Ingresos!$I7*Ingresos!$A$23,'FC Mensual'!Z19*((1+HLOOKUP('FC Mensual'!Z$2,Ingresos!$L$8:$V$10,3,0))^(1/12))))</f>
        <v>0</v>
      </c>
      <c r="AB19" s="130">
        <f>IF(AB$1&lt;Ingresos!$I$15,0,IF(AB$1=Ingresos!$I$15,Ingresos!$I7*Ingresos!$A$23,'FC Mensual'!AA19*((1+HLOOKUP('FC Mensual'!AA$2,Ingresos!$L$8:$V$10,3,0))^(1/12))))</f>
        <v>0</v>
      </c>
      <c r="AC19" s="130">
        <f>IF(AC$1&lt;Ingresos!$I$15,0,IF(AC$1=Ingresos!$I$15,Ingresos!$I7*Ingresos!$A$23,'FC Mensual'!AB19*((1+HLOOKUP('FC Mensual'!AB$2,Ingresos!$L$8:$V$10,3,0))^(1/12))))</f>
        <v>0</v>
      </c>
      <c r="AD19" s="130">
        <f>IF(AD$1&lt;Ingresos!$I$15,0,IF(AD$1=Ingresos!$I$15,Ingresos!$I7*Ingresos!$A$23,'FC Mensual'!AC19*((1+HLOOKUP('FC Mensual'!AC$2,Ingresos!$L$8:$V$10,3,0))^(1/12))))</f>
        <v>0</v>
      </c>
      <c r="AE19" s="130">
        <f>IF(AE$1&lt;Ingresos!$I$15,0,IF(AE$1=Ingresos!$I$15,Ingresos!$I7*Ingresos!$A$23,'FC Mensual'!AD19*((1+HLOOKUP('FC Mensual'!AD$2,Ingresos!$L$8:$V$10,3,0))^(1/12))))</f>
        <v>0</v>
      </c>
      <c r="AF19" s="130">
        <f>IF(AF$1&lt;Ingresos!$I$15,0,IF(AF$1=Ingresos!$I$15,Ingresos!$I7*Ingresos!$A$23,'FC Mensual'!AE19*((1+HLOOKUP('FC Mensual'!AE$2,Ingresos!$L$8:$V$10,3,0))^(1/12))))</f>
        <v>0</v>
      </c>
      <c r="AG19" s="130">
        <f>IF(AG$1&lt;Ingresos!$I$15,0,IF(AG$1=Ingresos!$I$15,Ingresos!$I7*Ingresos!$A$23,'FC Mensual'!AF19*((1+HLOOKUP('FC Mensual'!AF$2,Ingresos!$L$8:$V$10,3,0))^(1/12))))</f>
        <v>0</v>
      </c>
      <c r="AH19" s="130">
        <f>IF(AH$1&lt;Ingresos!$I$15,0,IF(AH$1=Ingresos!$I$15,Ingresos!$I7*Ingresos!$A$23,'FC Mensual'!AG19*((1+HLOOKUP('FC Mensual'!AG$2,Ingresos!$L$8:$V$10,3,0))^(1/12))))</f>
        <v>0</v>
      </c>
      <c r="AI19" s="130">
        <f>IF(AI$1&lt;Ingresos!$I$15,0,IF(AI$1=Ingresos!$I$15,Ingresos!$I7*Ingresos!$A$23,'FC Mensual'!AH19*((1+HLOOKUP('FC Mensual'!AH$2,Ingresos!$L$8:$V$10,3,0))^(1/12))))</f>
        <v>0</v>
      </c>
      <c r="AJ19" s="130">
        <f>IF(AJ$1&lt;Ingresos!$I$15,0,IF(AJ$1=Ingresos!$I$15,Ingresos!$I7*Ingresos!$A$23,'FC Mensual'!AI19*((1+HLOOKUP('FC Mensual'!AI$2,Ingresos!$L$8:$V$10,3,0))^(1/12))))</f>
        <v>0</v>
      </c>
      <c r="AK19" s="130">
        <f>IF(AK$1&lt;Ingresos!$I$15,0,IF(AK$1=Ingresos!$I$15,Ingresos!$I7*Ingresos!$A$23,'FC Mensual'!AJ19*((1+HLOOKUP('FC Mensual'!AJ$2,Ingresos!$L$8:$V$10,3,0))^(1/12))))</f>
        <v>0</v>
      </c>
      <c r="AL19" s="130">
        <f>IF(AL$1&lt;Ingresos!$I$15,0,IF(AL$1=Ingresos!$I$15,Ingresos!$I7*Ingresos!$A$23,'FC Mensual'!AK19*((1+HLOOKUP('FC Mensual'!AK$2,Ingresos!$L$8:$V$10,3,0))^(1/12))))</f>
        <v>0</v>
      </c>
      <c r="AM19" s="130">
        <f>IF(AM$1&lt;Ingresos!$I$15,0,IF(AM$1=Ingresos!$I$15,Ingresos!$I7*Ingresos!$A$23,'FC Mensual'!AL19*((1+HLOOKUP('FC Mensual'!AL$2,Ingresos!$L$8:$V$10,3,0))^(1/12))))</f>
        <v>0</v>
      </c>
      <c r="AN19" s="130">
        <f>IF(AN$1&lt;Ingresos!$I$15,0,IF(AN$1=Ingresos!$I$15,Ingresos!$I7*Ingresos!$A$23,'FC Mensual'!AM19*((1+HLOOKUP('FC Mensual'!AM$2,Ingresos!$L$8:$V$10,3,0))^(1/12))))</f>
        <v>0</v>
      </c>
      <c r="AO19" s="130">
        <f>IF(AO$1&lt;Ingresos!$I$15,0,IF(AO$1=Ingresos!$I$15,Ingresos!$I7*Ingresos!$A$23,'FC Mensual'!AN19*((1+HLOOKUP('FC Mensual'!AN$2,Ingresos!$L$8:$V$10,3,0))^(1/12))))</f>
        <v>0</v>
      </c>
      <c r="AP19" s="130">
        <f>IF(AP$1&lt;Ingresos!$I$15,0,IF(AP$1=Ingresos!$I$15,Ingresos!$I7*Ingresos!$A$23,'FC Mensual'!AO19*((1+HLOOKUP('FC Mensual'!AO$2,Ingresos!$L$8:$V$10,3,0))^(1/12))))</f>
        <v>0</v>
      </c>
      <c r="AQ19" s="130">
        <f>IF(AQ$1&lt;Ingresos!$I$15,0,IF(AQ$1=Ingresos!$I$15,Ingresos!$I7*Ingresos!$A$23,'FC Mensual'!AP19*((1+HLOOKUP('FC Mensual'!AP$2,Ingresos!$L$8:$V$10,3,0))^(1/12))))</f>
        <v>0</v>
      </c>
      <c r="AR19" s="130">
        <f>IF(AR$1&lt;Ingresos!$I$15,0,IF(AR$1=Ingresos!$I$15,Ingresos!$I7*Ingresos!$A$23,'FC Mensual'!AQ19*((1+HLOOKUP('FC Mensual'!AQ$2,Ingresos!$L$8:$V$10,3,0))^(1/12))))</f>
        <v>0</v>
      </c>
      <c r="AS19" s="130">
        <f>IF(AS$1&lt;Ingresos!$I$15,0,IF(AS$1=Ingresos!$I$15,Ingresos!$I7*Ingresos!$A$23,'FC Mensual'!AR19*((1+HLOOKUP('FC Mensual'!AR$2,Ingresos!$L$8:$V$10,3,0))^(1/12))))</f>
        <v>0</v>
      </c>
      <c r="AT19" s="130">
        <f>IF(AT$1&lt;Ingresos!$I$15,0,IF(AT$1=Ingresos!$I$15,Ingresos!$I7*Ingresos!$A$23,'FC Mensual'!AS19*((1+HLOOKUP('FC Mensual'!AS$2,Ingresos!$L$8:$V$10,3,0))^(1/12))))</f>
        <v>0</v>
      </c>
      <c r="AU19" s="130">
        <f>IF(AU$1&lt;Ingresos!$I$15,0,IF(AU$1=Ingresos!$I$15,Ingresos!$I7*Ingresos!$A$23,'FC Mensual'!AT19*((1+HLOOKUP('FC Mensual'!AT$2,Ingresos!$L$8:$V$10,3,0))^(1/12))))</f>
        <v>0</v>
      </c>
      <c r="AV19" s="130">
        <f>IF(AV$1&lt;Ingresos!$I$15,0,IF(AV$1=Ingresos!$I$15,Ingresos!$I7*Ingresos!$A$23,'FC Mensual'!AU19*((1+HLOOKUP('FC Mensual'!AU$2,Ingresos!$L$8:$V$10,3,0))^(1/12))))</f>
        <v>0</v>
      </c>
      <c r="AW19" s="130">
        <f>IF(AW$1&lt;Ingresos!$I$15,0,IF(AW$1=Ingresos!$I$15,Ingresos!$I7*Ingresos!$A$23,'FC Mensual'!AV19*((1+HLOOKUP('FC Mensual'!AV$2,Ingresos!$L$8:$V$10,3,0))^(1/12))))</f>
        <v>0</v>
      </c>
      <c r="AX19" s="130">
        <f>IF(AX$1&lt;Ingresos!$I$15,0,IF(AX$1=Ingresos!$I$15,Ingresos!$I7*Ingresos!$A$23,'FC Mensual'!AW19*((1+HLOOKUP('FC Mensual'!AW$2,Ingresos!$L$8:$V$10,3,0))^(1/12))))</f>
        <v>0</v>
      </c>
      <c r="AY19" s="130">
        <f>IF(AY$1&lt;Ingresos!$I$15,0,IF(AY$1=Ingresos!$I$15,Ingresos!$I7*Ingresos!$A$23,'FC Mensual'!AX19*((1+HLOOKUP('FC Mensual'!AX$2,Ingresos!$L$8:$V$10,3,0))^(1/12))))</f>
        <v>0</v>
      </c>
      <c r="AZ19" s="130">
        <f>IF(AZ$1&lt;Ingresos!$I$15,0,IF(AZ$1=Ingresos!$I$15,Ingresos!$I7*Ingresos!$A$23,'FC Mensual'!AY19*((1+HLOOKUP('FC Mensual'!AY$2,Ingresos!$L$8:$V$10,3,0))^(1/12))))</f>
        <v>0</v>
      </c>
      <c r="BA19" s="130">
        <f>IF(BA$1&lt;Ingresos!$I$15,0,IF(BA$1=Ingresos!$I$15,Ingresos!$I7*Ingresos!$A$23,'FC Mensual'!AZ19*((1+HLOOKUP('FC Mensual'!AZ$2,Ingresos!$L$8:$V$10,3,0))^(1/12))))</f>
        <v>0</v>
      </c>
      <c r="BB19" s="130">
        <f>IF(BB$1&lt;Ingresos!$I$15,0,IF(BB$1=Ingresos!$I$15,Ingresos!$I7*Ingresos!$A$23,'FC Mensual'!BA19*((1+HLOOKUP('FC Mensual'!BA$2,Ingresos!$L$8:$V$10,3,0))^(1/12))))</f>
        <v>0</v>
      </c>
      <c r="BC19" s="130">
        <f>IF(BC$1&lt;Ingresos!$I$15,0,IF(BC$1=Ingresos!$I$15,Ingresos!$I7*Ingresos!$A$23,'FC Mensual'!BB19*((1+HLOOKUP('FC Mensual'!BB$2,Ingresos!$L$8:$V$10,3,0))^(1/12))))</f>
        <v>0</v>
      </c>
      <c r="BD19" s="130">
        <f>IF(BD$1&lt;Ingresos!$I$15,0,IF(BD$1=Ingresos!$I$15,Ingresos!$I7*Ingresos!$A$23,'FC Mensual'!BC19*((1+HLOOKUP('FC Mensual'!BC$2,Ingresos!$L$8:$V$10,3,0))^(1/12))))</f>
        <v>0</v>
      </c>
      <c r="BE19" s="130">
        <f>IF(BE$1&lt;Ingresos!$I$15,0,IF(BE$1=Ingresos!$I$15,Ingresos!$I7*Ingresos!$A$23,'FC Mensual'!BD19*((1+HLOOKUP('FC Mensual'!BD$2,Ingresos!$L$8:$V$10,3,0))^(1/12))))</f>
        <v>0</v>
      </c>
      <c r="BF19" s="130">
        <f>IF(BF$1&lt;Ingresos!$I$15,0,IF(BF$1=Ingresos!$I$15,Ingresos!$I7*Ingresos!$A$23,'FC Mensual'!BE19*((1+HLOOKUP('FC Mensual'!BE$2,Ingresos!$L$8:$V$10,3,0))^(1/12))))</f>
        <v>0</v>
      </c>
      <c r="BG19" s="130">
        <f>IF(BG$1&lt;Ingresos!$I$15,0,IF(BG$1=Ingresos!$I$15,Ingresos!$I7*Ingresos!$A$23,'FC Mensual'!BF19*((1+HLOOKUP('FC Mensual'!BF$2,Ingresos!$L$8:$V$10,3,0))^(1/12))))</f>
        <v>0</v>
      </c>
      <c r="BH19" s="130">
        <f>IF(BH$1&lt;Ingresos!$I$15,0,IF(BH$1=Ingresos!$I$15,Ingresos!$I7*Ingresos!$A$23,'FC Mensual'!BG19*((1+HLOOKUP('FC Mensual'!BG$2,Ingresos!$L$8:$V$10,3,0))^(1/12))))</f>
        <v>0</v>
      </c>
      <c r="BI19" s="130">
        <f>IF(BI$1&lt;Ingresos!$I$15,0,IF(BI$1=Ingresos!$I$15,Ingresos!$I7*Ingresos!$A$23,'FC Mensual'!BH19*((1+HLOOKUP('FC Mensual'!BH$2,Ingresos!$L$8:$V$10,3,0))^(1/12))))</f>
        <v>0</v>
      </c>
      <c r="BJ19" s="130">
        <f>IF(BJ$1&lt;Ingresos!$I$15,0,IF(BJ$1=Ingresos!$I$15,Ingresos!$I7*Ingresos!$A$23,'FC Mensual'!BI19*((1+HLOOKUP('FC Mensual'!BI$2,Ingresos!$L$8:$V$10,3,0))^(1/12))))</f>
        <v>0</v>
      </c>
      <c r="BK19" s="130">
        <f>IF(BK$1&lt;Ingresos!$I$15,0,IF(BK$1=Ingresos!$I$15,Ingresos!$I7*Ingresos!$A$23,'FC Mensual'!BJ19*((1+HLOOKUP('FC Mensual'!BJ$2,Ingresos!$L$8:$V$10,3,0))^(1/12))))</f>
        <v>0</v>
      </c>
      <c r="BL19" s="130">
        <f>IF(BL$1&lt;Ingresos!$I$15,0,IF(BL$1=Ingresos!$I$15,Ingresos!$I7*Ingresos!$A$23,'FC Mensual'!BK19*((1+HLOOKUP('FC Mensual'!BK$2,Ingresos!$L$8:$V$10,3,0))^(1/12))))</f>
        <v>0</v>
      </c>
      <c r="BM19" s="130">
        <f>IF(BM$1&lt;Ingresos!$I$15,0,IF(BM$1=Ingresos!$I$15,Ingresos!$I7*Ingresos!$A$23,'FC Mensual'!BL19*((1+HLOOKUP('FC Mensual'!BL$2,Ingresos!$L$8:$V$10,3,0))^(1/12))))</f>
        <v>0</v>
      </c>
      <c r="BN19" s="130">
        <f>IF(BN$1&lt;Ingresos!$I$15,0,IF(BN$1=Ingresos!$I$15,Ingresos!$I7*Ingresos!$A$23,'FC Mensual'!BM19*((1+HLOOKUP('FC Mensual'!BM$2,Ingresos!$L$8:$V$10,3,0))^(1/12))))</f>
        <v>0</v>
      </c>
      <c r="BO19" s="130">
        <f>IF(BO$1&lt;Ingresos!$I$15,0,IF(BO$1=Ingresos!$I$15,Ingresos!$I7*Ingresos!$A$23,'FC Mensual'!BN19*((1+HLOOKUP('FC Mensual'!BN$2,Ingresos!$L$8:$V$10,3,0))^(1/12))))</f>
        <v>0</v>
      </c>
      <c r="BP19" s="130">
        <f>IF(BP$1&lt;Ingresos!$I$15,0,IF(BP$1=Ingresos!$I$15,Ingresos!$I7*Ingresos!$A$23,'FC Mensual'!BO19*((1+HLOOKUP('FC Mensual'!BO$2,Ingresos!$L$8:$V$10,3,0))^(1/12))))</f>
        <v>0</v>
      </c>
      <c r="BQ19" s="130">
        <f>IF(BQ$1&lt;Ingresos!$I$15,0,IF(BQ$1=Ingresos!$I$15,Ingresos!$I7*Ingresos!$A$23,'FC Mensual'!BP19*((1+HLOOKUP('FC Mensual'!BP$2,Ingresos!$L$8:$V$10,3,0))^(1/12))))</f>
        <v>0</v>
      </c>
      <c r="BR19" s="130">
        <f>IF(BR$1&lt;Ingresos!$I$15,0,IF(BR$1=Ingresos!$I$15,Ingresos!$I7*Ingresos!$A$23,'FC Mensual'!BQ19*((1+HLOOKUP('FC Mensual'!BQ$2,Ingresos!$L$8:$V$10,3,0))^(1/12))))</f>
        <v>0</v>
      </c>
      <c r="BS19" s="130">
        <f>IF(BS$1&lt;Ingresos!$I$15,0,IF(BS$1=Ingresos!$I$15,Ingresos!$I7*Ingresos!$A$23,'FC Mensual'!BR19*((1+HLOOKUP('FC Mensual'!BR$2,Ingresos!$L$8:$V$10,3,0))^(1/12))))</f>
        <v>0</v>
      </c>
      <c r="BT19" s="130">
        <f>IF(BT$1&lt;Ingresos!$I$15,0,IF(BT$1=Ingresos!$I$15,Ingresos!$I7*Ingresos!$A$23,'FC Mensual'!BS19*((1+HLOOKUP('FC Mensual'!BS$2,Ingresos!$L$8:$V$10,3,0))^(1/12))))</f>
        <v>0</v>
      </c>
      <c r="BU19" s="130">
        <f>IF(BU$1&lt;Ingresos!$I$15,0,IF(BU$1=Ingresos!$I$15,Ingresos!$I7*Ingresos!$A$23,'FC Mensual'!BT19*((1+HLOOKUP('FC Mensual'!BT$2,Ingresos!$L$8:$V$10,3,0))^(1/12))))</f>
        <v>0</v>
      </c>
      <c r="BV19" s="130">
        <f>IF(BV$1&lt;Ingresos!$I$15,0,IF(BV$1=Ingresos!$I$15,Ingresos!$I7*Ingresos!$A$23,'FC Mensual'!BU19*((1+HLOOKUP('FC Mensual'!BU$2,Ingresos!$L$8:$V$10,3,0))^(1/12))))</f>
        <v>0</v>
      </c>
      <c r="BW19" s="130">
        <f>IF(BW$1&lt;Ingresos!$I$15,0,IF(BW$1=Ingresos!$I$15,Ingresos!$I7*Ingresos!$A$23,'FC Mensual'!BV19*((1+HLOOKUP('FC Mensual'!BV$2,Ingresos!$L$8:$V$10,3,0))^(1/12))))</f>
        <v>0</v>
      </c>
      <c r="BX19" s="130">
        <f>IF(BX$1&lt;Ingresos!$I$15,0,IF(BX$1=Ingresos!$I$15,Ingresos!$I7*Ingresos!$A$23,'FC Mensual'!BW19*((1+HLOOKUP('FC Mensual'!BW$2,Ingresos!$L$8:$V$10,3,0))^(1/12))))</f>
        <v>0</v>
      </c>
      <c r="BY19" s="130">
        <f>IF(BY$1&lt;Ingresos!$I$15,0,IF(BY$1=Ingresos!$I$15,Ingresos!$I7*Ingresos!$A$23,'FC Mensual'!BX19*((1+HLOOKUP('FC Mensual'!BX$2,Ingresos!$L$8:$V$10,3,0))^(1/12))))</f>
        <v>0</v>
      </c>
      <c r="BZ19" s="130">
        <f>IF(BZ$1&lt;Ingresos!$I$15,0,IF(BZ$1=Ingresos!$I$15,Ingresos!$I7*Ingresos!$A$23,'FC Mensual'!BY19*((1+HLOOKUP('FC Mensual'!BY$2,Ingresos!$L$8:$V$10,3,0))^(1/12))))</f>
        <v>0</v>
      </c>
      <c r="CA19" s="130">
        <f>IF(CA$1&lt;Ingresos!$I$15,0,IF(CA$1=Ingresos!$I$15,Ingresos!$I7*Ingresos!$A$23,'FC Mensual'!BZ19*((1+HLOOKUP('FC Mensual'!BZ$2,Ingresos!$L$8:$V$10,3,0))^(1/12))))</f>
        <v>0</v>
      </c>
      <c r="CB19" s="130">
        <f>IF(CB$1&lt;Ingresos!$I$15,0,IF(CB$1=Ingresos!$I$15,Ingresos!$I7*Ingresos!$A$23,'FC Mensual'!CA19*((1+HLOOKUP('FC Mensual'!CA$2,Ingresos!$L$8:$V$10,3,0))^(1/12))))</f>
        <v>0</v>
      </c>
      <c r="CC19" s="130">
        <f>IF(CC$1&lt;Ingresos!$I$15,0,IF(CC$1=Ingresos!$I$15,Ingresos!$I7*Ingresos!$A$23,'FC Mensual'!CB19*((1+HLOOKUP('FC Mensual'!CB$2,Ingresos!$L$8:$V$10,3,0))^(1/12))))</f>
        <v>0</v>
      </c>
      <c r="CD19" s="130">
        <f>IF(CD$1&lt;Ingresos!$I$15,0,IF(CD$1=Ingresos!$I$15,Ingresos!$I7*Ingresos!$A$23,'FC Mensual'!CC19*((1+HLOOKUP('FC Mensual'!CC$2,Ingresos!$L$8:$V$10,3,0))^(1/12))))</f>
        <v>0</v>
      </c>
      <c r="CE19" s="130">
        <f>IF(CE$1&lt;Ingresos!$I$15,0,IF(CE$1=Ingresos!$I$15,Ingresos!$I7*Ingresos!$A$23,'FC Mensual'!CD19*((1+HLOOKUP('FC Mensual'!CD$2,Ingresos!$L$8:$V$10,3,0))^(1/12))))</f>
        <v>0</v>
      </c>
      <c r="CF19" s="130">
        <f>IF(CF$1&lt;Ingresos!$I$15,0,IF(CF$1=Ingresos!$I$15,Ingresos!$I7*Ingresos!$A$23,'FC Mensual'!CE19*((1+HLOOKUP('FC Mensual'!CE$2,Ingresos!$L$8:$V$10,3,0))^(1/12))))</f>
        <v>0</v>
      </c>
      <c r="CG19" s="130">
        <f>IF(CG$1&lt;Ingresos!$I$15,0,IF(CG$1=Ingresos!$I$15,Ingresos!$I7*Ingresos!$A$23,'FC Mensual'!CF19*((1+HLOOKUP('FC Mensual'!CF$2,Ingresos!$L$8:$V$10,3,0))^(1/12))))</f>
        <v>0</v>
      </c>
      <c r="CH19" s="130">
        <f>IF(CH$1&lt;Ingresos!$I$15,0,IF(CH$1=Ingresos!$I$15,Ingresos!$I7*Ingresos!$A$23,'FC Mensual'!CG19*((1+HLOOKUP('FC Mensual'!CG$2,Ingresos!$L$8:$V$10,3,0))^(1/12))))</f>
        <v>0</v>
      </c>
      <c r="CI19" s="130">
        <f>IF(CI$1&lt;Ingresos!$I$15,0,IF(CI$1=Ingresos!$I$15,Ingresos!$I7*Ingresos!$A$23,'FC Mensual'!CH19*((1+HLOOKUP('FC Mensual'!CH$2,Ingresos!$L$8:$V$10,3,0))^(1/12))))</f>
        <v>0</v>
      </c>
      <c r="CJ19" s="130">
        <f>IF(CJ$1&lt;Ingresos!$I$15,0,IF(CJ$1=Ingresos!$I$15,Ingresos!$I7*Ingresos!$A$23,'FC Mensual'!CI19*((1+HLOOKUP('FC Mensual'!CI$2,Ingresos!$L$8:$V$10,3,0))^(1/12))))</f>
        <v>0</v>
      </c>
      <c r="CK19" s="130">
        <f>IF(CK$1&lt;Ingresos!$I$15,0,IF(CK$1=Ingresos!$I$15,Ingresos!$I7*Ingresos!$A$23,'FC Mensual'!CJ19*((1+HLOOKUP('FC Mensual'!CJ$2,Ingresos!$L$8:$V$10,3,0))^(1/12))))</f>
        <v>0</v>
      </c>
      <c r="CL19" s="130">
        <f>IF(CL$1&lt;Ingresos!$I$15,0,IF(CL$1=Ingresos!$I$15,Ingresos!$I7*Ingresos!$A$23,'FC Mensual'!CK19*((1+HLOOKUP('FC Mensual'!CK$2,Ingresos!$L$8:$V$10,3,0))^(1/12))))</f>
        <v>0</v>
      </c>
      <c r="CM19" s="130">
        <f>IF(CM$1&lt;Ingresos!$I$15,0,IF(CM$1=Ingresos!$I$15,Ingresos!$I7*Ingresos!$A$23,'FC Mensual'!CL19*((1+HLOOKUP('FC Mensual'!CL$2,Ingresos!$L$8:$V$10,3,0))^(1/12))))</f>
        <v>0</v>
      </c>
      <c r="CN19" s="130">
        <f>IF(CN$1&lt;Ingresos!$I$15,0,IF(CN$1=Ingresos!$I$15,Ingresos!$I7*Ingresos!$A$23,'FC Mensual'!CM19*((1+HLOOKUP('FC Mensual'!CM$2,Ingresos!$L$8:$V$10,3,0))^(1/12))))</f>
        <v>0</v>
      </c>
      <c r="CO19" s="130">
        <f>IF(CO$1&lt;Ingresos!$I$15,0,IF(CO$1=Ingresos!$I$15,Ingresos!$I7*Ingresos!$A$23,'FC Mensual'!CN19*((1+HLOOKUP('FC Mensual'!CN$2,Ingresos!$L$8:$V$10,3,0))^(1/12))))</f>
        <v>0</v>
      </c>
      <c r="CP19" s="130">
        <f>IF(CP$1&lt;Ingresos!$I$15,0,IF(CP$1=Ingresos!$I$15,Ingresos!$I7*Ingresos!$A$23,'FC Mensual'!CO19*((1+HLOOKUP('FC Mensual'!CO$2,Ingresos!$L$8:$V$10,3,0))^(1/12))))</f>
        <v>0</v>
      </c>
      <c r="CQ19" s="130">
        <f>IF(CQ$1&lt;Ingresos!$I$15,0,IF(CQ$1=Ingresos!$I$15,Ingresos!$I7*Ingresos!$A$23,'FC Mensual'!CP19*((1+HLOOKUP('FC Mensual'!CP$2,Ingresos!$L$8:$V$10,3,0))^(1/12))))</f>
        <v>0</v>
      </c>
      <c r="CR19" s="130">
        <f>IF(CR$1&lt;Ingresos!$I$15,0,IF(CR$1=Ingresos!$I$15,Ingresos!$I7*Ingresos!$A$23,'FC Mensual'!CQ19*((1+HLOOKUP('FC Mensual'!CQ$2,Ingresos!$L$8:$V$10,3,0))^(1/12))))</f>
        <v>0</v>
      </c>
      <c r="CS19" s="130">
        <f>IF(CS$1&lt;Ingresos!$I$15,0,IF(CS$1=Ingresos!$I$15,Ingresos!$I7*Ingresos!$A$23,'FC Mensual'!CR19*((1+HLOOKUP('FC Mensual'!CR$2,Ingresos!$L$8:$V$10,3,0))^(1/12))))</f>
        <v>0</v>
      </c>
      <c r="CT19" s="130">
        <f>IF(CT$1&lt;Ingresos!$I$15,0,IF(CT$1=Ingresos!$I$15,Ingresos!$I7*Ingresos!$A$23,'FC Mensual'!CS19*((1+HLOOKUP('FC Mensual'!CS$2,Ingresos!$L$8:$V$10,3,0))^(1/12))))</f>
        <v>0</v>
      </c>
      <c r="CU19" s="130">
        <f>IF(CU$1&lt;Ingresos!$I$15,0,IF(CU$1=Ingresos!$I$15,Ingresos!$I7*Ingresos!$A$23,'FC Mensual'!CT19*((1+HLOOKUP('FC Mensual'!CT$2,Ingresos!$L$8:$V$10,3,0))^(1/12))))</f>
        <v>0</v>
      </c>
      <c r="CV19" s="130">
        <f>IF(CV$1&lt;Ingresos!$I$15,0,IF(CV$1=Ingresos!$I$15,Ingresos!$I7*Ingresos!$A$23,'FC Mensual'!CU19*((1+HLOOKUP('FC Mensual'!CU$2,Ingresos!$L$8:$V$10,3,0))^(1/12))))</f>
        <v>0</v>
      </c>
      <c r="CW19" s="130">
        <f>IF(CW$1&lt;Ingresos!$I$15,0,IF(CW$1=Ingresos!$I$15,Ingresos!$I7*Ingresos!$A$23,'FC Mensual'!CV19*((1+HLOOKUP('FC Mensual'!CV$2,Ingresos!$L$8:$V$10,3,0))^(1/12))))</f>
        <v>0</v>
      </c>
      <c r="CX19" s="130">
        <f>IF(CX$1&lt;Ingresos!$I$15,0,IF(CX$1=Ingresos!$I$15,Ingresos!$I7*Ingresos!$A$23,'FC Mensual'!CW19*((1+HLOOKUP('FC Mensual'!CW$2,Ingresos!$L$8:$V$10,3,0))^(1/12))))</f>
        <v>0</v>
      </c>
      <c r="CY19" s="130">
        <f>IF(CY$1&lt;Ingresos!$I$15,0,IF(CY$1=Ingresos!$I$15,Ingresos!$I7*Ingresos!$A$23,'FC Mensual'!CX19*((1+HLOOKUP('FC Mensual'!CX$2,Ingresos!$L$8:$V$10,3,0))^(1/12))))</f>
        <v>0</v>
      </c>
      <c r="CZ19" s="130">
        <f>IF(CZ$1&lt;Ingresos!$I$15,0,IF(CZ$1=Ingresos!$I$15,Ingresos!$I7*Ingresos!$A$23,'FC Mensual'!CY19*((1+HLOOKUP('FC Mensual'!CY$2,Ingresos!$L$8:$V$10,3,0))^(1/12))))</f>
        <v>0</v>
      </c>
      <c r="DA19" s="130">
        <f>IF(DA$1&lt;Ingresos!$I$15,0,IF(DA$1=Ingresos!$I$15,Ingresos!$I7*Ingresos!$A$23,'FC Mensual'!CZ19*((1+HLOOKUP('FC Mensual'!CZ$2,Ingresos!$L$8:$V$10,3,0))^(1/12))))</f>
        <v>0</v>
      </c>
      <c r="DB19" s="130">
        <f>IF(DB$1&lt;Ingresos!$I$15,0,IF(DB$1=Ingresos!$I$15,Ingresos!$I7*Ingresos!$A$23,'FC Mensual'!DA19*((1+HLOOKUP('FC Mensual'!DA$2,Ingresos!$L$8:$V$10,3,0))^(1/12))))</f>
        <v>0</v>
      </c>
      <c r="DC19" s="130">
        <f>IF(DC$1&lt;Ingresos!$I$15,0,IF(DC$1=Ingresos!$I$15,Ingresos!$I7*Ingresos!$A$23,'FC Mensual'!DB19*((1+HLOOKUP('FC Mensual'!DB$2,Ingresos!$L$8:$V$10,3,0))^(1/12))))</f>
        <v>0</v>
      </c>
      <c r="DD19" s="130">
        <f>IF(DD$1&lt;Ingresos!$I$15,0,IF(DD$1=Ingresos!$I$15,Ingresos!$I7*Ingresos!$A$23,'FC Mensual'!DC19*((1+HLOOKUP('FC Mensual'!DC$2,Ingresos!$L$8:$V$10,3,0))^(1/12))))</f>
        <v>0</v>
      </c>
      <c r="DE19" s="130">
        <f>IF(DE$1&lt;Ingresos!$I$15,0,IF(DE$1=Ingresos!$I$15,Ingresos!$I7*Ingresos!$A$23,'FC Mensual'!DD19*((1+HLOOKUP('FC Mensual'!DD$2,Ingresos!$L$8:$V$10,3,0))^(1/12))))</f>
        <v>0</v>
      </c>
      <c r="DF19" s="130">
        <f>IF(DF$1&lt;Ingresos!$I$15,0,IF(DF$1=Ingresos!$I$15,Ingresos!$I7*Ingresos!$A$23,'FC Mensual'!DE19*((1+HLOOKUP('FC Mensual'!DE$2,Ingresos!$L$8:$V$10,3,0))^(1/12))))</f>
        <v>0</v>
      </c>
      <c r="DG19" s="130">
        <f>IF(DG$1&lt;Ingresos!$I$15,0,IF(DG$1=Ingresos!$I$15,Ingresos!$I7*Ingresos!$A$23,'FC Mensual'!DF19*((1+HLOOKUP('FC Mensual'!DF$2,Ingresos!$L$8:$V$10,3,0))^(1/12))))</f>
        <v>0</v>
      </c>
      <c r="DH19" s="130">
        <f>IF(DH$1&lt;Ingresos!$I$15,0,IF(DH$1=Ingresos!$I$15,Ingresos!$I7*Ingresos!$A$23,'FC Mensual'!DG19*((1+HLOOKUP('FC Mensual'!DG$2,Ingresos!$L$8:$V$10,3,0))^(1/12))))</f>
        <v>0</v>
      </c>
      <c r="DI19" s="130">
        <f>IF(DI$1&lt;Ingresos!$I$15,0,IF(DI$1=Ingresos!$I$15,Ingresos!$I7*Ingresos!$A$23,'FC Mensual'!DH19*((1+HLOOKUP('FC Mensual'!DH$2,Ingresos!$L$8:$V$10,3,0))^(1/12))))</f>
        <v>0</v>
      </c>
      <c r="DJ19" s="130">
        <f>IF(DJ$1&lt;Ingresos!$I$15,0,IF(DJ$1=Ingresos!$I$15,Ingresos!$I7*Ingresos!$A$23,'FC Mensual'!DI19*((1+HLOOKUP('FC Mensual'!DI$2,Ingresos!$L$8:$V$10,3,0))^(1/12))))</f>
        <v>0</v>
      </c>
      <c r="DK19" s="130">
        <f>IF(DK$1&lt;Ingresos!$I$15,0,IF(DK$1=Ingresos!$I$15,Ingresos!$I7*Ingresos!$A$23,'FC Mensual'!DJ19*((1+HLOOKUP('FC Mensual'!DJ$2,Ingresos!$L$8:$V$10,3,0))^(1/12))))</f>
        <v>0</v>
      </c>
      <c r="DL19" s="130">
        <f>IF(DL$1&lt;Ingresos!$I$15,0,IF(DL$1=Ingresos!$I$15,Ingresos!$I7*Ingresos!$A$23,'FC Mensual'!DK19*((1+HLOOKUP('FC Mensual'!DK$2,Ingresos!$L$8:$V$10,3,0))^(1/12))))</f>
        <v>0</v>
      </c>
      <c r="DM19" s="130">
        <f>IF(DM$1&lt;Ingresos!$I$15,0,IF(DM$1=Ingresos!$I$15,Ingresos!$I7*Ingresos!$A$23,'FC Mensual'!DL19*((1+HLOOKUP('FC Mensual'!DL$2,Ingresos!$L$8:$V$10,3,0))^(1/12))))</f>
        <v>0</v>
      </c>
      <c r="DN19" s="130">
        <f>IF(DN$1&lt;Ingresos!$I$15,0,IF(DN$1=Ingresos!$I$15,Ingresos!$I7*Ingresos!$A$23,'FC Mensual'!DM19*((1+HLOOKUP('FC Mensual'!DM$2,Ingresos!$L$8:$V$10,3,0))^(1/12))))</f>
        <v>0</v>
      </c>
      <c r="DO19" s="130">
        <f>IF(DO$1&lt;Ingresos!$I$15,0,IF(DO$1=Ingresos!$I$15,Ingresos!$I7*Ingresos!$A$23,'FC Mensual'!DN19*((1+HLOOKUP('FC Mensual'!DN$2,Ingresos!$L$8:$V$10,3,0))^(1/12))))</f>
        <v>0</v>
      </c>
      <c r="DP19" s="130">
        <f>IF(DP$1&lt;Ingresos!$I$15,0,IF(DP$1=Ingresos!$I$15,Ingresos!$I7*Ingresos!$A$23,'FC Mensual'!DO19*((1+HLOOKUP('FC Mensual'!DO$2,Ingresos!$L$8:$V$10,3,0))^(1/12))))</f>
        <v>0</v>
      </c>
      <c r="DQ19" s="130">
        <f>IF(DQ$1&lt;Ingresos!$I$15,0,IF(DQ$1=Ingresos!$I$15,Ingresos!$I7*Ingresos!$A$23,'FC Mensual'!DP19*((1+HLOOKUP('FC Mensual'!DP$2,Ingresos!$L$8:$V$10,3,0))^(1/12))))</f>
        <v>0</v>
      </c>
      <c r="DR19" s="130">
        <f>IF(DR$1&lt;Ingresos!$I$15,0,IF(DR$1=Ingresos!$I$15,Ingresos!$I7*Ingresos!$A$23,'FC Mensual'!DQ19*((1+HLOOKUP('FC Mensual'!DQ$2,Ingresos!$L$8:$V$10,3,0))^(1/12))))</f>
        <v>0</v>
      </c>
      <c r="DS19" s="130">
        <f>IF(DS$1&lt;Ingresos!$I$15,0,IF(DS$1=Ingresos!$I$15,Ingresos!$I7*Ingresos!$A$23,'FC Mensual'!DR19*((1+HLOOKUP('FC Mensual'!DR$2,Ingresos!$L$8:$V$10,3,0))^(1/12))))</f>
        <v>0</v>
      </c>
      <c r="DT19" s="130">
        <f>IF(DT$1&lt;Ingresos!$I$15,0,IF(DT$1=Ingresos!$I$15,Ingresos!$I7*Ingresos!$A$23,'FC Mensual'!DS19*((1+HLOOKUP('FC Mensual'!DS$2,Ingresos!$L$8:$V$10,3,0))^(1/12))))</f>
        <v>0</v>
      </c>
      <c r="DU19" s="130">
        <f>IF(DU$1&lt;Ingresos!$I$15,0,IF(DU$1=Ingresos!$I$15,Ingresos!$I7*Ingresos!$A$23,'FC Mensual'!DT19*((1+HLOOKUP('FC Mensual'!DT$2,Ingresos!$L$8:$V$10,3,0))^(1/12))))</f>
        <v>0</v>
      </c>
      <c r="DV19" s="130">
        <f>IF(DV$1&lt;Ingresos!$I$15,0,IF(DV$1=Ingresos!$I$15,Ingresos!$I7*Ingresos!$A$23,'FC Mensual'!DU19*((1+HLOOKUP('FC Mensual'!DU$2,Ingresos!$L$8:$V$10,3,0))^(1/12))))</f>
        <v>0</v>
      </c>
      <c r="DW19" s="130">
        <f>IF(DW$1&lt;Ingresos!$I$15,0,IF(DW$1=Ingresos!$I$15,Ingresos!$I7*Ingresos!$A$23,'FC Mensual'!DV19*((1+HLOOKUP('FC Mensual'!DV$2,Ingresos!$L$8:$V$10,3,0))^(1/12))))</f>
        <v>0</v>
      </c>
      <c r="DX19" s="130">
        <f>IF(DX$1&lt;Ingresos!$I$15,0,IF(DX$1=Ingresos!$I$15,Ingresos!$I7*Ingresos!$A$23,'FC Mensual'!DW19*((1+HLOOKUP('FC Mensual'!DW$2,Ingresos!$L$8:$V$10,3,0))^(1/12))))</f>
        <v>0</v>
      </c>
      <c r="DY19" s="130">
        <f>IF(DY$1&lt;Ingresos!$I$15,0,IF(DY$1=Ingresos!$I$15,Ingresos!$I7*Ingresos!$A$23,'FC Mensual'!DX19*((1+HLOOKUP('FC Mensual'!DX$2,Ingresos!$L$8:$V$10,3,0))^(1/12))))</f>
        <v>0</v>
      </c>
      <c r="DZ19" s="130">
        <f>IF(DZ$1&lt;Ingresos!$I$15,0,IF(DZ$1=Ingresos!$I$15,Ingresos!$I7*Ingresos!$A$23,'FC Mensual'!DY19*((1+HLOOKUP('FC Mensual'!DY$2,Ingresos!$L$8:$V$10,3,0))^(1/12))))</f>
        <v>0</v>
      </c>
      <c r="EA19" s="130">
        <f>IF(EA$1&lt;Ingresos!$I$15,0,IF(EA$1=Ingresos!$I$15,Ingresos!$I7*Ingresos!$A$23,'FC Mensual'!DZ19*((1+HLOOKUP('FC Mensual'!DZ$2,Ingresos!$L$8:$V$10,3,0))^(1/12))))</f>
        <v>0</v>
      </c>
      <c r="EB19" s="130">
        <f>IF(EB$1&lt;Ingresos!$I$15,0,IF(EB$1=Ingresos!$I$15,Ingresos!$I7*Ingresos!$A$23,'FC Mensual'!EA19*((1+HLOOKUP('FC Mensual'!EA$2,Ingresos!$L$8:$V$10,3,0))^(1/12))))</f>
        <v>0</v>
      </c>
      <c r="EC19" s="130">
        <f>IF(EC$1&lt;Ingresos!$I$15,0,IF(EC$1=Ingresos!$I$15,Ingresos!$I7*Ingresos!$A$23,'FC Mensual'!EB19*((1+HLOOKUP('FC Mensual'!EB$2,Ingresos!$L$8:$V$10,3,0))^(1/12))))</f>
        <v>0</v>
      </c>
      <c r="ED19" s="130">
        <f>IF(ED$1&lt;Ingresos!$I$15,0,IF(ED$1=Ingresos!$I$15,Ingresos!$I7*Ingresos!$A$23,'FC Mensual'!EC19*((1+HLOOKUP('FC Mensual'!EC$2,Ingresos!$L$8:$V$10,3,0))^(1/12))))</f>
        <v>0</v>
      </c>
      <c r="EE19" s="130">
        <f>IF(EE$1&lt;Ingresos!$I$15,0,IF(EE$1=Ingresos!$I$15,Ingresos!$I7*Ingresos!$A$23,'FC Mensual'!ED19*((1+HLOOKUP('FC Mensual'!ED$2,Ingresos!$L$8:$V$10,3,0))^(1/12))))</f>
        <v>0</v>
      </c>
    </row>
    <row r="20" spans="1:135" x14ac:dyDescent="0.35">
      <c r="A20" s="137">
        <f>SUMIF($C$1:$EE$1,"&lt;="&amp;Resumen!$K$19,'FC Mensual'!C20:EE20)</f>
        <v>0</v>
      </c>
      <c r="B20" s="5" t="str">
        <f>Ingresos!H8</f>
        <v>Otros Ingresos</v>
      </c>
      <c r="C20" s="129"/>
      <c r="D20" s="130">
        <f>IF(D$1&lt;Ingresos!$I$15,0,IF(D$1=Ingresos!$I$15,Ingresos!$I8*Ingresos!$A$23,'FC Mensual'!C20*((1+HLOOKUP('FC Mensual'!C$2,Ingresos!$L$8:$V$10,3,0))^(1/12))))</f>
        <v>0</v>
      </c>
      <c r="E20" s="130">
        <f>IF(E$1&lt;Ingresos!$I$15,0,IF(E$1=Ingresos!$I$15,Ingresos!$I8*Ingresos!$A$23,'FC Mensual'!D20*((1+HLOOKUP('FC Mensual'!D$2,Ingresos!$L$8:$V$10,3,0))^(1/12))))</f>
        <v>0</v>
      </c>
      <c r="F20" s="130">
        <f>IF(F$1&lt;Ingresos!$I$15,0,IF(F$1=Ingresos!$I$15,Ingresos!$I8*Ingresos!$A$23,'FC Mensual'!E20*((1+HLOOKUP('FC Mensual'!E$2,Ingresos!$L$8:$V$10,3,0))^(1/12))))</f>
        <v>0</v>
      </c>
      <c r="G20" s="130">
        <f>IF(G$1&lt;Ingresos!$I$15,0,IF(G$1=Ingresos!$I$15,Ingresos!$I8*Ingresos!$A$23,'FC Mensual'!F20*((1+HLOOKUP('FC Mensual'!F$2,Ingresos!$L$8:$V$10,3,0))^(1/12))))</f>
        <v>0</v>
      </c>
      <c r="H20" s="130">
        <f>IF(H$1&lt;Ingresos!$I$15,0,IF(H$1=Ingresos!$I$15,Ingresos!$I8*Ingresos!$A$23,'FC Mensual'!G20*((1+HLOOKUP('FC Mensual'!G$2,Ingresos!$L$8:$V$10,3,0))^(1/12))))</f>
        <v>0</v>
      </c>
      <c r="I20" s="130">
        <f>IF(I$1&lt;Ingresos!$I$15,0,IF(I$1=Ingresos!$I$15,Ingresos!$I8*Ingresos!$A$23,'FC Mensual'!H20*((1+HLOOKUP('FC Mensual'!H$2,Ingresos!$L$8:$V$10,3,0))^(1/12))))</f>
        <v>0</v>
      </c>
      <c r="J20" s="130">
        <f>IF(J$1&lt;Ingresos!$I$15,0,IF(J$1=Ingresos!$I$15,Ingresos!$I8*Ingresos!$A$23,'FC Mensual'!I20*((1+HLOOKUP('FC Mensual'!I$2,Ingresos!$L$8:$V$10,3,0))^(1/12))))</f>
        <v>0</v>
      </c>
      <c r="K20" s="130">
        <f>IF(K$1&lt;Ingresos!$I$15,0,IF(K$1=Ingresos!$I$15,Ingresos!$I8*Ingresos!$A$23,'FC Mensual'!J20*((1+HLOOKUP('FC Mensual'!J$2,Ingresos!$L$8:$V$10,3,0))^(1/12))))</f>
        <v>0</v>
      </c>
      <c r="L20" s="130">
        <f>IF(L$1&lt;Ingresos!$I$15,0,IF(L$1=Ingresos!$I$15,Ingresos!$I8*Ingresos!$A$23,'FC Mensual'!K20*((1+HLOOKUP('FC Mensual'!K$2,Ingresos!$L$8:$V$10,3,0))^(1/12))))</f>
        <v>0</v>
      </c>
      <c r="M20" s="130">
        <f>IF(M$1&lt;Ingresos!$I$15,0,IF(M$1=Ingresos!$I$15,Ingresos!$I8*Ingresos!$A$23,'FC Mensual'!L20*((1+HLOOKUP('FC Mensual'!L$2,Ingresos!$L$8:$V$10,3,0))^(1/12))))</f>
        <v>0</v>
      </c>
      <c r="N20" s="130">
        <f>IF(N$1&lt;Ingresos!$I$15,0,IF(N$1=Ingresos!$I$15,Ingresos!$I8*Ingresos!$A$23,'FC Mensual'!M20*((1+HLOOKUP('FC Mensual'!M$2,Ingresos!$L$8:$V$10,3,0))^(1/12))))</f>
        <v>0</v>
      </c>
      <c r="O20" s="130">
        <f>IF(O$1&lt;Ingresos!$I$15,0,IF(O$1=Ingresos!$I$15,Ingresos!$I8*Ingresos!$A$23,'FC Mensual'!N20*((1+HLOOKUP('FC Mensual'!N$2,Ingresos!$L$8:$V$10,3,0))^(1/12))))</f>
        <v>0</v>
      </c>
      <c r="P20" s="130">
        <f>IF(P$1&lt;Ingresos!$I$15,0,IF(P$1=Ingresos!$I$15,Ingresos!$I8*Ingresos!$A$23,'FC Mensual'!O20*((1+HLOOKUP('FC Mensual'!O$2,Ingresos!$L$8:$V$10,3,0))^(1/12))))</f>
        <v>0</v>
      </c>
      <c r="Q20" s="130">
        <f>IF(Q$1&lt;Ingresos!$I$15,0,IF(Q$1=Ingresos!$I$15,Ingresos!$I8*Ingresos!$A$23,'FC Mensual'!P20*((1+HLOOKUP('FC Mensual'!P$2,Ingresos!$L$8:$V$10,3,0))^(1/12))))</f>
        <v>0</v>
      </c>
      <c r="R20" s="130">
        <f>IF(R$1&lt;Ingresos!$I$15,0,IF(R$1=Ingresos!$I$15,Ingresos!$I8*Ingresos!$A$23,'FC Mensual'!Q20*((1+HLOOKUP('FC Mensual'!Q$2,Ingresos!$L$8:$V$10,3,0))^(1/12))))</f>
        <v>0</v>
      </c>
      <c r="S20" s="130">
        <f>IF(S$1&lt;Ingresos!$I$15,0,IF(S$1=Ingresos!$I$15,Ingresos!$I8*Ingresos!$A$23,'FC Mensual'!R20*((1+HLOOKUP('FC Mensual'!R$2,Ingresos!$L$8:$V$10,3,0))^(1/12))))</f>
        <v>0</v>
      </c>
      <c r="T20" s="130">
        <f>IF(T$1&lt;Ingresos!$I$15,0,IF(T$1=Ingresos!$I$15,Ingresos!$I8*Ingresos!$A$23,'FC Mensual'!S20*((1+HLOOKUP('FC Mensual'!S$2,Ingresos!$L$8:$V$10,3,0))^(1/12))))</f>
        <v>0</v>
      </c>
      <c r="U20" s="130">
        <f>IF(U$1&lt;Ingresos!$I$15,0,IF(U$1=Ingresos!$I$15,Ingresos!$I8*Ingresos!$A$23,'FC Mensual'!T20*((1+HLOOKUP('FC Mensual'!T$2,Ingresos!$L$8:$V$10,3,0))^(1/12))))</f>
        <v>0</v>
      </c>
      <c r="V20" s="130">
        <f>IF(V$1&lt;Ingresos!$I$15,0,IF(V$1=Ingresos!$I$15,Ingresos!$I8*Ingresos!$A$23,'FC Mensual'!U20*((1+HLOOKUP('FC Mensual'!U$2,Ingresos!$L$8:$V$10,3,0))^(1/12))))</f>
        <v>0</v>
      </c>
      <c r="W20" s="130">
        <f>IF(W$1&lt;Ingresos!$I$15,0,IF(W$1=Ingresos!$I$15,Ingresos!$I8*Ingresos!$A$23,'FC Mensual'!V20*((1+HLOOKUP('FC Mensual'!V$2,Ingresos!$L$8:$V$10,3,0))^(1/12))))</f>
        <v>0</v>
      </c>
      <c r="X20" s="130">
        <f>IF(X$1&lt;Ingresos!$I$15,0,IF(X$1=Ingresos!$I$15,Ingresos!$I8*Ingresos!$A$23,'FC Mensual'!W20*((1+HLOOKUP('FC Mensual'!W$2,Ingresos!$L$8:$V$10,3,0))^(1/12))))</f>
        <v>0</v>
      </c>
      <c r="Y20" s="130">
        <f>IF(Y$1&lt;Ingresos!$I$15,0,IF(Y$1=Ingresos!$I$15,Ingresos!$I8*Ingresos!$A$23,'FC Mensual'!X20*((1+HLOOKUP('FC Mensual'!X$2,Ingresos!$L$8:$V$10,3,0))^(1/12))))</f>
        <v>0</v>
      </c>
      <c r="Z20" s="130">
        <f>IF(Z$1&lt;Ingresos!$I$15,0,IF(Z$1=Ingresos!$I$15,Ingresos!$I8*Ingresos!$A$23,'FC Mensual'!Y20*((1+HLOOKUP('FC Mensual'!Y$2,Ingresos!$L$8:$V$10,3,0))^(1/12))))</f>
        <v>0</v>
      </c>
      <c r="AA20" s="130">
        <f>IF(AA$1&lt;Ingresos!$I$15,0,IF(AA$1=Ingresos!$I$15,Ingresos!$I8*Ingresos!$A$23,'FC Mensual'!Z20*((1+HLOOKUP('FC Mensual'!Z$2,Ingresos!$L$8:$V$10,3,0))^(1/12))))</f>
        <v>0</v>
      </c>
      <c r="AB20" s="130">
        <f>IF(AB$1&lt;Ingresos!$I$15,0,IF(AB$1=Ingresos!$I$15,Ingresos!$I8*Ingresos!$A$23,'FC Mensual'!AA20*((1+HLOOKUP('FC Mensual'!AA$2,Ingresos!$L$8:$V$10,3,0))^(1/12))))</f>
        <v>0</v>
      </c>
      <c r="AC20" s="130">
        <f>IF(AC$1&lt;Ingresos!$I$15,0,IF(AC$1=Ingresos!$I$15,Ingresos!$I8*Ingresos!$A$23,'FC Mensual'!AB20*((1+HLOOKUP('FC Mensual'!AB$2,Ingresos!$L$8:$V$10,3,0))^(1/12))))</f>
        <v>0</v>
      </c>
      <c r="AD20" s="130">
        <f>IF(AD$1&lt;Ingresos!$I$15,0,IF(AD$1=Ingresos!$I$15,Ingresos!$I8*Ingresos!$A$23,'FC Mensual'!AC20*((1+HLOOKUP('FC Mensual'!AC$2,Ingresos!$L$8:$V$10,3,0))^(1/12))))</f>
        <v>0</v>
      </c>
      <c r="AE20" s="130">
        <f>IF(AE$1&lt;Ingresos!$I$15,0,IF(AE$1=Ingresos!$I$15,Ingresos!$I8*Ingresos!$A$23,'FC Mensual'!AD20*((1+HLOOKUP('FC Mensual'!AD$2,Ingresos!$L$8:$V$10,3,0))^(1/12))))</f>
        <v>0</v>
      </c>
      <c r="AF20" s="130">
        <f>IF(AF$1&lt;Ingresos!$I$15,0,IF(AF$1=Ingresos!$I$15,Ingresos!$I8*Ingresos!$A$23,'FC Mensual'!AE20*((1+HLOOKUP('FC Mensual'!AE$2,Ingresos!$L$8:$V$10,3,0))^(1/12))))</f>
        <v>0</v>
      </c>
      <c r="AG20" s="130">
        <f>IF(AG$1&lt;Ingresos!$I$15,0,IF(AG$1=Ingresos!$I$15,Ingresos!$I8*Ingresos!$A$23,'FC Mensual'!AF20*((1+HLOOKUP('FC Mensual'!AF$2,Ingresos!$L$8:$V$10,3,0))^(1/12))))</f>
        <v>0</v>
      </c>
      <c r="AH20" s="130">
        <f>IF(AH$1&lt;Ingresos!$I$15,0,IF(AH$1=Ingresos!$I$15,Ingresos!$I8*Ingresos!$A$23,'FC Mensual'!AG20*((1+HLOOKUP('FC Mensual'!AG$2,Ingresos!$L$8:$V$10,3,0))^(1/12))))</f>
        <v>0</v>
      </c>
      <c r="AI20" s="130">
        <f>IF(AI$1&lt;Ingresos!$I$15,0,IF(AI$1=Ingresos!$I$15,Ingresos!$I8*Ingresos!$A$23,'FC Mensual'!AH20*((1+HLOOKUP('FC Mensual'!AH$2,Ingresos!$L$8:$V$10,3,0))^(1/12))))</f>
        <v>0</v>
      </c>
      <c r="AJ20" s="130">
        <f>IF(AJ$1&lt;Ingresos!$I$15,0,IF(AJ$1=Ingresos!$I$15,Ingresos!$I8*Ingresos!$A$23,'FC Mensual'!AI20*((1+HLOOKUP('FC Mensual'!AI$2,Ingresos!$L$8:$V$10,3,0))^(1/12))))</f>
        <v>0</v>
      </c>
      <c r="AK20" s="130">
        <f>IF(AK$1&lt;Ingresos!$I$15,0,IF(AK$1=Ingresos!$I$15,Ingresos!$I8*Ingresos!$A$23,'FC Mensual'!AJ20*((1+HLOOKUP('FC Mensual'!AJ$2,Ingresos!$L$8:$V$10,3,0))^(1/12))))</f>
        <v>0</v>
      </c>
      <c r="AL20" s="130">
        <f>IF(AL$1&lt;Ingresos!$I$15,0,IF(AL$1=Ingresos!$I$15,Ingresos!$I8*Ingresos!$A$23,'FC Mensual'!AK20*((1+HLOOKUP('FC Mensual'!AK$2,Ingresos!$L$8:$V$10,3,0))^(1/12))))</f>
        <v>0</v>
      </c>
      <c r="AM20" s="130">
        <f>IF(AM$1&lt;Ingresos!$I$15,0,IF(AM$1=Ingresos!$I$15,Ingresos!$I8*Ingresos!$A$23,'FC Mensual'!AL20*((1+HLOOKUP('FC Mensual'!AL$2,Ingresos!$L$8:$V$10,3,0))^(1/12))))</f>
        <v>0</v>
      </c>
      <c r="AN20" s="130">
        <f>IF(AN$1&lt;Ingresos!$I$15,0,IF(AN$1=Ingresos!$I$15,Ingresos!$I8*Ingresos!$A$23,'FC Mensual'!AM20*((1+HLOOKUP('FC Mensual'!AM$2,Ingresos!$L$8:$V$10,3,0))^(1/12))))</f>
        <v>0</v>
      </c>
      <c r="AO20" s="130">
        <f>IF(AO$1&lt;Ingresos!$I$15,0,IF(AO$1=Ingresos!$I$15,Ingresos!$I8*Ingresos!$A$23,'FC Mensual'!AN20*((1+HLOOKUP('FC Mensual'!AN$2,Ingresos!$L$8:$V$10,3,0))^(1/12))))</f>
        <v>0</v>
      </c>
      <c r="AP20" s="130">
        <f>IF(AP$1&lt;Ingresos!$I$15,0,IF(AP$1=Ingresos!$I$15,Ingresos!$I8*Ingresos!$A$23,'FC Mensual'!AO20*((1+HLOOKUP('FC Mensual'!AO$2,Ingresos!$L$8:$V$10,3,0))^(1/12))))</f>
        <v>0</v>
      </c>
      <c r="AQ20" s="130">
        <f>IF(AQ$1&lt;Ingresos!$I$15,0,IF(AQ$1=Ingresos!$I$15,Ingresos!$I8*Ingresos!$A$23,'FC Mensual'!AP20*((1+HLOOKUP('FC Mensual'!AP$2,Ingresos!$L$8:$V$10,3,0))^(1/12))))</f>
        <v>0</v>
      </c>
      <c r="AR20" s="130">
        <f>IF(AR$1&lt;Ingresos!$I$15,0,IF(AR$1=Ingresos!$I$15,Ingresos!$I8*Ingresos!$A$23,'FC Mensual'!AQ20*((1+HLOOKUP('FC Mensual'!AQ$2,Ingresos!$L$8:$V$10,3,0))^(1/12))))</f>
        <v>0</v>
      </c>
      <c r="AS20" s="130">
        <f>IF(AS$1&lt;Ingresos!$I$15,0,IF(AS$1=Ingresos!$I$15,Ingresos!$I8*Ingresos!$A$23,'FC Mensual'!AR20*((1+HLOOKUP('FC Mensual'!AR$2,Ingresos!$L$8:$V$10,3,0))^(1/12))))</f>
        <v>0</v>
      </c>
      <c r="AT20" s="130">
        <f>IF(AT$1&lt;Ingresos!$I$15,0,IF(AT$1=Ingresos!$I$15,Ingresos!$I8*Ingresos!$A$23,'FC Mensual'!AS20*((1+HLOOKUP('FC Mensual'!AS$2,Ingresos!$L$8:$V$10,3,0))^(1/12))))</f>
        <v>0</v>
      </c>
      <c r="AU20" s="130">
        <f>IF(AU$1&lt;Ingresos!$I$15,0,IF(AU$1=Ingresos!$I$15,Ingresos!$I8*Ingresos!$A$23,'FC Mensual'!AT20*((1+HLOOKUP('FC Mensual'!AT$2,Ingresos!$L$8:$V$10,3,0))^(1/12))))</f>
        <v>0</v>
      </c>
      <c r="AV20" s="130">
        <f>IF(AV$1&lt;Ingresos!$I$15,0,IF(AV$1=Ingresos!$I$15,Ingresos!$I8*Ingresos!$A$23,'FC Mensual'!AU20*((1+HLOOKUP('FC Mensual'!AU$2,Ingresos!$L$8:$V$10,3,0))^(1/12))))</f>
        <v>0</v>
      </c>
      <c r="AW20" s="130">
        <f>IF(AW$1&lt;Ingresos!$I$15,0,IF(AW$1=Ingresos!$I$15,Ingresos!$I8*Ingresos!$A$23,'FC Mensual'!AV20*((1+HLOOKUP('FC Mensual'!AV$2,Ingresos!$L$8:$V$10,3,0))^(1/12))))</f>
        <v>0</v>
      </c>
      <c r="AX20" s="130">
        <f>IF(AX$1&lt;Ingresos!$I$15,0,IF(AX$1=Ingresos!$I$15,Ingresos!$I8*Ingresos!$A$23,'FC Mensual'!AW20*((1+HLOOKUP('FC Mensual'!AW$2,Ingresos!$L$8:$V$10,3,0))^(1/12))))</f>
        <v>0</v>
      </c>
      <c r="AY20" s="130">
        <f>IF(AY$1&lt;Ingresos!$I$15,0,IF(AY$1=Ingresos!$I$15,Ingresos!$I8*Ingresos!$A$23,'FC Mensual'!AX20*((1+HLOOKUP('FC Mensual'!AX$2,Ingresos!$L$8:$V$10,3,0))^(1/12))))</f>
        <v>0</v>
      </c>
      <c r="AZ20" s="130">
        <f>IF(AZ$1&lt;Ingresos!$I$15,0,IF(AZ$1=Ingresos!$I$15,Ingresos!$I8*Ingresos!$A$23,'FC Mensual'!AY20*((1+HLOOKUP('FC Mensual'!AY$2,Ingresos!$L$8:$V$10,3,0))^(1/12))))</f>
        <v>0</v>
      </c>
      <c r="BA20" s="130">
        <f>IF(BA$1&lt;Ingresos!$I$15,0,IF(BA$1=Ingresos!$I$15,Ingresos!$I8*Ingresos!$A$23,'FC Mensual'!AZ20*((1+HLOOKUP('FC Mensual'!AZ$2,Ingresos!$L$8:$V$10,3,0))^(1/12))))</f>
        <v>0</v>
      </c>
      <c r="BB20" s="130">
        <f>IF(BB$1&lt;Ingresos!$I$15,0,IF(BB$1=Ingresos!$I$15,Ingresos!$I8*Ingresos!$A$23,'FC Mensual'!BA20*((1+HLOOKUP('FC Mensual'!BA$2,Ingresos!$L$8:$V$10,3,0))^(1/12))))</f>
        <v>0</v>
      </c>
      <c r="BC20" s="130">
        <f>IF(BC$1&lt;Ingresos!$I$15,0,IF(BC$1=Ingresos!$I$15,Ingresos!$I8*Ingresos!$A$23,'FC Mensual'!BB20*((1+HLOOKUP('FC Mensual'!BB$2,Ingresos!$L$8:$V$10,3,0))^(1/12))))</f>
        <v>0</v>
      </c>
      <c r="BD20" s="130">
        <f>IF(BD$1&lt;Ingresos!$I$15,0,IF(BD$1=Ingresos!$I$15,Ingresos!$I8*Ingresos!$A$23,'FC Mensual'!BC20*((1+HLOOKUP('FC Mensual'!BC$2,Ingresos!$L$8:$V$10,3,0))^(1/12))))</f>
        <v>0</v>
      </c>
      <c r="BE20" s="130">
        <f>IF(BE$1&lt;Ingresos!$I$15,0,IF(BE$1=Ingresos!$I$15,Ingresos!$I8*Ingresos!$A$23,'FC Mensual'!BD20*((1+HLOOKUP('FC Mensual'!BD$2,Ingresos!$L$8:$V$10,3,0))^(1/12))))</f>
        <v>0</v>
      </c>
      <c r="BF20" s="130">
        <f>IF(BF$1&lt;Ingresos!$I$15,0,IF(BF$1=Ingresos!$I$15,Ingresos!$I8*Ingresos!$A$23,'FC Mensual'!BE20*((1+HLOOKUP('FC Mensual'!BE$2,Ingresos!$L$8:$V$10,3,0))^(1/12))))</f>
        <v>0</v>
      </c>
      <c r="BG20" s="130">
        <f>IF(BG$1&lt;Ingresos!$I$15,0,IF(BG$1=Ingresos!$I$15,Ingresos!$I8*Ingresos!$A$23,'FC Mensual'!BF20*((1+HLOOKUP('FC Mensual'!BF$2,Ingresos!$L$8:$V$10,3,0))^(1/12))))</f>
        <v>0</v>
      </c>
      <c r="BH20" s="130">
        <f>IF(BH$1&lt;Ingresos!$I$15,0,IF(BH$1=Ingresos!$I$15,Ingresos!$I8*Ingresos!$A$23,'FC Mensual'!BG20*((1+HLOOKUP('FC Mensual'!BG$2,Ingresos!$L$8:$V$10,3,0))^(1/12))))</f>
        <v>0</v>
      </c>
      <c r="BI20" s="130">
        <f>IF(BI$1&lt;Ingresos!$I$15,0,IF(BI$1=Ingresos!$I$15,Ingresos!$I8*Ingresos!$A$23,'FC Mensual'!BH20*((1+HLOOKUP('FC Mensual'!BH$2,Ingresos!$L$8:$V$10,3,0))^(1/12))))</f>
        <v>0</v>
      </c>
      <c r="BJ20" s="130">
        <f>IF(BJ$1&lt;Ingresos!$I$15,0,IF(BJ$1=Ingresos!$I$15,Ingresos!$I8*Ingresos!$A$23,'FC Mensual'!BI20*((1+HLOOKUP('FC Mensual'!BI$2,Ingresos!$L$8:$V$10,3,0))^(1/12))))</f>
        <v>0</v>
      </c>
      <c r="BK20" s="130">
        <f>IF(BK$1&lt;Ingresos!$I$15,0,IF(BK$1=Ingresos!$I$15,Ingresos!$I8*Ingresos!$A$23,'FC Mensual'!BJ20*((1+HLOOKUP('FC Mensual'!BJ$2,Ingresos!$L$8:$V$10,3,0))^(1/12))))</f>
        <v>0</v>
      </c>
      <c r="BL20" s="130">
        <f>IF(BL$1&lt;Ingresos!$I$15,0,IF(BL$1=Ingresos!$I$15,Ingresos!$I8*Ingresos!$A$23,'FC Mensual'!BK20*((1+HLOOKUP('FC Mensual'!BK$2,Ingresos!$L$8:$V$10,3,0))^(1/12))))</f>
        <v>0</v>
      </c>
      <c r="BM20" s="130">
        <f>IF(BM$1&lt;Ingresos!$I$15,0,IF(BM$1=Ingresos!$I$15,Ingresos!$I8*Ingresos!$A$23,'FC Mensual'!BL20*((1+HLOOKUP('FC Mensual'!BL$2,Ingresos!$L$8:$V$10,3,0))^(1/12))))</f>
        <v>0</v>
      </c>
      <c r="BN20" s="130">
        <f>IF(BN$1&lt;Ingresos!$I$15,0,IF(BN$1=Ingresos!$I$15,Ingresos!$I8*Ingresos!$A$23,'FC Mensual'!BM20*((1+HLOOKUP('FC Mensual'!BM$2,Ingresos!$L$8:$V$10,3,0))^(1/12))))</f>
        <v>0</v>
      </c>
      <c r="BO20" s="130">
        <f>IF(BO$1&lt;Ingresos!$I$15,0,IF(BO$1=Ingresos!$I$15,Ingresos!$I8*Ingresos!$A$23,'FC Mensual'!BN20*((1+HLOOKUP('FC Mensual'!BN$2,Ingresos!$L$8:$V$10,3,0))^(1/12))))</f>
        <v>0</v>
      </c>
      <c r="BP20" s="130">
        <f>IF(BP$1&lt;Ingresos!$I$15,0,IF(BP$1=Ingresos!$I$15,Ingresos!$I8*Ingresos!$A$23,'FC Mensual'!BO20*((1+HLOOKUP('FC Mensual'!BO$2,Ingresos!$L$8:$V$10,3,0))^(1/12))))</f>
        <v>0</v>
      </c>
      <c r="BQ20" s="130">
        <f>IF(BQ$1&lt;Ingresos!$I$15,0,IF(BQ$1=Ingresos!$I$15,Ingresos!$I8*Ingresos!$A$23,'FC Mensual'!BP20*((1+HLOOKUP('FC Mensual'!BP$2,Ingresos!$L$8:$V$10,3,0))^(1/12))))</f>
        <v>0</v>
      </c>
      <c r="BR20" s="130">
        <f>IF(BR$1&lt;Ingresos!$I$15,0,IF(BR$1=Ingresos!$I$15,Ingresos!$I8*Ingresos!$A$23,'FC Mensual'!BQ20*((1+HLOOKUP('FC Mensual'!BQ$2,Ingresos!$L$8:$V$10,3,0))^(1/12))))</f>
        <v>0</v>
      </c>
      <c r="BS20" s="130">
        <f>IF(BS$1&lt;Ingresos!$I$15,0,IF(BS$1=Ingresos!$I$15,Ingresos!$I8*Ingresos!$A$23,'FC Mensual'!BR20*((1+HLOOKUP('FC Mensual'!BR$2,Ingresos!$L$8:$V$10,3,0))^(1/12))))</f>
        <v>0</v>
      </c>
      <c r="BT20" s="130">
        <f>IF(BT$1&lt;Ingresos!$I$15,0,IF(BT$1=Ingresos!$I$15,Ingresos!$I8*Ingresos!$A$23,'FC Mensual'!BS20*((1+HLOOKUP('FC Mensual'!BS$2,Ingresos!$L$8:$V$10,3,0))^(1/12))))</f>
        <v>0</v>
      </c>
      <c r="BU20" s="130">
        <f>IF(BU$1&lt;Ingresos!$I$15,0,IF(BU$1=Ingresos!$I$15,Ingresos!$I8*Ingresos!$A$23,'FC Mensual'!BT20*((1+HLOOKUP('FC Mensual'!BT$2,Ingresos!$L$8:$V$10,3,0))^(1/12))))</f>
        <v>0</v>
      </c>
      <c r="BV20" s="130">
        <f>IF(BV$1&lt;Ingresos!$I$15,0,IF(BV$1=Ingresos!$I$15,Ingresos!$I8*Ingresos!$A$23,'FC Mensual'!BU20*((1+HLOOKUP('FC Mensual'!BU$2,Ingresos!$L$8:$V$10,3,0))^(1/12))))</f>
        <v>0</v>
      </c>
      <c r="BW20" s="130">
        <f>IF(BW$1&lt;Ingresos!$I$15,0,IF(BW$1=Ingresos!$I$15,Ingresos!$I8*Ingresos!$A$23,'FC Mensual'!BV20*((1+HLOOKUP('FC Mensual'!BV$2,Ingresos!$L$8:$V$10,3,0))^(1/12))))</f>
        <v>0</v>
      </c>
      <c r="BX20" s="130">
        <f>IF(BX$1&lt;Ingresos!$I$15,0,IF(BX$1=Ingresos!$I$15,Ingresos!$I8*Ingresos!$A$23,'FC Mensual'!BW20*((1+HLOOKUP('FC Mensual'!BW$2,Ingresos!$L$8:$V$10,3,0))^(1/12))))</f>
        <v>0</v>
      </c>
      <c r="BY20" s="130">
        <f>IF(BY$1&lt;Ingresos!$I$15,0,IF(BY$1=Ingresos!$I$15,Ingresos!$I8*Ingresos!$A$23,'FC Mensual'!BX20*((1+HLOOKUP('FC Mensual'!BX$2,Ingresos!$L$8:$V$10,3,0))^(1/12))))</f>
        <v>0</v>
      </c>
      <c r="BZ20" s="130">
        <f>IF(BZ$1&lt;Ingresos!$I$15,0,IF(BZ$1=Ingresos!$I$15,Ingresos!$I8*Ingresos!$A$23,'FC Mensual'!BY20*((1+HLOOKUP('FC Mensual'!BY$2,Ingresos!$L$8:$V$10,3,0))^(1/12))))</f>
        <v>0</v>
      </c>
      <c r="CA20" s="130">
        <f>IF(CA$1&lt;Ingresos!$I$15,0,IF(CA$1=Ingresos!$I$15,Ingresos!$I8*Ingresos!$A$23,'FC Mensual'!BZ20*((1+HLOOKUP('FC Mensual'!BZ$2,Ingresos!$L$8:$V$10,3,0))^(1/12))))</f>
        <v>0</v>
      </c>
      <c r="CB20" s="130">
        <f>IF(CB$1&lt;Ingresos!$I$15,0,IF(CB$1=Ingresos!$I$15,Ingresos!$I8*Ingresos!$A$23,'FC Mensual'!CA20*((1+HLOOKUP('FC Mensual'!CA$2,Ingresos!$L$8:$V$10,3,0))^(1/12))))</f>
        <v>0</v>
      </c>
      <c r="CC20" s="130">
        <f>IF(CC$1&lt;Ingresos!$I$15,0,IF(CC$1=Ingresos!$I$15,Ingresos!$I8*Ingresos!$A$23,'FC Mensual'!CB20*((1+HLOOKUP('FC Mensual'!CB$2,Ingresos!$L$8:$V$10,3,0))^(1/12))))</f>
        <v>0</v>
      </c>
      <c r="CD20" s="130">
        <f>IF(CD$1&lt;Ingresos!$I$15,0,IF(CD$1=Ingresos!$I$15,Ingresos!$I8*Ingresos!$A$23,'FC Mensual'!CC20*((1+HLOOKUP('FC Mensual'!CC$2,Ingresos!$L$8:$V$10,3,0))^(1/12))))</f>
        <v>0</v>
      </c>
      <c r="CE20" s="130">
        <f>IF(CE$1&lt;Ingresos!$I$15,0,IF(CE$1=Ingresos!$I$15,Ingresos!$I8*Ingresos!$A$23,'FC Mensual'!CD20*((1+HLOOKUP('FC Mensual'!CD$2,Ingresos!$L$8:$V$10,3,0))^(1/12))))</f>
        <v>0</v>
      </c>
      <c r="CF20" s="130">
        <f>IF(CF$1&lt;Ingresos!$I$15,0,IF(CF$1=Ingresos!$I$15,Ingresos!$I8*Ingresos!$A$23,'FC Mensual'!CE20*((1+HLOOKUP('FC Mensual'!CE$2,Ingresos!$L$8:$V$10,3,0))^(1/12))))</f>
        <v>0</v>
      </c>
      <c r="CG20" s="130">
        <f>IF(CG$1&lt;Ingresos!$I$15,0,IF(CG$1=Ingresos!$I$15,Ingresos!$I8*Ingresos!$A$23,'FC Mensual'!CF20*((1+HLOOKUP('FC Mensual'!CF$2,Ingresos!$L$8:$V$10,3,0))^(1/12))))</f>
        <v>0</v>
      </c>
      <c r="CH20" s="130">
        <f>IF(CH$1&lt;Ingresos!$I$15,0,IF(CH$1=Ingresos!$I$15,Ingresos!$I8*Ingresos!$A$23,'FC Mensual'!CG20*((1+HLOOKUP('FC Mensual'!CG$2,Ingresos!$L$8:$V$10,3,0))^(1/12))))</f>
        <v>0</v>
      </c>
      <c r="CI20" s="130">
        <f>IF(CI$1&lt;Ingresos!$I$15,0,IF(CI$1=Ingresos!$I$15,Ingresos!$I8*Ingresos!$A$23,'FC Mensual'!CH20*((1+HLOOKUP('FC Mensual'!CH$2,Ingresos!$L$8:$V$10,3,0))^(1/12))))</f>
        <v>0</v>
      </c>
      <c r="CJ20" s="130">
        <f>IF(CJ$1&lt;Ingresos!$I$15,0,IF(CJ$1=Ingresos!$I$15,Ingresos!$I8*Ingresos!$A$23,'FC Mensual'!CI20*((1+HLOOKUP('FC Mensual'!CI$2,Ingresos!$L$8:$V$10,3,0))^(1/12))))</f>
        <v>0</v>
      </c>
      <c r="CK20" s="130">
        <f>IF(CK$1&lt;Ingresos!$I$15,0,IF(CK$1=Ingresos!$I$15,Ingresos!$I8*Ingresos!$A$23,'FC Mensual'!CJ20*((1+HLOOKUP('FC Mensual'!CJ$2,Ingresos!$L$8:$V$10,3,0))^(1/12))))</f>
        <v>0</v>
      </c>
      <c r="CL20" s="130">
        <f>IF(CL$1&lt;Ingresos!$I$15,0,IF(CL$1=Ingresos!$I$15,Ingresos!$I8*Ingresos!$A$23,'FC Mensual'!CK20*((1+HLOOKUP('FC Mensual'!CK$2,Ingresos!$L$8:$V$10,3,0))^(1/12))))</f>
        <v>0</v>
      </c>
      <c r="CM20" s="130">
        <f>IF(CM$1&lt;Ingresos!$I$15,0,IF(CM$1=Ingresos!$I$15,Ingresos!$I8*Ingresos!$A$23,'FC Mensual'!CL20*((1+HLOOKUP('FC Mensual'!CL$2,Ingresos!$L$8:$V$10,3,0))^(1/12))))</f>
        <v>0</v>
      </c>
      <c r="CN20" s="130">
        <f>IF(CN$1&lt;Ingresos!$I$15,0,IF(CN$1=Ingresos!$I$15,Ingresos!$I8*Ingresos!$A$23,'FC Mensual'!CM20*((1+HLOOKUP('FC Mensual'!CM$2,Ingresos!$L$8:$V$10,3,0))^(1/12))))</f>
        <v>0</v>
      </c>
      <c r="CO20" s="130">
        <f>IF(CO$1&lt;Ingresos!$I$15,0,IF(CO$1=Ingresos!$I$15,Ingresos!$I8*Ingresos!$A$23,'FC Mensual'!CN20*((1+HLOOKUP('FC Mensual'!CN$2,Ingresos!$L$8:$V$10,3,0))^(1/12))))</f>
        <v>0</v>
      </c>
      <c r="CP20" s="130">
        <f>IF(CP$1&lt;Ingresos!$I$15,0,IF(CP$1=Ingresos!$I$15,Ingresos!$I8*Ingresos!$A$23,'FC Mensual'!CO20*((1+HLOOKUP('FC Mensual'!CO$2,Ingresos!$L$8:$V$10,3,0))^(1/12))))</f>
        <v>0</v>
      </c>
      <c r="CQ20" s="130">
        <f>IF(CQ$1&lt;Ingresos!$I$15,0,IF(CQ$1=Ingresos!$I$15,Ingresos!$I8*Ingresos!$A$23,'FC Mensual'!CP20*((1+HLOOKUP('FC Mensual'!CP$2,Ingresos!$L$8:$V$10,3,0))^(1/12))))</f>
        <v>0</v>
      </c>
      <c r="CR20" s="130">
        <f>IF(CR$1&lt;Ingresos!$I$15,0,IF(CR$1=Ingresos!$I$15,Ingresos!$I8*Ingresos!$A$23,'FC Mensual'!CQ20*((1+HLOOKUP('FC Mensual'!CQ$2,Ingresos!$L$8:$V$10,3,0))^(1/12))))</f>
        <v>0</v>
      </c>
      <c r="CS20" s="130">
        <f>IF(CS$1&lt;Ingresos!$I$15,0,IF(CS$1=Ingresos!$I$15,Ingresos!$I8*Ingresos!$A$23,'FC Mensual'!CR20*((1+HLOOKUP('FC Mensual'!CR$2,Ingresos!$L$8:$V$10,3,0))^(1/12))))</f>
        <v>0</v>
      </c>
      <c r="CT20" s="130">
        <f>IF(CT$1&lt;Ingresos!$I$15,0,IF(CT$1=Ingresos!$I$15,Ingresos!$I8*Ingresos!$A$23,'FC Mensual'!CS20*((1+HLOOKUP('FC Mensual'!CS$2,Ingresos!$L$8:$V$10,3,0))^(1/12))))</f>
        <v>0</v>
      </c>
      <c r="CU20" s="130">
        <f>IF(CU$1&lt;Ingresos!$I$15,0,IF(CU$1=Ingresos!$I$15,Ingresos!$I8*Ingresos!$A$23,'FC Mensual'!CT20*((1+HLOOKUP('FC Mensual'!CT$2,Ingresos!$L$8:$V$10,3,0))^(1/12))))</f>
        <v>0</v>
      </c>
      <c r="CV20" s="130">
        <f>IF(CV$1&lt;Ingresos!$I$15,0,IF(CV$1=Ingresos!$I$15,Ingresos!$I8*Ingresos!$A$23,'FC Mensual'!CU20*((1+HLOOKUP('FC Mensual'!CU$2,Ingresos!$L$8:$V$10,3,0))^(1/12))))</f>
        <v>0</v>
      </c>
      <c r="CW20" s="130">
        <f>IF(CW$1&lt;Ingresos!$I$15,0,IF(CW$1=Ingresos!$I$15,Ingresos!$I8*Ingresos!$A$23,'FC Mensual'!CV20*((1+HLOOKUP('FC Mensual'!CV$2,Ingresos!$L$8:$V$10,3,0))^(1/12))))</f>
        <v>0</v>
      </c>
      <c r="CX20" s="130">
        <f>IF(CX$1&lt;Ingresos!$I$15,0,IF(CX$1=Ingresos!$I$15,Ingresos!$I8*Ingresos!$A$23,'FC Mensual'!CW20*((1+HLOOKUP('FC Mensual'!CW$2,Ingresos!$L$8:$V$10,3,0))^(1/12))))</f>
        <v>0</v>
      </c>
      <c r="CY20" s="130">
        <f>IF(CY$1&lt;Ingresos!$I$15,0,IF(CY$1=Ingresos!$I$15,Ingresos!$I8*Ingresos!$A$23,'FC Mensual'!CX20*((1+HLOOKUP('FC Mensual'!CX$2,Ingresos!$L$8:$V$10,3,0))^(1/12))))</f>
        <v>0</v>
      </c>
      <c r="CZ20" s="130">
        <f>IF(CZ$1&lt;Ingresos!$I$15,0,IF(CZ$1=Ingresos!$I$15,Ingresos!$I8*Ingresos!$A$23,'FC Mensual'!CY20*((1+HLOOKUP('FC Mensual'!CY$2,Ingresos!$L$8:$V$10,3,0))^(1/12))))</f>
        <v>0</v>
      </c>
      <c r="DA20" s="130">
        <f>IF(DA$1&lt;Ingresos!$I$15,0,IF(DA$1=Ingresos!$I$15,Ingresos!$I8*Ingresos!$A$23,'FC Mensual'!CZ20*((1+HLOOKUP('FC Mensual'!CZ$2,Ingresos!$L$8:$V$10,3,0))^(1/12))))</f>
        <v>0</v>
      </c>
      <c r="DB20" s="130">
        <f>IF(DB$1&lt;Ingresos!$I$15,0,IF(DB$1=Ingresos!$I$15,Ingresos!$I8*Ingresos!$A$23,'FC Mensual'!DA20*((1+HLOOKUP('FC Mensual'!DA$2,Ingresos!$L$8:$V$10,3,0))^(1/12))))</f>
        <v>0</v>
      </c>
      <c r="DC20" s="130">
        <f>IF(DC$1&lt;Ingresos!$I$15,0,IF(DC$1=Ingresos!$I$15,Ingresos!$I8*Ingresos!$A$23,'FC Mensual'!DB20*((1+HLOOKUP('FC Mensual'!DB$2,Ingresos!$L$8:$V$10,3,0))^(1/12))))</f>
        <v>0</v>
      </c>
      <c r="DD20" s="130">
        <f>IF(DD$1&lt;Ingresos!$I$15,0,IF(DD$1=Ingresos!$I$15,Ingresos!$I8*Ingresos!$A$23,'FC Mensual'!DC20*((1+HLOOKUP('FC Mensual'!DC$2,Ingresos!$L$8:$V$10,3,0))^(1/12))))</f>
        <v>0</v>
      </c>
      <c r="DE20" s="130">
        <f>IF(DE$1&lt;Ingresos!$I$15,0,IF(DE$1=Ingresos!$I$15,Ingresos!$I8*Ingresos!$A$23,'FC Mensual'!DD20*((1+HLOOKUP('FC Mensual'!DD$2,Ingresos!$L$8:$V$10,3,0))^(1/12))))</f>
        <v>0</v>
      </c>
      <c r="DF20" s="130">
        <f>IF(DF$1&lt;Ingresos!$I$15,0,IF(DF$1=Ingresos!$I$15,Ingresos!$I8*Ingresos!$A$23,'FC Mensual'!DE20*((1+HLOOKUP('FC Mensual'!DE$2,Ingresos!$L$8:$V$10,3,0))^(1/12))))</f>
        <v>0</v>
      </c>
      <c r="DG20" s="130">
        <f>IF(DG$1&lt;Ingresos!$I$15,0,IF(DG$1=Ingresos!$I$15,Ingresos!$I8*Ingresos!$A$23,'FC Mensual'!DF20*((1+HLOOKUP('FC Mensual'!DF$2,Ingresos!$L$8:$V$10,3,0))^(1/12))))</f>
        <v>0</v>
      </c>
      <c r="DH20" s="130">
        <f>IF(DH$1&lt;Ingresos!$I$15,0,IF(DH$1=Ingresos!$I$15,Ingresos!$I8*Ingresos!$A$23,'FC Mensual'!DG20*((1+HLOOKUP('FC Mensual'!DG$2,Ingresos!$L$8:$V$10,3,0))^(1/12))))</f>
        <v>0</v>
      </c>
      <c r="DI20" s="130">
        <f>IF(DI$1&lt;Ingresos!$I$15,0,IF(DI$1=Ingresos!$I$15,Ingresos!$I8*Ingresos!$A$23,'FC Mensual'!DH20*((1+HLOOKUP('FC Mensual'!DH$2,Ingresos!$L$8:$V$10,3,0))^(1/12))))</f>
        <v>0</v>
      </c>
      <c r="DJ20" s="130">
        <f>IF(DJ$1&lt;Ingresos!$I$15,0,IF(DJ$1=Ingresos!$I$15,Ingresos!$I8*Ingresos!$A$23,'FC Mensual'!DI20*((1+HLOOKUP('FC Mensual'!DI$2,Ingresos!$L$8:$V$10,3,0))^(1/12))))</f>
        <v>0</v>
      </c>
      <c r="DK20" s="130">
        <f>IF(DK$1&lt;Ingresos!$I$15,0,IF(DK$1=Ingresos!$I$15,Ingresos!$I8*Ingresos!$A$23,'FC Mensual'!DJ20*((1+HLOOKUP('FC Mensual'!DJ$2,Ingresos!$L$8:$V$10,3,0))^(1/12))))</f>
        <v>0</v>
      </c>
      <c r="DL20" s="130">
        <f>IF(DL$1&lt;Ingresos!$I$15,0,IF(DL$1=Ingresos!$I$15,Ingresos!$I8*Ingresos!$A$23,'FC Mensual'!DK20*((1+HLOOKUP('FC Mensual'!DK$2,Ingresos!$L$8:$V$10,3,0))^(1/12))))</f>
        <v>0</v>
      </c>
      <c r="DM20" s="130">
        <f>IF(DM$1&lt;Ingresos!$I$15,0,IF(DM$1=Ingresos!$I$15,Ingresos!$I8*Ingresos!$A$23,'FC Mensual'!DL20*((1+HLOOKUP('FC Mensual'!DL$2,Ingresos!$L$8:$V$10,3,0))^(1/12))))</f>
        <v>0</v>
      </c>
      <c r="DN20" s="130">
        <f>IF(DN$1&lt;Ingresos!$I$15,0,IF(DN$1=Ingresos!$I$15,Ingresos!$I8*Ingresos!$A$23,'FC Mensual'!DM20*((1+HLOOKUP('FC Mensual'!DM$2,Ingresos!$L$8:$V$10,3,0))^(1/12))))</f>
        <v>0</v>
      </c>
      <c r="DO20" s="130">
        <f>IF(DO$1&lt;Ingresos!$I$15,0,IF(DO$1=Ingresos!$I$15,Ingresos!$I8*Ingresos!$A$23,'FC Mensual'!DN20*((1+HLOOKUP('FC Mensual'!DN$2,Ingresos!$L$8:$V$10,3,0))^(1/12))))</f>
        <v>0</v>
      </c>
      <c r="DP20" s="130">
        <f>IF(DP$1&lt;Ingresos!$I$15,0,IF(DP$1=Ingresos!$I$15,Ingresos!$I8*Ingresos!$A$23,'FC Mensual'!DO20*((1+HLOOKUP('FC Mensual'!DO$2,Ingresos!$L$8:$V$10,3,0))^(1/12))))</f>
        <v>0</v>
      </c>
      <c r="DQ20" s="130">
        <f>IF(DQ$1&lt;Ingresos!$I$15,0,IF(DQ$1=Ingresos!$I$15,Ingresos!$I8*Ingresos!$A$23,'FC Mensual'!DP20*((1+HLOOKUP('FC Mensual'!DP$2,Ingresos!$L$8:$V$10,3,0))^(1/12))))</f>
        <v>0</v>
      </c>
      <c r="DR20" s="130">
        <f>IF(DR$1&lt;Ingresos!$I$15,0,IF(DR$1=Ingresos!$I$15,Ingresos!$I8*Ingresos!$A$23,'FC Mensual'!DQ20*((1+HLOOKUP('FC Mensual'!DQ$2,Ingresos!$L$8:$V$10,3,0))^(1/12))))</f>
        <v>0</v>
      </c>
      <c r="DS20" s="130">
        <f>IF(DS$1&lt;Ingresos!$I$15,0,IF(DS$1=Ingresos!$I$15,Ingresos!$I8*Ingresos!$A$23,'FC Mensual'!DR20*((1+HLOOKUP('FC Mensual'!DR$2,Ingresos!$L$8:$V$10,3,0))^(1/12))))</f>
        <v>0</v>
      </c>
      <c r="DT20" s="130">
        <f>IF(DT$1&lt;Ingresos!$I$15,0,IF(DT$1=Ingresos!$I$15,Ingresos!$I8*Ingresos!$A$23,'FC Mensual'!DS20*((1+HLOOKUP('FC Mensual'!DS$2,Ingresos!$L$8:$V$10,3,0))^(1/12))))</f>
        <v>0</v>
      </c>
      <c r="DU20" s="130">
        <f>IF(DU$1&lt;Ingresos!$I$15,0,IF(DU$1=Ingresos!$I$15,Ingresos!$I8*Ingresos!$A$23,'FC Mensual'!DT20*((1+HLOOKUP('FC Mensual'!DT$2,Ingresos!$L$8:$V$10,3,0))^(1/12))))</f>
        <v>0</v>
      </c>
      <c r="DV20" s="130">
        <f>IF(DV$1&lt;Ingresos!$I$15,0,IF(DV$1=Ingresos!$I$15,Ingresos!$I8*Ingresos!$A$23,'FC Mensual'!DU20*((1+HLOOKUP('FC Mensual'!DU$2,Ingresos!$L$8:$V$10,3,0))^(1/12))))</f>
        <v>0</v>
      </c>
      <c r="DW20" s="130">
        <f>IF(DW$1&lt;Ingresos!$I$15,0,IF(DW$1=Ingresos!$I$15,Ingresos!$I8*Ingresos!$A$23,'FC Mensual'!DV20*((1+HLOOKUP('FC Mensual'!DV$2,Ingresos!$L$8:$V$10,3,0))^(1/12))))</f>
        <v>0</v>
      </c>
      <c r="DX20" s="130">
        <f>IF(DX$1&lt;Ingresos!$I$15,0,IF(DX$1=Ingresos!$I$15,Ingresos!$I8*Ingresos!$A$23,'FC Mensual'!DW20*((1+HLOOKUP('FC Mensual'!DW$2,Ingresos!$L$8:$V$10,3,0))^(1/12))))</f>
        <v>0</v>
      </c>
      <c r="DY20" s="130">
        <f>IF(DY$1&lt;Ingresos!$I$15,0,IF(DY$1=Ingresos!$I$15,Ingresos!$I8*Ingresos!$A$23,'FC Mensual'!DX20*((1+HLOOKUP('FC Mensual'!DX$2,Ingresos!$L$8:$V$10,3,0))^(1/12))))</f>
        <v>0</v>
      </c>
      <c r="DZ20" s="130">
        <f>IF(DZ$1&lt;Ingresos!$I$15,0,IF(DZ$1=Ingresos!$I$15,Ingresos!$I8*Ingresos!$A$23,'FC Mensual'!DY20*((1+HLOOKUP('FC Mensual'!DY$2,Ingresos!$L$8:$V$10,3,0))^(1/12))))</f>
        <v>0</v>
      </c>
      <c r="EA20" s="130">
        <f>IF(EA$1&lt;Ingresos!$I$15,0,IF(EA$1=Ingresos!$I$15,Ingresos!$I8*Ingresos!$A$23,'FC Mensual'!DZ20*((1+HLOOKUP('FC Mensual'!DZ$2,Ingresos!$L$8:$V$10,3,0))^(1/12))))</f>
        <v>0</v>
      </c>
      <c r="EB20" s="130">
        <f>IF(EB$1&lt;Ingresos!$I$15,0,IF(EB$1=Ingresos!$I$15,Ingresos!$I8*Ingresos!$A$23,'FC Mensual'!EA20*((1+HLOOKUP('FC Mensual'!EA$2,Ingresos!$L$8:$V$10,3,0))^(1/12))))</f>
        <v>0</v>
      </c>
      <c r="EC20" s="130">
        <f>IF(EC$1&lt;Ingresos!$I$15,0,IF(EC$1=Ingresos!$I$15,Ingresos!$I8*Ingresos!$A$23,'FC Mensual'!EB20*((1+HLOOKUP('FC Mensual'!EB$2,Ingresos!$L$8:$V$10,3,0))^(1/12))))</f>
        <v>0</v>
      </c>
      <c r="ED20" s="130">
        <f>IF(ED$1&lt;Ingresos!$I$15,0,IF(ED$1=Ingresos!$I$15,Ingresos!$I8*Ingresos!$A$23,'FC Mensual'!EC20*((1+HLOOKUP('FC Mensual'!EC$2,Ingresos!$L$8:$V$10,3,0))^(1/12))))</f>
        <v>0</v>
      </c>
      <c r="EE20" s="130">
        <f>IF(EE$1&lt;Ingresos!$I$15,0,IF(EE$1=Ingresos!$I$15,Ingresos!$I8*Ingresos!$A$23,'FC Mensual'!ED20*((1+HLOOKUP('FC Mensual'!ED$2,Ingresos!$L$8:$V$10,3,0))^(1/12))))</f>
        <v>0</v>
      </c>
    </row>
    <row r="21" spans="1:135" x14ac:dyDescent="0.35">
      <c r="A21" s="137">
        <f>SUMIF($C$1:$EE$1,"&lt;="&amp;Resumen!$K$19,'FC Mensual'!C21:EE21)</f>
        <v>0</v>
      </c>
      <c r="B21" s="5" t="str">
        <f>Ingresos!H9</f>
        <v>Otros Ingresos</v>
      </c>
      <c r="C21" s="129"/>
      <c r="D21" s="130">
        <f>IF(D$1&lt;Ingresos!$I$15,0,IF(D$1=Ingresos!$I$15,Ingresos!$I9*Ingresos!$A$23,'FC Mensual'!C21*((1+HLOOKUP('FC Mensual'!C$2,Ingresos!$L$8:$V$10,3,0))^(1/12))))</f>
        <v>0</v>
      </c>
      <c r="E21" s="130">
        <f>IF(E$1&lt;Ingresos!$I$15,0,IF(E$1=Ingresos!$I$15,Ingresos!$I9*Ingresos!$A$23,'FC Mensual'!D21*((1+HLOOKUP('FC Mensual'!D$2,Ingresos!$L$8:$V$10,3,0))^(1/12))))</f>
        <v>0</v>
      </c>
      <c r="F21" s="130">
        <f>IF(F$1&lt;Ingresos!$I$15,0,IF(F$1=Ingresos!$I$15,Ingresos!$I9*Ingresos!$A$23,'FC Mensual'!E21*((1+HLOOKUP('FC Mensual'!E$2,Ingresos!$L$8:$V$10,3,0))^(1/12))))</f>
        <v>0</v>
      </c>
      <c r="G21" s="130">
        <f>IF(G$1&lt;Ingresos!$I$15,0,IF(G$1=Ingresos!$I$15,Ingresos!$I9*Ingresos!$A$23,'FC Mensual'!F21*((1+HLOOKUP('FC Mensual'!F$2,Ingresos!$L$8:$V$10,3,0))^(1/12))))</f>
        <v>0</v>
      </c>
      <c r="H21" s="130">
        <f>IF(H$1&lt;Ingresos!$I$15,0,IF(H$1=Ingresos!$I$15,Ingresos!$I9*Ingresos!$A$23,'FC Mensual'!G21*((1+HLOOKUP('FC Mensual'!G$2,Ingresos!$L$8:$V$10,3,0))^(1/12))))</f>
        <v>0</v>
      </c>
      <c r="I21" s="130">
        <f>IF(I$1&lt;Ingresos!$I$15,0,IF(I$1=Ingresos!$I$15,Ingresos!$I9*Ingresos!$A$23,'FC Mensual'!H21*((1+HLOOKUP('FC Mensual'!H$2,Ingresos!$L$8:$V$10,3,0))^(1/12))))</f>
        <v>0</v>
      </c>
      <c r="J21" s="130">
        <f>IF(J$1&lt;Ingresos!$I$15,0,IF(J$1=Ingresos!$I$15,Ingresos!$I9*Ingresos!$A$23,'FC Mensual'!I21*((1+HLOOKUP('FC Mensual'!I$2,Ingresos!$L$8:$V$10,3,0))^(1/12))))</f>
        <v>0</v>
      </c>
      <c r="K21" s="130">
        <f>IF(K$1&lt;Ingresos!$I$15,0,IF(K$1=Ingresos!$I$15,Ingresos!$I9*Ingresos!$A$23,'FC Mensual'!J21*((1+HLOOKUP('FC Mensual'!J$2,Ingresos!$L$8:$V$10,3,0))^(1/12))))</f>
        <v>0</v>
      </c>
      <c r="L21" s="130">
        <f>IF(L$1&lt;Ingresos!$I$15,0,IF(L$1=Ingresos!$I$15,Ingresos!$I9*Ingresos!$A$23,'FC Mensual'!K21*((1+HLOOKUP('FC Mensual'!K$2,Ingresos!$L$8:$V$10,3,0))^(1/12))))</f>
        <v>0</v>
      </c>
      <c r="M21" s="130">
        <f>IF(M$1&lt;Ingresos!$I$15,0,IF(M$1=Ingresos!$I$15,Ingresos!$I9*Ingresos!$A$23,'FC Mensual'!L21*((1+HLOOKUP('FC Mensual'!L$2,Ingresos!$L$8:$V$10,3,0))^(1/12))))</f>
        <v>0</v>
      </c>
      <c r="N21" s="130">
        <f>IF(N$1&lt;Ingresos!$I$15,0,IF(N$1=Ingresos!$I$15,Ingresos!$I9*Ingresos!$A$23,'FC Mensual'!M21*((1+HLOOKUP('FC Mensual'!M$2,Ingresos!$L$8:$V$10,3,0))^(1/12))))</f>
        <v>0</v>
      </c>
      <c r="O21" s="130">
        <f>IF(O$1&lt;Ingresos!$I$15,0,IF(O$1=Ingresos!$I$15,Ingresos!$I9*Ingresos!$A$23,'FC Mensual'!N21*((1+HLOOKUP('FC Mensual'!N$2,Ingresos!$L$8:$V$10,3,0))^(1/12))))</f>
        <v>0</v>
      </c>
      <c r="P21" s="130">
        <f>IF(P$1&lt;Ingresos!$I$15,0,IF(P$1=Ingresos!$I$15,Ingresos!$I9*Ingresos!$A$23,'FC Mensual'!O21*((1+HLOOKUP('FC Mensual'!O$2,Ingresos!$L$8:$V$10,3,0))^(1/12))))</f>
        <v>0</v>
      </c>
      <c r="Q21" s="130">
        <f>IF(Q$1&lt;Ingresos!$I$15,0,IF(Q$1=Ingresos!$I$15,Ingresos!$I9*Ingresos!$A$23,'FC Mensual'!P21*((1+HLOOKUP('FC Mensual'!P$2,Ingresos!$L$8:$V$10,3,0))^(1/12))))</f>
        <v>0</v>
      </c>
      <c r="R21" s="130">
        <f>IF(R$1&lt;Ingresos!$I$15,0,IF(R$1=Ingresos!$I$15,Ingresos!$I9*Ingresos!$A$23,'FC Mensual'!Q21*((1+HLOOKUP('FC Mensual'!Q$2,Ingresos!$L$8:$V$10,3,0))^(1/12))))</f>
        <v>0</v>
      </c>
      <c r="S21" s="130">
        <f>IF(S$1&lt;Ingresos!$I$15,0,IF(S$1=Ingresos!$I$15,Ingresos!$I9*Ingresos!$A$23,'FC Mensual'!R21*((1+HLOOKUP('FC Mensual'!R$2,Ingresos!$L$8:$V$10,3,0))^(1/12))))</f>
        <v>0</v>
      </c>
      <c r="T21" s="130">
        <f>IF(T$1&lt;Ingresos!$I$15,0,IF(T$1=Ingresos!$I$15,Ingresos!$I9*Ingresos!$A$23,'FC Mensual'!S21*((1+HLOOKUP('FC Mensual'!S$2,Ingresos!$L$8:$V$10,3,0))^(1/12))))</f>
        <v>0</v>
      </c>
      <c r="U21" s="130">
        <f>IF(U$1&lt;Ingresos!$I$15,0,IF(U$1=Ingresos!$I$15,Ingresos!$I9*Ingresos!$A$23,'FC Mensual'!T21*((1+HLOOKUP('FC Mensual'!T$2,Ingresos!$L$8:$V$10,3,0))^(1/12))))</f>
        <v>0</v>
      </c>
      <c r="V21" s="130">
        <f>IF(V$1&lt;Ingresos!$I$15,0,IF(V$1=Ingresos!$I$15,Ingresos!$I9*Ingresos!$A$23,'FC Mensual'!U21*((1+HLOOKUP('FC Mensual'!U$2,Ingresos!$L$8:$V$10,3,0))^(1/12))))</f>
        <v>0</v>
      </c>
      <c r="W21" s="130">
        <f>IF(W$1&lt;Ingresos!$I$15,0,IF(W$1=Ingresos!$I$15,Ingresos!$I9*Ingresos!$A$23,'FC Mensual'!V21*((1+HLOOKUP('FC Mensual'!V$2,Ingresos!$L$8:$V$10,3,0))^(1/12))))</f>
        <v>0</v>
      </c>
      <c r="X21" s="130">
        <f>IF(X$1&lt;Ingresos!$I$15,0,IF(X$1=Ingresos!$I$15,Ingresos!$I9*Ingresos!$A$23,'FC Mensual'!W21*((1+HLOOKUP('FC Mensual'!W$2,Ingresos!$L$8:$V$10,3,0))^(1/12))))</f>
        <v>0</v>
      </c>
      <c r="Y21" s="130">
        <f>IF(Y$1&lt;Ingresos!$I$15,0,IF(Y$1=Ingresos!$I$15,Ingresos!$I9*Ingresos!$A$23,'FC Mensual'!X21*((1+HLOOKUP('FC Mensual'!X$2,Ingresos!$L$8:$V$10,3,0))^(1/12))))</f>
        <v>0</v>
      </c>
      <c r="Z21" s="130">
        <f>IF(Z$1&lt;Ingresos!$I$15,0,IF(Z$1=Ingresos!$I$15,Ingresos!$I9*Ingresos!$A$23,'FC Mensual'!Y21*((1+HLOOKUP('FC Mensual'!Y$2,Ingresos!$L$8:$V$10,3,0))^(1/12))))</f>
        <v>0</v>
      </c>
      <c r="AA21" s="130">
        <f>IF(AA$1&lt;Ingresos!$I$15,0,IF(AA$1=Ingresos!$I$15,Ingresos!$I9*Ingresos!$A$23,'FC Mensual'!Z21*((1+HLOOKUP('FC Mensual'!Z$2,Ingresos!$L$8:$V$10,3,0))^(1/12))))</f>
        <v>0</v>
      </c>
      <c r="AB21" s="130">
        <f>IF(AB$1&lt;Ingresos!$I$15,0,IF(AB$1=Ingresos!$I$15,Ingresos!$I9*Ingresos!$A$23,'FC Mensual'!AA21*((1+HLOOKUP('FC Mensual'!AA$2,Ingresos!$L$8:$V$10,3,0))^(1/12))))</f>
        <v>0</v>
      </c>
      <c r="AC21" s="130">
        <f>IF(AC$1&lt;Ingresos!$I$15,0,IF(AC$1=Ingresos!$I$15,Ingresos!$I9*Ingresos!$A$23,'FC Mensual'!AB21*((1+HLOOKUP('FC Mensual'!AB$2,Ingresos!$L$8:$V$10,3,0))^(1/12))))</f>
        <v>0</v>
      </c>
      <c r="AD21" s="130">
        <f>IF(AD$1&lt;Ingresos!$I$15,0,IF(AD$1=Ingresos!$I$15,Ingresos!$I9*Ingresos!$A$23,'FC Mensual'!AC21*((1+HLOOKUP('FC Mensual'!AC$2,Ingresos!$L$8:$V$10,3,0))^(1/12))))</f>
        <v>0</v>
      </c>
      <c r="AE21" s="130">
        <f>IF(AE$1&lt;Ingresos!$I$15,0,IF(AE$1=Ingresos!$I$15,Ingresos!$I9*Ingresos!$A$23,'FC Mensual'!AD21*((1+HLOOKUP('FC Mensual'!AD$2,Ingresos!$L$8:$V$10,3,0))^(1/12))))</f>
        <v>0</v>
      </c>
      <c r="AF21" s="130">
        <f>IF(AF$1&lt;Ingresos!$I$15,0,IF(AF$1=Ingresos!$I$15,Ingresos!$I9*Ingresos!$A$23,'FC Mensual'!AE21*((1+HLOOKUP('FC Mensual'!AE$2,Ingresos!$L$8:$V$10,3,0))^(1/12))))</f>
        <v>0</v>
      </c>
      <c r="AG21" s="130">
        <f>IF(AG$1&lt;Ingresos!$I$15,0,IF(AG$1=Ingresos!$I$15,Ingresos!$I9*Ingresos!$A$23,'FC Mensual'!AF21*((1+HLOOKUP('FC Mensual'!AF$2,Ingresos!$L$8:$V$10,3,0))^(1/12))))</f>
        <v>0</v>
      </c>
      <c r="AH21" s="130">
        <f>IF(AH$1&lt;Ingresos!$I$15,0,IF(AH$1=Ingresos!$I$15,Ingresos!$I9*Ingresos!$A$23,'FC Mensual'!AG21*((1+HLOOKUP('FC Mensual'!AG$2,Ingresos!$L$8:$V$10,3,0))^(1/12))))</f>
        <v>0</v>
      </c>
      <c r="AI21" s="130">
        <f>IF(AI$1&lt;Ingresos!$I$15,0,IF(AI$1=Ingresos!$I$15,Ingresos!$I9*Ingresos!$A$23,'FC Mensual'!AH21*((1+HLOOKUP('FC Mensual'!AH$2,Ingresos!$L$8:$V$10,3,0))^(1/12))))</f>
        <v>0</v>
      </c>
      <c r="AJ21" s="130">
        <f>IF(AJ$1&lt;Ingresos!$I$15,0,IF(AJ$1=Ingresos!$I$15,Ingresos!$I9*Ingresos!$A$23,'FC Mensual'!AI21*((1+HLOOKUP('FC Mensual'!AI$2,Ingresos!$L$8:$V$10,3,0))^(1/12))))</f>
        <v>0</v>
      </c>
      <c r="AK21" s="130">
        <f>IF(AK$1&lt;Ingresos!$I$15,0,IF(AK$1=Ingresos!$I$15,Ingresos!$I9*Ingresos!$A$23,'FC Mensual'!AJ21*((1+HLOOKUP('FC Mensual'!AJ$2,Ingresos!$L$8:$V$10,3,0))^(1/12))))</f>
        <v>0</v>
      </c>
      <c r="AL21" s="130">
        <f>IF(AL$1&lt;Ingresos!$I$15,0,IF(AL$1=Ingresos!$I$15,Ingresos!$I9*Ingresos!$A$23,'FC Mensual'!AK21*((1+HLOOKUP('FC Mensual'!AK$2,Ingresos!$L$8:$V$10,3,0))^(1/12))))</f>
        <v>0</v>
      </c>
      <c r="AM21" s="130">
        <f>IF(AM$1&lt;Ingresos!$I$15,0,IF(AM$1=Ingresos!$I$15,Ingresos!$I9*Ingresos!$A$23,'FC Mensual'!AL21*((1+HLOOKUP('FC Mensual'!AL$2,Ingresos!$L$8:$V$10,3,0))^(1/12))))</f>
        <v>0</v>
      </c>
      <c r="AN21" s="130">
        <f>IF(AN$1&lt;Ingresos!$I$15,0,IF(AN$1=Ingresos!$I$15,Ingresos!$I9*Ingresos!$A$23,'FC Mensual'!AM21*((1+HLOOKUP('FC Mensual'!AM$2,Ingresos!$L$8:$V$10,3,0))^(1/12))))</f>
        <v>0</v>
      </c>
      <c r="AO21" s="130">
        <f>IF(AO$1&lt;Ingresos!$I$15,0,IF(AO$1=Ingresos!$I$15,Ingresos!$I9*Ingresos!$A$23,'FC Mensual'!AN21*((1+HLOOKUP('FC Mensual'!AN$2,Ingresos!$L$8:$V$10,3,0))^(1/12))))</f>
        <v>0</v>
      </c>
      <c r="AP21" s="130">
        <f>IF(AP$1&lt;Ingresos!$I$15,0,IF(AP$1=Ingresos!$I$15,Ingresos!$I9*Ingresos!$A$23,'FC Mensual'!AO21*((1+HLOOKUP('FC Mensual'!AO$2,Ingresos!$L$8:$V$10,3,0))^(1/12))))</f>
        <v>0</v>
      </c>
      <c r="AQ21" s="130">
        <f>IF(AQ$1&lt;Ingresos!$I$15,0,IF(AQ$1=Ingresos!$I$15,Ingresos!$I9*Ingresos!$A$23,'FC Mensual'!AP21*((1+HLOOKUP('FC Mensual'!AP$2,Ingresos!$L$8:$V$10,3,0))^(1/12))))</f>
        <v>0</v>
      </c>
      <c r="AR21" s="130">
        <f>IF(AR$1&lt;Ingresos!$I$15,0,IF(AR$1=Ingresos!$I$15,Ingresos!$I9*Ingresos!$A$23,'FC Mensual'!AQ21*((1+HLOOKUP('FC Mensual'!AQ$2,Ingresos!$L$8:$V$10,3,0))^(1/12))))</f>
        <v>0</v>
      </c>
      <c r="AS21" s="130">
        <f>IF(AS$1&lt;Ingresos!$I$15,0,IF(AS$1=Ingresos!$I$15,Ingresos!$I9*Ingresos!$A$23,'FC Mensual'!AR21*((1+HLOOKUP('FC Mensual'!AR$2,Ingresos!$L$8:$V$10,3,0))^(1/12))))</f>
        <v>0</v>
      </c>
      <c r="AT21" s="130">
        <f>IF(AT$1&lt;Ingresos!$I$15,0,IF(AT$1=Ingresos!$I$15,Ingresos!$I9*Ingresos!$A$23,'FC Mensual'!AS21*((1+HLOOKUP('FC Mensual'!AS$2,Ingresos!$L$8:$V$10,3,0))^(1/12))))</f>
        <v>0</v>
      </c>
      <c r="AU21" s="130">
        <f>IF(AU$1&lt;Ingresos!$I$15,0,IF(AU$1=Ingresos!$I$15,Ingresos!$I9*Ingresos!$A$23,'FC Mensual'!AT21*((1+HLOOKUP('FC Mensual'!AT$2,Ingresos!$L$8:$V$10,3,0))^(1/12))))</f>
        <v>0</v>
      </c>
      <c r="AV21" s="130">
        <f>IF(AV$1&lt;Ingresos!$I$15,0,IF(AV$1=Ingresos!$I$15,Ingresos!$I9*Ingresos!$A$23,'FC Mensual'!AU21*((1+HLOOKUP('FC Mensual'!AU$2,Ingresos!$L$8:$V$10,3,0))^(1/12))))</f>
        <v>0</v>
      </c>
      <c r="AW21" s="130">
        <f>IF(AW$1&lt;Ingresos!$I$15,0,IF(AW$1=Ingresos!$I$15,Ingresos!$I9*Ingresos!$A$23,'FC Mensual'!AV21*((1+HLOOKUP('FC Mensual'!AV$2,Ingresos!$L$8:$V$10,3,0))^(1/12))))</f>
        <v>0</v>
      </c>
      <c r="AX21" s="130">
        <f>IF(AX$1&lt;Ingresos!$I$15,0,IF(AX$1=Ingresos!$I$15,Ingresos!$I9*Ingresos!$A$23,'FC Mensual'!AW21*((1+HLOOKUP('FC Mensual'!AW$2,Ingresos!$L$8:$V$10,3,0))^(1/12))))</f>
        <v>0</v>
      </c>
      <c r="AY21" s="130">
        <f>IF(AY$1&lt;Ingresos!$I$15,0,IF(AY$1=Ingresos!$I$15,Ingresos!$I9*Ingresos!$A$23,'FC Mensual'!AX21*((1+HLOOKUP('FC Mensual'!AX$2,Ingresos!$L$8:$V$10,3,0))^(1/12))))</f>
        <v>0</v>
      </c>
      <c r="AZ21" s="130">
        <f>IF(AZ$1&lt;Ingresos!$I$15,0,IF(AZ$1=Ingresos!$I$15,Ingresos!$I9*Ingresos!$A$23,'FC Mensual'!AY21*((1+HLOOKUP('FC Mensual'!AY$2,Ingresos!$L$8:$V$10,3,0))^(1/12))))</f>
        <v>0</v>
      </c>
      <c r="BA21" s="130">
        <f>IF(BA$1&lt;Ingresos!$I$15,0,IF(BA$1=Ingresos!$I$15,Ingresos!$I9*Ingresos!$A$23,'FC Mensual'!AZ21*((1+HLOOKUP('FC Mensual'!AZ$2,Ingresos!$L$8:$V$10,3,0))^(1/12))))</f>
        <v>0</v>
      </c>
      <c r="BB21" s="130">
        <f>IF(BB$1&lt;Ingresos!$I$15,0,IF(BB$1=Ingresos!$I$15,Ingresos!$I9*Ingresos!$A$23,'FC Mensual'!BA21*((1+HLOOKUP('FC Mensual'!BA$2,Ingresos!$L$8:$V$10,3,0))^(1/12))))</f>
        <v>0</v>
      </c>
      <c r="BC21" s="130">
        <f>IF(BC$1&lt;Ingresos!$I$15,0,IF(BC$1=Ingresos!$I$15,Ingresos!$I9*Ingresos!$A$23,'FC Mensual'!BB21*((1+HLOOKUP('FC Mensual'!BB$2,Ingresos!$L$8:$V$10,3,0))^(1/12))))</f>
        <v>0</v>
      </c>
      <c r="BD21" s="130">
        <f>IF(BD$1&lt;Ingresos!$I$15,0,IF(BD$1=Ingresos!$I$15,Ingresos!$I9*Ingresos!$A$23,'FC Mensual'!BC21*((1+HLOOKUP('FC Mensual'!BC$2,Ingresos!$L$8:$V$10,3,0))^(1/12))))</f>
        <v>0</v>
      </c>
      <c r="BE21" s="130">
        <f>IF(BE$1&lt;Ingresos!$I$15,0,IF(BE$1=Ingresos!$I$15,Ingresos!$I9*Ingresos!$A$23,'FC Mensual'!BD21*((1+HLOOKUP('FC Mensual'!BD$2,Ingresos!$L$8:$V$10,3,0))^(1/12))))</f>
        <v>0</v>
      </c>
      <c r="BF21" s="130">
        <f>IF(BF$1&lt;Ingresos!$I$15,0,IF(BF$1=Ingresos!$I$15,Ingresos!$I9*Ingresos!$A$23,'FC Mensual'!BE21*((1+HLOOKUP('FC Mensual'!BE$2,Ingresos!$L$8:$V$10,3,0))^(1/12))))</f>
        <v>0</v>
      </c>
      <c r="BG21" s="130">
        <f>IF(BG$1&lt;Ingresos!$I$15,0,IF(BG$1=Ingresos!$I$15,Ingresos!$I9*Ingresos!$A$23,'FC Mensual'!BF21*((1+HLOOKUP('FC Mensual'!BF$2,Ingresos!$L$8:$V$10,3,0))^(1/12))))</f>
        <v>0</v>
      </c>
      <c r="BH21" s="130">
        <f>IF(BH$1&lt;Ingresos!$I$15,0,IF(BH$1=Ingresos!$I$15,Ingresos!$I9*Ingresos!$A$23,'FC Mensual'!BG21*((1+HLOOKUP('FC Mensual'!BG$2,Ingresos!$L$8:$V$10,3,0))^(1/12))))</f>
        <v>0</v>
      </c>
      <c r="BI21" s="130">
        <f>IF(BI$1&lt;Ingresos!$I$15,0,IF(BI$1=Ingresos!$I$15,Ingresos!$I9*Ingresos!$A$23,'FC Mensual'!BH21*((1+HLOOKUP('FC Mensual'!BH$2,Ingresos!$L$8:$V$10,3,0))^(1/12))))</f>
        <v>0</v>
      </c>
      <c r="BJ21" s="130">
        <f>IF(BJ$1&lt;Ingresos!$I$15,0,IF(BJ$1=Ingresos!$I$15,Ingresos!$I9*Ingresos!$A$23,'FC Mensual'!BI21*((1+HLOOKUP('FC Mensual'!BI$2,Ingresos!$L$8:$V$10,3,0))^(1/12))))</f>
        <v>0</v>
      </c>
      <c r="BK21" s="130">
        <f>IF(BK$1&lt;Ingresos!$I$15,0,IF(BK$1=Ingresos!$I$15,Ingresos!$I9*Ingresos!$A$23,'FC Mensual'!BJ21*((1+HLOOKUP('FC Mensual'!BJ$2,Ingresos!$L$8:$V$10,3,0))^(1/12))))</f>
        <v>0</v>
      </c>
      <c r="BL21" s="130">
        <f>IF(BL$1&lt;Ingresos!$I$15,0,IF(BL$1=Ingresos!$I$15,Ingresos!$I9*Ingresos!$A$23,'FC Mensual'!BK21*((1+HLOOKUP('FC Mensual'!BK$2,Ingresos!$L$8:$V$10,3,0))^(1/12))))</f>
        <v>0</v>
      </c>
      <c r="BM21" s="130">
        <f>IF(BM$1&lt;Ingresos!$I$15,0,IF(BM$1=Ingresos!$I$15,Ingresos!$I9*Ingresos!$A$23,'FC Mensual'!BL21*((1+HLOOKUP('FC Mensual'!BL$2,Ingresos!$L$8:$V$10,3,0))^(1/12))))</f>
        <v>0</v>
      </c>
      <c r="BN21" s="130">
        <f>IF(BN$1&lt;Ingresos!$I$15,0,IF(BN$1=Ingresos!$I$15,Ingresos!$I9*Ingresos!$A$23,'FC Mensual'!BM21*((1+HLOOKUP('FC Mensual'!BM$2,Ingresos!$L$8:$V$10,3,0))^(1/12))))</f>
        <v>0</v>
      </c>
      <c r="BO21" s="130">
        <f>IF(BO$1&lt;Ingresos!$I$15,0,IF(BO$1=Ingresos!$I$15,Ingresos!$I9*Ingresos!$A$23,'FC Mensual'!BN21*((1+HLOOKUP('FC Mensual'!BN$2,Ingresos!$L$8:$V$10,3,0))^(1/12))))</f>
        <v>0</v>
      </c>
      <c r="BP21" s="130">
        <f>IF(BP$1&lt;Ingresos!$I$15,0,IF(BP$1=Ingresos!$I$15,Ingresos!$I9*Ingresos!$A$23,'FC Mensual'!BO21*((1+HLOOKUP('FC Mensual'!BO$2,Ingresos!$L$8:$V$10,3,0))^(1/12))))</f>
        <v>0</v>
      </c>
      <c r="BQ21" s="130">
        <f>IF(BQ$1&lt;Ingresos!$I$15,0,IF(BQ$1=Ingresos!$I$15,Ingresos!$I9*Ingresos!$A$23,'FC Mensual'!BP21*((1+HLOOKUP('FC Mensual'!BP$2,Ingresos!$L$8:$V$10,3,0))^(1/12))))</f>
        <v>0</v>
      </c>
      <c r="BR21" s="130">
        <f>IF(BR$1&lt;Ingresos!$I$15,0,IF(BR$1=Ingresos!$I$15,Ingresos!$I9*Ingresos!$A$23,'FC Mensual'!BQ21*((1+HLOOKUP('FC Mensual'!BQ$2,Ingresos!$L$8:$V$10,3,0))^(1/12))))</f>
        <v>0</v>
      </c>
      <c r="BS21" s="130">
        <f>IF(BS$1&lt;Ingresos!$I$15,0,IF(BS$1=Ingresos!$I$15,Ingresos!$I9*Ingresos!$A$23,'FC Mensual'!BR21*((1+HLOOKUP('FC Mensual'!BR$2,Ingresos!$L$8:$V$10,3,0))^(1/12))))</f>
        <v>0</v>
      </c>
      <c r="BT21" s="130">
        <f>IF(BT$1&lt;Ingresos!$I$15,0,IF(BT$1=Ingresos!$I$15,Ingresos!$I9*Ingresos!$A$23,'FC Mensual'!BS21*((1+HLOOKUP('FC Mensual'!BS$2,Ingresos!$L$8:$V$10,3,0))^(1/12))))</f>
        <v>0</v>
      </c>
      <c r="BU21" s="130">
        <f>IF(BU$1&lt;Ingresos!$I$15,0,IF(BU$1=Ingresos!$I$15,Ingresos!$I9*Ingresos!$A$23,'FC Mensual'!BT21*((1+HLOOKUP('FC Mensual'!BT$2,Ingresos!$L$8:$V$10,3,0))^(1/12))))</f>
        <v>0</v>
      </c>
      <c r="BV21" s="130">
        <f>IF(BV$1&lt;Ingresos!$I$15,0,IF(BV$1=Ingresos!$I$15,Ingresos!$I9*Ingresos!$A$23,'FC Mensual'!BU21*((1+HLOOKUP('FC Mensual'!BU$2,Ingresos!$L$8:$V$10,3,0))^(1/12))))</f>
        <v>0</v>
      </c>
      <c r="BW21" s="130">
        <f>IF(BW$1&lt;Ingresos!$I$15,0,IF(BW$1=Ingresos!$I$15,Ingresos!$I9*Ingresos!$A$23,'FC Mensual'!BV21*((1+HLOOKUP('FC Mensual'!BV$2,Ingresos!$L$8:$V$10,3,0))^(1/12))))</f>
        <v>0</v>
      </c>
      <c r="BX21" s="130">
        <f>IF(BX$1&lt;Ingresos!$I$15,0,IF(BX$1=Ingresos!$I$15,Ingresos!$I9*Ingresos!$A$23,'FC Mensual'!BW21*((1+HLOOKUP('FC Mensual'!BW$2,Ingresos!$L$8:$V$10,3,0))^(1/12))))</f>
        <v>0</v>
      </c>
      <c r="BY21" s="130">
        <f>IF(BY$1&lt;Ingresos!$I$15,0,IF(BY$1=Ingresos!$I$15,Ingresos!$I9*Ingresos!$A$23,'FC Mensual'!BX21*((1+HLOOKUP('FC Mensual'!BX$2,Ingresos!$L$8:$V$10,3,0))^(1/12))))</f>
        <v>0</v>
      </c>
      <c r="BZ21" s="130">
        <f>IF(BZ$1&lt;Ingresos!$I$15,0,IF(BZ$1=Ingresos!$I$15,Ingresos!$I9*Ingresos!$A$23,'FC Mensual'!BY21*((1+HLOOKUP('FC Mensual'!BY$2,Ingresos!$L$8:$V$10,3,0))^(1/12))))</f>
        <v>0</v>
      </c>
      <c r="CA21" s="130">
        <f>IF(CA$1&lt;Ingresos!$I$15,0,IF(CA$1=Ingresos!$I$15,Ingresos!$I9*Ingresos!$A$23,'FC Mensual'!BZ21*((1+HLOOKUP('FC Mensual'!BZ$2,Ingresos!$L$8:$V$10,3,0))^(1/12))))</f>
        <v>0</v>
      </c>
      <c r="CB21" s="130">
        <f>IF(CB$1&lt;Ingresos!$I$15,0,IF(CB$1=Ingresos!$I$15,Ingresos!$I9*Ingresos!$A$23,'FC Mensual'!CA21*((1+HLOOKUP('FC Mensual'!CA$2,Ingresos!$L$8:$V$10,3,0))^(1/12))))</f>
        <v>0</v>
      </c>
      <c r="CC21" s="130">
        <f>IF(CC$1&lt;Ingresos!$I$15,0,IF(CC$1=Ingresos!$I$15,Ingresos!$I9*Ingresos!$A$23,'FC Mensual'!CB21*((1+HLOOKUP('FC Mensual'!CB$2,Ingresos!$L$8:$V$10,3,0))^(1/12))))</f>
        <v>0</v>
      </c>
      <c r="CD21" s="130">
        <f>IF(CD$1&lt;Ingresos!$I$15,0,IF(CD$1=Ingresos!$I$15,Ingresos!$I9*Ingresos!$A$23,'FC Mensual'!CC21*((1+HLOOKUP('FC Mensual'!CC$2,Ingresos!$L$8:$V$10,3,0))^(1/12))))</f>
        <v>0</v>
      </c>
      <c r="CE21" s="130">
        <f>IF(CE$1&lt;Ingresos!$I$15,0,IF(CE$1=Ingresos!$I$15,Ingresos!$I9*Ingresos!$A$23,'FC Mensual'!CD21*((1+HLOOKUP('FC Mensual'!CD$2,Ingresos!$L$8:$V$10,3,0))^(1/12))))</f>
        <v>0</v>
      </c>
      <c r="CF21" s="130">
        <f>IF(CF$1&lt;Ingresos!$I$15,0,IF(CF$1=Ingresos!$I$15,Ingresos!$I9*Ingresos!$A$23,'FC Mensual'!CE21*((1+HLOOKUP('FC Mensual'!CE$2,Ingresos!$L$8:$V$10,3,0))^(1/12))))</f>
        <v>0</v>
      </c>
      <c r="CG21" s="130">
        <f>IF(CG$1&lt;Ingresos!$I$15,0,IF(CG$1=Ingresos!$I$15,Ingresos!$I9*Ingresos!$A$23,'FC Mensual'!CF21*((1+HLOOKUP('FC Mensual'!CF$2,Ingresos!$L$8:$V$10,3,0))^(1/12))))</f>
        <v>0</v>
      </c>
      <c r="CH21" s="130">
        <f>IF(CH$1&lt;Ingresos!$I$15,0,IF(CH$1=Ingresos!$I$15,Ingresos!$I9*Ingresos!$A$23,'FC Mensual'!CG21*((1+HLOOKUP('FC Mensual'!CG$2,Ingresos!$L$8:$V$10,3,0))^(1/12))))</f>
        <v>0</v>
      </c>
      <c r="CI21" s="130">
        <f>IF(CI$1&lt;Ingresos!$I$15,0,IF(CI$1=Ingresos!$I$15,Ingresos!$I9*Ingresos!$A$23,'FC Mensual'!CH21*((1+HLOOKUP('FC Mensual'!CH$2,Ingresos!$L$8:$V$10,3,0))^(1/12))))</f>
        <v>0</v>
      </c>
      <c r="CJ21" s="130">
        <f>IF(CJ$1&lt;Ingresos!$I$15,0,IF(CJ$1=Ingresos!$I$15,Ingresos!$I9*Ingresos!$A$23,'FC Mensual'!CI21*((1+HLOOKUP('FC Mensual'!CI$2,Ingresos!$L$8:$V$10,3,0))^(1/12))))</f>
        <v>0</v>
      </c>
      <c r="CK21" s="130">
        <f>IF(CK$1&lt;Ingresos!$I$15,0,IF(CK$1=Ingresos!$I$15,Ingresos!$I9*Ingresos!$A$23,'FC Mensual'!CJ21*((1+HLOOKUP('FC Mensual'!CJ$2,Ingresos!$L$8:$V$10,3,0))^(1/12))))</f>
        <v>0</v>
      </c>
      <c r="CL21" s="130">
        <f>IF(CL$1&lt;Ingresos!$I$15,0,IF(CL$1=Ingresos!$I$15,Ingresos!$I9*Ingresos!$A$23,'FC Mensual'!CK21*((1+HLOOKUP('FC Mensual'!CK$2,Ingresos!$L$8:$V$10,3,0))^(1/12))))</f>
        <v>0</v>
      </c>
      <c r="CM21" s="130">
        <f>IF(CM$1&lt;Ingresos!$I$15,0,IF(CM$1=Ingresos!$I$15,Ingresos!$I9*Ingresos!$A$23,'FC Mensual'!CL21*((1+HLOOKUP('FC Mensual'!CL$2,Ingresos!$L$8:$V$10,3,0))^(1/12))))</f>
        <v>0</v>
      </c>
      <c r="CN21" s="130">
        <f>IF(CN$1&lt;Ingresos!$I$15,0,IF(CN$1=Ingresos!$I$15,Ingresos!$I9*Ingresos!$A$23,'FC Mensual'!CM21*((1+HLOOKUP('FC Mensual'!CM$2,Ingresos!$L$8:$V$10,3,0))^(1/12))))</f>
        <v>0</v>
      </c>
      <c r="CO21" s="130">
        <f>IF(CO$1&lt;Ingresos!$I$15,0,IF(CO$1=Ingresos!$I$15,Ingresos!$I9*Ingresos!$A$23,'FC Mensual'!CN21*((1+HLOOKUP('FC Mensual'!CN$2,Ingresos!$L$8:$V$10,3,0))^(1/12))))</f>
        <v>0</v>
      </c>
      <c r="CP21" s="130">
        <f>IF(CP$1&lt;Ingresos!$I$15,0,IF(CP$1=Ingresos!$I$15,Ingresos!$I9*Ingresos!$A$23,'FC Mensual'!CO21*((1+HLOOKUP('FC Mensual'!CO$2,Ingresos!$L$8:$V$10,3,0))^(1/12))))</f>
        <v>0</v>
      </c>
      <c r="CQ21" s="130">
        <f>IF(CQ$1&lt;Ingresos!$I$15,0,IF(CQ$1=Ingresos!$I$15,Ingresos!$I9*Ingresos!$A$23,'FC Mensual'!CP21*((1+HLOOKUP('FC Mensual'!CP$2,Ingresos!$L$8:$V$10,3,0))^(1/12))))</f>
        <v>0</v>
      </c>
      <c r="CR21" s="130">
        <f>IF(CR$1&lt;Ingresos!$I$15,0,IF(CR$1=Ingresos!$I$15,Ingresos!$I9*Ingresos!$A$23,'FC Mensual'!CQ21*((1+HLOOKUP('FC Mensual'!CQ$2,Ingresos!$L$8:$V$10,3,0))^(1/12))))</f>
        <v>0</v>
      </c>
      <c r="CS21" s="130">
        <f>IF(CS$1&lt;Ingresos!$I$15,0,IF(CS$1=Ingresos!$I$15,Ingresos!$I9*Ingresos!$A$23,'FC Mensual'!CR21*((1+HLOOKUP('FC Mensual'!CR$2,Ingresos!$L$8:$V$10,3,0))^(1/12))))</f>
        <v>0</v>
      </c>
      <c r="CT21" s="130">
        <f>IF(CT$1&lt;Ingresos!$I$15,0,IF(CT$1=Ingresos!$I$15,Ingresos!$I9*Ingresos!$A$23,'FC Mensual'!CS21*((1+HLOOKUP('FC Mensual'!CS$2,Ingresos!$L$8:$V$10,3,0))^(1/12))))</f>
        <v>0</v>
      </c>
      <c r="CU21" s="130">
        <f>IF(CU$1&lt;Ingresos!$I$15,0,IF(CU$1=Ingresos!$I$15,Ingresos!$I9*Ingresos!$A$23,'FC Mensual'!CT21*((1+HLOOKUP('FC Mensual'!CT$2,Ingresos!$L$8:$V$10,3,0))^(1/12))))</f>
        <v>0</v>
      </c>
      <c r="CV21" s="130">
        <f>IF(CV$1&lt;Ingresos!$I$15,0,IF(CV$1=Ingresos!$I$15,Ingresos!$I9*Ingresos!$A$23,'FC Mensual'!CU21*((1+HLOOKUP('FC Mensual'!CU$2,Ingresos!$L$8:$V$10,3,0))^(1/12))))</f>
        <v>0</v>
      </c>
      <c r="CW21" s="130">
        <f>IF(CW$1&lt;Ingresos!$I$15,0,IF(CW$1=Ingresos!$I$15,Ingresos!$I9*Ingresos!$A$23,'FC Mensual'!CV21*((1+HLOOKUP('FC Mensual'!CV$2,Ingresos!$L$8:$V$10,3,0))^(1/12))))</f>
        <v>0</v>
      </c>
      <c r="CX21" s="130">
        <f>IF(CX$1&lt;Ingresos!$I$15,0,IF(CX$1=Ingresos!$I$15,Ingresos!$I9*Ingresos!$A$23,'FC Mensual'!CW21*((1+HLOOKUP('FC Mensual'!CW$2,Ingresos!$L$8:$V$10,3,0))^(1/12))))</f>
        <v>0</v>
      </c>
      <c r="CY21" s="130">
        <f>IF(CY$1&lt;Ingresos!$I$15,0,IF(CY$1=Ingresos!$I$15,Ingresos!$I9*Ingresos!$A$23,'FC Mensual'!CX21*((1+HLOOKUP('FC Mensual'!CX$2,Ingresos!$L$8:$V$10,3,0))^(1/12))))</f>
        <v>0</v>
      </c>
      <c r="CZ21" s="130">
        <f>IF(CZ$1&lt;Ingresos!$I$15,0,IF(CZ$1=Ingresos!$I$15,Ingresos!$I9*Ingresos!$A$23,'FC Mensual'!CY21*((1+HLOOKUP('FC Mensual'!CY$2,Ingresos!$L$8:$V$10,3,0))^(1/12))))</f>
        <v>0</v>
      </c>
      <c r="DA21" s="130">
        <f>IF(DA$1&lt;Ingresos!$I$15,0,IF(DA$1=Ingresos!$I$15,Ingresos!$I9*Ingresos!$A$23,'FC Mensual'!CZ21*((1+HLOOKUP('FC Mensual'!CZ$2,Ingresos!$L$8:$V$10,3,0))^(1/12))))</f>
        <v>0</v>
      </c>
      <c r="DB21" s="130">
        <f>IF(DB$1&lt;Ingresos!$I$15,0,IF(DB$1=Ingresos!$I$15,Ingresos!$I9*Ingresos!$A$23,'FC Mensual'!DA21*((1+HLOOKUP('FC Mensual'!DA$2,Ingresos!$L$8:$V$10,3,0))^(1/12))))</f>
        <v>0</v>
      </c>
      <c r="DC21" s="130">
        <f>IF(DC$1&lt;Ingresos!$I$15,0,IF(DC$1=Ingresos!$I$15,Ingresos!$I9*Ingresos!$A$23,'FC Mensual'!DB21*((1+HLOOKUP('FC Mensual'!DB$2,Ingresos!$L$8:$V$10,3,0))^(1/12))))</f>
        <v>0</v>
      </c>
      <c r="DD21" s="130">
        <f>IF(DD$1&lt;Ingresos!$I$15,0,IF(DD$1=Ingresos!$I$15,Ingresos!$I9*Ingresos!$A$23,'FC Mensual'!DC21*((1+HLOOKUP('FC Mensual'!DC$2,Ingresos!$L$8:$V$10,3,0))^(1/12))))</f>
        <v>0</v>
      </c>
      <c r="DE21" s="130">
        <f>IF(DE$1&lt;Ingresos!$I$15,0,IF(DE$1=Ingresos!$I$15,Ingresos!$I9*Ingresos!$A$23,'FC Mensual'!DD21*((1+HLOOKUP('FC Mensual'!DD$2,Ingresos!$L$8:$V$10,3,0))^(1/12))))</f>
        <v>0</v>
      </c>
      <c r="DF21" s="130">
        <f>IF(DF$1&lt;Ingresos!$I$15,0,IF(DF$1=Ingresos!$I$15,Ingresos!$I9*Ingresos!$A$23,'FC Mensual'!DE21*((1+HLOOKUP('FC Mensual'!DE$2,Ingresos!$L$8:$V$10,3,0))^(1/12))))</f>
        <v>0</v>
      </c>
      <c r="DG21" s="130">
        <f>IF(DG$1&lt;Ingresos!$I$15,0,IF(DG$1=Ingresos!$I$15,Ingresos!$I9*Ingresos!$A$23,'FC Mensual'!DF21*((1+HLOOKUP('FC Mensual'!DF$2,Ingresos!$L$8:$V$10,3,0))^(1/12))))</f>
        <v>0</v>
      </c>
      <c r="DH21" s="130">
        <f>IF(DH$1&lt;Ingresos!$I$15,0,IF(DH$1=Ingresos!$I$15,Ingresos!$I9*Ingresos!$A$23,'FC Mensual'!DG21*((1+HLOOKUP('FC Mensual'!DG$2,Ingresos!$L$8:$V$10,3,0))^(1/12))))</f>
        <v>0</v>
      </c>
      <c r="DI21" s="130">
        <f>IF(DI$1&lt;Ingresos!$I$15,0,IF(DI$1=Ingresos!$I$15,Ingresos!$I9*Ingresos!$A$23,'FC Mensual'!DH21*((1+HLOOKUP('FC Mensual'!DH$2,Ingresos!$L$8:$V$10,3,0))^(1/12))))</f>
        <v>0</v>
      </c>
      <c r="DJ21" s="130">
        <f>IF(DJ$1&lt;Ingresos!$I$15,0,IF(DJ$1=Ingresos!$I$15,Ingresos!$I9*Ingresos!$A$23,'FC Mensual'!DI21*((1+HLOOKUP('FC Mensual'!DI$2,Ingresos!$L$8:$V$10,3,0))^(1/12))))</f>
        <v>0</v>
      </c>
      <c r="DK21" s="130">
        <f>IF(DK$1&lt;Ingresos!$I$15,0,IF(DK$1=Ingresos!$I$15,Ingresos!$I9*Ingresos!$A$23,'FC Mensual'!DJ21*((1+HLOOKUP('FC Mensual'!DJ$2,Ingresos!$L$8:$V$10,3,0))^(1/12))))</f>
        <v>0</v>
      </c>
      <c r="DL21" s="130">
        <f>IF(DL$1&lt;Ingresos!$I$15,0,IF(DL$1=Ingresos!$I$15,Ingresos!$I9*Ingresos!$A$23,'FC Mensual'!DK21*((1+HLOOKUP('FC Mensual'!DK$2,Ingresos!$L$8:$V$10,3,0))^(1/12))))</f>
        <v>0</v>
      </c>
      <c r="DM21" s="130">
        <f>IF(DM$1&lt;Ingresos!$I$15,0,IF(DM$1=Ingresos!$I$15,Ingresos!$I9*Ingresos!$A$23,'FC Mensual'!DL21*((1+HLOOKUP('FC Mensual'!DL$2,Ingresos!$L$8:$V$10,3,0))^(1/12))))</f>
        <v>0</v>
      </c>
      <c r="DN21" s="130">
        <f>IF(DN$1&lt;Ingresos!$I$15,0,IF(DN$1=Ingresos!$I$15,Ingresos!$I9*Ingresos!$A$23,'FC Mensual'!DM21*((1+HLOOKUP('FC Mensual'!DM$2,Ingresos!$L$8:$V$10,3,0))^(1/12))))</f>
        <v>0</v>
      </c>
      <c r="DO21" s="130">
        <f>IF(DO$1&lt;Ingresos!$I$15,0,IF(DO$1=Ingresos!$I$15,Ingresos!$I9*Ingresos!$A$23,'FC Mensual'!DN21*((1+HLOOKUP('FC Mensual'!DN$2,Ingresos!$L$8:$V$10,3,0))^(1/12))))</f>
        <v>0</v>
      </c>
      <c r="DP21" s="130">
        <f>IF(DP$1&lt;Ingresos!$I$15,0,IF(DP$1=Ingresos!$I$15,Ingresos!$I9*Ingresos!$A$23,'FC Mensual'!DO21*((1+HLOOKUP('FC Mensual'!DO$2,Ingresos!$L$8:$V$10,3,0))^(1/12))))</f>
        <v>0</v>
      </c>
      <c r="DQ21" s="130">
        <f>IF(DQ$1&lt;Ingresos!$I$15,0,IF(DQ$1=Ingresos!$I$15,Ingresos!$I9*Ingresos!$A$23,'FC Mensual'!DP21*((1+HLOOKUP('FC Mensual'!DP$2,Ingresos!$L$8:$V$10,3,0))^(1/12))))</f>
        <v>0</v>
      </c>
      <c r="DR21" s="130">
        <f>IF(DR$1&lt;Ingresos!$I$15,0,IF(DR$1=Ingresos!$I$15,Ingresos!$I9*Ingresos!$A$23,'FC Mensual'!DQ21*((1+HLOOKUP('FC Mensual'!DQ$2,Ingresos!$L$8:$V$10,3,0))^(1/12))))</f>
        <v>0</v>
      </c>
      <c r="DS21" s="130">
        <f>IF(DS$1&lt;Ingresos!$I$15,0,IF(DS$1=Ingresos!$I$15,Ingresos!$I9*Ingresos!$A$23,'FC Mensual'!DR21*((1+HLOOKUP('FC Mensual'!DR$2,Ingresos!$L$8:$V$10,3,0))^(1/12))))</f>
        <v>0</v>
      </c>
      <c r="DT21" s="130">
        <f>IF(DT$1&lt;Ingresos!$I$15,0,IF(DT$1=Ingresos!$I$15,Ingresos!$I9*Ingresos!$A$23,'FC Mensual'!DS21*((1+HLOOKUP('FC Mensual'!DS$2,Ingresos!$L$8:$V$10,3,0))^(1/12))))</f>
        <v>0</v>
      </c>
      <c r="DU21" s="130">
        <f>IF(DU$1&lt;Ingresos!$I$15,0,IF(DU$1=Ingresos!$I$15,Ingresos!$I9*Ingresos!$A$23,'FC Mensual'!DT21*((1+HLOOKUP('FC Mensual'!DT$2,Ingresos!$L$8:$V$10,3,0))^(1/12))))</f>
        <v>0</v>
      </c>
      <c r="DV21" s="130">
        <f>IF(DV$1&lt;Ingresos!$I$15,0,IF(DV$1=Ingresos!$I$15,Ingresos!$I9*Ingresos!$A$23,'FC Mensual'!DU21*((1+HLOOKUP('FC Mensual'!DU$2,Ingresos!$L$8:$V$10,3,0))^(1/12))))</f>
        <v>0</v>
      </c>
      <c r="DW21" s="130">
        <f>IF(DW$1&lt;Ingresos!$I$15,0,IF(DW$1=Ingresos!$I$15,Ingresos!$I9*Ingresos!$A$23,'FC Mensual'!DV21*((1+HLOOKUP('FC Mensual'!DV$2,Ingresos!$L$8:$V$10,3,0))^(1/12))))</f>
        <v>0</v>
      </c>
      <c r="DX21" s="130">
        <f>IF(DX$1&lt;Ingresos!$I$15,0,IF(DX$1=Ingresos!$I$15,Ingresos!$I9*Ingresos!$A$23,'FC Mensual'!DW21*((1+HLOOKUP('FC Mensual'!DW$2,Ingresos!$L$8:$V$10,3,0))^(1/12))))</f>
        <v>0</v>
      </c>
      <c r="DY21" s="130">
        <f>IF(DY$1&lt;Ingresos!$I$15,0,IF(DY$1=Ingresos!$I$15,Ingresos!$I9*Ingresos!$A$23,'FC Mensual'!DX21*((1+HLOOKUP('FC Mensual'!DX$2,Ingresos!$L$8:$V$10,3,0))^(1/12))))</f>
        <v>0</v>
      </c>
      <c r="DZ21" s="130">
        <f>IF(DZ$1&lt;Ingresos!$I$15,0,IF(DZ$1=Ingresos!$I$15,Ingresos!$I9*Ingresos!$A$23,'FC Mensual'!DY21*((1+HLOOKUP('FC Mensual'!DY$2,Ingresos!$L$8:$V$10,3,0))^(1/12))))</f>
        <v>0</v>
      </c>
      <c r="EA21" s="130">
        <f>IF(EA$1&lt;Ingresos!$I$15,0,IF(EA$1=Ingresos!$I$15,Ingresos!$I9*Ingresos!$A$23,'FC Mensual'!DZ21*((1+HLOOKUP('FC Mensual'!DZ$2,Ingresos!$L$8:$V$10,3,0))^(1/12))))</f>
        <v>0</v>
      </c>
      <c r="EB21" s="130">
        <f>IF(EB$1&lt;Ingresos!$I$15,0,IF(EB$1=Ingresos!$I$15,Ingresos!$I9*Ingresos!$A$23,'FC Mensual'!EA21*((1+HLOOKUP('FC Mensual'!EA$2,Ingresos!$L$8:$V$10,3,0))^(1/12))))</f>
        <v>0</v>
      </c>
      <c r="EC21" s="130">
        <f>IF(EC$1&lt;Ingresos!$I$15,0,IF(EC$1=Ingresos!$I$15,Ingresos!$I9*Ingresos!$A$23,'FC Mensual'!EB21*((1+HLOOKUP('FC Mensual'!EB$2,Ingresos!$L$8:$V$10,3,0))^(1/12))))</f>
        <v>0</v>
      </c>
      <c r="ED21" s="130">
        <f>IF(ED$1&lt;Ingresos!$I$15,0,IF(ED$1=Ingresos!$I$15,Ingresos!$I9*Ingresos!$A$23,'FC Mensual'!EC21*((1+HLOOKUP('FC Mensual'!EC$2,Ingresos!$L$8:$V$10,3,0))^(1/12))))</f>
        <v>0</v>
      </c>
      <c r="EE21" s="130">
        <f>IF(EE$1&lt;Ingresos!$I$15,0,IF(EE$1=Ingresos!$I$15,Ingresos!$I9*Ingresos!$A$23,'FC Mensual'!ED21*((1+HLOOKUP('FC Mensual'!ED$2,Ingresos!$L$8:$V$10,3,0))^(1/12))))</f>
        <v>0</v>
      </c>
    </row>
    <row r="22" spans="1:135" x14ac:dyDescent="0.35">
      <c r="A22" s="137">
        <f>SUMIF($C$1:$EE$1,"&lt;="&amp;Resumen!$K$19,'FC Mensual'!C22:EE22)</f>
        <v>0</v>
      </c>
      <c r="B22" s="5" t="str">
        <f>Ingresos!H10</f>
        <v>Otros Ingresos</v>
      </c>
      <c r="C22" s="129"/>
      <c r="D22" s="130">
        <f>IF(D$1&lt;Ingresos!$I$15,0,IF(D$1=Ingresos!$I$15,Ingresos!$I10*Ingresos!$A$23,'FC Mensual'!C22*((1+HLOOKUP('FC Mensual'!C$2,Ingresos!$L$8:$V$10,3,0))^(1/12))))</f>
        <v>0</v>
      </c>
      <c r="E22" s="130">
        <f>IF(E$1&lt;Ingresos!$I$15,0,IF(E$1=Ingresos!$I$15,Ingresos!$I10*Ingresos!$A$23,'FC Mensual'!D22*((1+HLOOKUP('FC Mensual'!D$2,Ingresos!$L$8:$V$10,3,0))^(1/12))))</f>
        <v>0</v>
      </c>
      <c r="F22" s="130">
        <f>IF(F$1&lt;Ingresos!$I$15,0,IF(F$1=Ingresos!$I$15,Ingresos!$I10*Ingresos!$A$23,'FC Mensual'!E22*((1+HLOOKUP('FC Mensual'!E$2,Ingresos!$L$8:$V$10,3,0))^(1/12))))</f>
        <v>0</v>
      </c>
      <c r="G22" s="130">
        <f>IF(G$1&lt;Ingresos!$I$15,0,IF(G$1=Ingresos!$I$15,Ingresos!$I10*Ingresos!$A$23,'FC Mensual'!F22*((1+HLOOKUP('FC Mensual'!F$2,Ingresos!$L$8:$V$10,3,0))^(1/12))))</f>
        <v>0</v>
      </c>
      <c r="H22" s="130">
        <f>IF(H$1&lt;Ingresos!$I$15,0,IF(H$1=Ingresos!$I$15,Ingresos!$I10*Ingresos!$A$23,'FC Mensual'!G22*((1+HLOOKUP('FC Mensual'!G$2,Ingresos!$L$8:$V$10,3,0))^(1/12))))</f>
        <v>0</v>
      </c>
      <c r="I22" s="130">
        <f>IF(I$1&lt;Ingresos!$I$15,0,IF(I$1=Ingresos!$I$15,Ingresos!$I10*Ingresos!$A$23,'FC Mensual'!H22*((1+HLOOKUP('FC Mensual'!H$2,Ingresos!$L$8:$V$10,3,0))^(1/12))))</f>
        <v>0</v>
      </c>
      <c r="J22" s="130">
        <f>IF(J$1&lt;Ingresos!$I$15,0,IF(J$1=Ingresos!$I$15,Ingresos!$I10*Ingresos!$A$23,'FC Mensual'!I22*((1+HLOOKUP('FC Mensual'!I$2,Ingresos!$L$8:$V$10,3,0))^(1/12))))</f>
        <v>0</v>
      </c>
      <c r="K22" s="130">
        <f>IF(K$1&lt;Ingresos!$I$15,0,IF(K$1=Ingresos!$I$15,Ingresos!$I10*Ingresos!$A$23,'FC Mensual'!J22*((1+HLOOKUP('FC Mensual'!J$2,Ingresos!$L$8:$V$10,3,0))^(1/12))))</f>
        <v>0</v>
      </c>
      <c r="L22" s="130">
        <f>IF(L$1&lt;Ingresos!$I$15,0,IF(L$1=Ingresos!$I$15,Ingresos!$I10*Ingresos!$A$23,'FC Mensual'!K22*((1+HLOOKUP('FC Mensual'!K$2,Ingresos!$L$8:$V$10,3,0))^(1/12))))</f>
        <v>0</v>
      </c>
      <c r="M22" s="130">
        <f>IF(M$1&lt;Ingresos!$I$15,0,IF(M$1=Ingresos!$I$15,Ingresos!$I10*Ingresos!$A$23,'FC Mensual'!L22*((1+HLOOKUP('FC Mensual'!L$2,Ingresos!$L$8:$V$10,3,0))^(1/12))))</f>
        <v>0</v>
      </c>
      <c r="N22" s="130">
        <f>IF(N$1&lt;Ingresos!$I$15,0,IF(N$1=Ingresos!$I$15,Ingresos!$I10*Ingresos!$A$23,'FC Mensual'!M22*((1+HLOOKUP('FC Mensual'!M$2,Ingresos!$L$8:$V$10,3,0))^(1/12))))</f>
        <v>0</v>
      </c>
      <c r="O22" s="130">
        <f>IF(O$1&lt;Ingresos!$I$15,0,IF(O$1=Ingresos!$I$15,Ingresos!$I10*Ingresos!$A$23,'FC Mensual'!N22*((1+HLOOKUP('FC Mensual'!N$2,Ingresos!$L$8:$V$10,3,0))^(1/12))))</f>
        <v>0</v>
      </c>
      <c r="P22" s="130">
        <f>IF(P$1&lt;Ingresos!$I$15,0,IF(P$1=Ingresos!$I$15,Ingresos!$I10*Ingresos!$A$23,'FC Mensual'!O22*((1+HLOOKUP('FC Mensual'!O$2,Ingresos!$L$8:$V$10,3,0))^(1/12))))</f>
        <v>0</v>
      </c>
      <c r="Q22" s="130">
        <f>IF(Q$1&lt;Ingresos!$I$15,0,IF(Q$1=Ingresos!$I$15,Ingresos!$I10*Ingresos!$A$23,'FC Mensual'!P22*((1+HLOOKUP('FC Mensual'!P$2,Ingresos!$L$8:$V$10,3,0))^(1/12))))</f>
        <v>0</v>
      </c>
      <c r="R22" s="130">
        <f>IF(R$1&lt;Ingresos!$I$15,0,IF(R$1=Ingresos!$I$15,Ingresos!$I10*Ingresos!$A$23,'FC Mensual'!Q22*((1+HLOOKUP('FC Mensual'!Q$2,Ingresos!$L$8:$V$10,3,0))^(1/12))))</f>
        <v>0</v>
      </c>
      <c r="S22" s="130">
        <f>IF(S$1&lt;Ingresos!$I$15,0,IF(S$1=Ingresos!$I$15,Ingresos!$I10*Ingresos!$A$23,'FC Mensual'!R22*((1+HLOOKUP('FC Mensual'!R$2,Ingresos!$L$8:$V$10,3,0))^(1/12))))</f>
        <v>0</v>
      </c>
      <c r="T22" s="130">
        <f>IF(T$1&lt;Ingresos!$I$15,0,IF(T$1=Ingresos!$I$15,Ingresos!$I10*Ingresos!$A$23,'FC Mensual'!S22*((1+HLOOKUP('FC Mensual'!S$2,Ingresos!$L$8:$V$10,3,0))^(1/12))))</f>
        <v>0</v>
      </c>
      <c r="U22" s="130">
        <f>IF(U$1&lt;Ingresos!$I$15,0,IF(U$1=Ingresos!$I$15,Ingresos!$I10*Ingresos!$A$23,'FC Mensual'!T22*((1+HLOOKUP('FC Mensual'!T$2,Ingresos!$L$8:$V$10,3,0))^(1/12))))</f>
        <v>0</v>
      </c>
      <c r="V22" s="130">
        <f>IF(V$1&lt;Ingresos!$I$15,0,IF(V$1=Ingresos!$I$15,Ingresos!$I10*Ingresos!$A$23,'FC Mensual'!U22*((1+HLOOKUP('FC Mensual'!U$2,Ingresos!$L$8:$V$10,3,0))^(1/12))))</f>
        <v>0</v>
      </c>
      <c r="W22" s="130">
        <f>IF(W$1&lt;Ingresos!$I$15,0,IF(W$1=Ingresos!$I$15,Ingresos!$I10*Ingresos!$A$23,'FC Mensual'!V22*((1+HLOOKUP('FC Mensual'!V$2,Ingresos!$L$8:$V$10,3,0))^(1/12))))</f>
        <v>0</v>
      </c>
      <c r="X22" s="130">
        <f>IF(X$1&lt;Ingresos!$I$15,0,IF(X$1=Ingresos!$I$15,Ingresos!$I10*Ingresos!$A$23,'FC Mensual'!W22*((1+HLOOKUP('FC Mensual'!W$2,Ingresos!$L$8:$V$10,3,0))^(1/12))))</f>
        <v>0</v>
      </c>
      <c r="Y22" s="130">
        <f>IF(Y$1&lt;Ingresos!$I$15,0,IF(Y$1=Ingresos!$I$15,Ingresos!$I10*Ingresos!$A$23,'FC Mensual'!X22*((1+HLOOKUP('FC Mensual'!X$2,Ingresos!$L$8:$V$10,3,0))^(1/12))))</f>
        <v>0</v>
      </c>
      <c r="Z22" s="130">
        <f>IF(Z$1&lt;Ingresos!$I$15,0,IF(Z$1=Ingresos!$I$15,Ingresos!$I10*Ingresos!$A$23,'FC Mensual'!Y22*((1+HLOOKUP('FC Mensual'!Y$2,Ingresos!$L$8:$V$10,3,0))^(1/12))))</f>
        <v>0</v>
      </c>
      <c r="AA22" s="130">
        <f>IF(AA$1&lt;Ingresos!$I$15,0,IF(AA$1=Ingresos!$I$15,Ingresos!$I10*Ingresos!$A$23,'FC Mensual'!Z22*((1+HLOOKUP('FC Mensual'!Z$2,Ingresos!$L$8:$V$10,3,0))^(1/12))))</f>
        <v>0</v>
      </c>
      <c r="AB22" s="130">
        <f>IF(AB$1&lt;Ingresos!$I$15,0,IF(AB$1=Ingresos!$I$15,Ingresos!$I10*Ingresos!$A$23,'FC Mensual'!AA22*((1+HLOOKUP('FC Mensual'!AA$2,Ingresos!$L$8:$V$10,3,0))^(1/12))))</f>
        <v>0</v>
      </c>
      <c r="AC22" s="130">
        <f>IF(AC$1&lt;Ingresos!$I$15,0,IF(AC$1=Ingresos!$I$15,Ingresos!$I10*Ingresos!$A$23,'FC Mensual'!AB22*((1+HLOOKUP('FC Mensual'!AB$2,Ingresos!$L$8:$V$10,3,0))^(1/12))))</f>
        <v>0</v>
      </c>
      <c r="AD22" s="130">
        <f>IF(AD$1&lt;Ingresos!$I$15,0,IF(AD$1=Ingresos!$I$15,Ingresos!$I10*Ingresos!$A$23,'FC Mensual'!AC22*((1+HLOOKUP('FC Mensual'!AC$2,Ingresos!$L$8:$V$10,3,0))^(1/12))))</f>
        <v>0</v>
      </c>
      <c r="AE22" s="130">
        <f>IF(AE$1&lt;Ingresos!$I$15,0,IF(AE$1=Ingresos!$I$15,Ingresos!$I10*Ingresos!$A$23,'FC Mensual'!AD22*((1+HLOOKUP('FC Mensual'!AD$2,Ingresos!$L$8:$V$10,3,0))^(1/12))))</f>
        <v>0</v>
      </c>
      <c r="AF22" s="130">
        <f>IF(AF$1&lt;Ingresos!$I$15,0,IF(AF$1=Ingresos!$I$15,Ingresos!$I10*Ingresos!$A$23,'FC Mensual'!AE22*((1+HLOOKUP('FC Mensual'!AE$2,Ingresos!$L$8:$V$10,3,0))^(1/12))))</f>
        <v>0</v>
      </c>
      <c r="AG22" s="130">
        <f>IF(AG$1&lt;Ingresos!$I$15,0,IF(AG$1=Ingresos!$I$15,Ingresos!$I10*Ingresos!$A$23,'FC Mensual'!AF22*((1+HLOOKUP('FC Mensual'!AF$2,Ingresos!$L$8:$V$10,3,0))^(1/12))))</f>
        <v>0</v>
      </c>
      <c r="AH22" s="130">
        <f>IF(AH$1&lt;Ingresos!$I$15,0,IF(AH$1=Ingresos!$I$15,Ingresos!$I10*Ingresos!$A$23,'FC Mensual'!AG22*((1+HLOOKUP('FC Mensual'!AG$2,Ingresos!$L$8:$V$10,3,0))^(1/12))))</f>
        <v>0</v>
      </c>
      <c r="AI22" s="130">
        <f>IF(AI$1&lt;Ingresos!$I$15,0,IF(AI$1=Ingresos!$I$15,Ingresos!$I10*Ingresos!$A$23,'FC Mensual'!AH22*((1+HLOOKUP('FC Mensual'!AH$2,Ingresos!$L$8:$V$10,3,0))^(1/12))))</f>
        <v>0</v>
      </c>
      <c r="AJ22" s="130">
        <f>IF(AJ$1&lt;Ingresos!$I$15,0,IF(AJ$1=Ingresos!$I$15,Ingresos!$I10*Ingresos!$A$23,'FC Mensual'!AI22*((1+HLOOKUP('FC Mensual'!AI$2,Ingresos!$L$8:$V$10,3,0))^(1/12))))</f>
        <v>0</v>
      </c>
      <c r="AK22" s="130">
        <f>IF(AK$1&lt;Ingresos!$I$15,0,IF(AK$1=Ingresos!$I$15,Ingresos!$I10*Ingresos!$A$23,'FC Mensual'!AJ22*((1+HLOOKUP('FC Mensual'!AJ$2,Ingresos!$L$8:$V$10,3,0))^(1/12))))</f>
        <v>0</v>
      </c>
      <c r="AL22" s="130">
        <f>IF(AL$1&lt;Ingresos!$I$15,0,IF(AL$1=Ingresos!$I$15,Ingresos!$I10*Ingresos!$A$23,'FC Mensual'!AK22*((1+HLOOKUP('FC Mensual'!AK$2,Ingresos!$L$8:$V$10,3,0))^(1/12))))</f>
        <v>0</v>
      </c>
      <c r="AM22" s="130">
        <f>IF(AM$1&lt;Ingresos!$I$15,0,IF(AM$1=Ingresos!$I$15,Ingresos!$I10*Ingresos!$A$23,'FC Mensual'!AL22*((1+HLOOKUP('FC Mensual'!AL$2,Ingresos!$L$8:$V$10,3,0))^(1/12))))</f>
        <v>0</v>
      </c>
      <c r="AN22" s="130">
        <f>IF(AN$1&lt;Ingresos!$I$15,0,IF(AN$1=Ingresos!$I$15,Ingresos!$I10*Ingresos!$A$23,'FC Mensual'!AM22*((1+HLOOKUP('FC Mensual'!AM$2,Ingresos!$L$8:$V$10,3,0))^(1/12))))</f>
        <v>0</v>
      </c>
      <c r="AO22" s="130">
        <f>IF(AO$1&lt;Ingresos!$I$15,0,IF(AO$1=Ingresos!$I$15,Ingresos!$I10*Ingresos!$A$23,'FC Mensual'!AN22*((1+HLOOKUP('FC Mensual'!AN$2,Ingresos!$L$8:$V$10,3,0))^(1/12))))</f>
        <v>0</v>
      </c>
      <c r="AP22" s="130">
        <f>IF(AP$1&lt;Ingresos!$I$15,0,IF(AP$1=Ingresos!$I$15,Ingresos!$I10*Ingresos!$A$23,'FC Mensual'!AO22*((1+HLOOKUP('FC Mensual'!AO$2,Ingresos!$L$8:$V$10,3,0))^(1/12))))</f>
        <v>0</v>
      </c>
      <c r="AQ22" s="130">
        <f>IF(AQ$1&lt;Ingresos!$I$15,0,IF(AQ$1=Ingresos!$I$15,Ingresos!$I10*Ingresos!$A$23,'FC Mensual'!AP22*((1+HLOOKUP('FC Mensual'!AP$2,Ingresos!$L$8:$V$10,3,0))^(1/12))))</f>
        <v>0</v>
      </c>
      <c r="AR22" s="130">
        <f>IF(AR$1&lt;Ingresos!$I$15,0,IF(AR$1=Ingresos!$I$15,Ingresos!$I10*Ingresos!$A$23,'FC Mensual'!AQ22*((1+HLOOKUP('FC Mensual'!AQ$2,Ingresos!$L$8:$V$10,3,0))^(1/12))))</f>
        <v>0</v>
      </c>
      <c r="AS22" s="130">
        <f>IF(AS$1&lt;Ingresos!$I$15,0,IF(AS$1=Ingresos!$I$15,Ingresos!$I10*Ingresos!$A$23,'FC Mensual'!AR22*((1+HLOOKUP('FC Mensual'!AR$2,Ingresos!$L$8:$V$10,3,0))^(1/12))))</f>
        <v>0</v>
      </c>
      <c r="AT22" s="130">
        <f>IF(AT$1&lt;Ingresos!$I$15,0,IF(AT$1=Ingresos!$I$15,Ingresos!$I10*Ingresos!$A$23,'FC Mensual'!AS22*((1+HLOOKUP('FC Mensual'!AS$2,Ingresos!$L$8:$V$10,3,0))^(1/12))))</f>
        <v>0</v>
      </c>
      <c r="AU22" s="130">
        <f>IF(AU$1&lt;Ingresos!$I$15,0,IF(AU$1=Ingresos!$I$15,Ingresos!$I10*Ingresos!$A$23,'FC Mensual'!AT22*((1+HLOOKUP('FC Mensual'!AT$2,Ingresos!$L$8:$V$10,3,0))^(1/12))))</f>
        <v>0</v>
      </c>
      <c r="AV22" s="130">
        <f>IF(AV$1&lt;Ingresos!$I$15,0,IF(AV$1=Ingresos!$I$15,Ingresos!$I10*Ingresos!$A$23,'FC Mensual'!AU22*((1+HLOOKUP('FC Mensual'!AU$2,Ingresos!$L$8:$V$10,3,0))^(1/12))))</f>
        <v>0</v>
      </c>
      <c r="AW22" s="130">
        <f>IF(AW$1&lt;Ingresos!$I$15,0,IF(AW$1=Ingresos!$I$15,Ingresos!$I10*Ingresos!$A$23,'FC Mensual'!AV22*((1+HLOOKUP('FC Mensual'!AV$2,Ingresos!$L$8:$V$10,3,0))^(1/12))))</f>
        <v>0</v>
      </c>
      <c r="AX22" s="130">
        <f>IF(AX$1&lt;Ingresos!$I$15,0,IF(AX$1=Ingresos!$I$15,Ingresos!$I10*Ingresos!$A$23,'FC Mensual'!AW22*((1+HLOOKUP('FC Mensual'!AW$2,Ingresos!$L$8:$V$10,3,0))^(1/12))))</f>
        <v>0</v>
      </c>
      <c r="AY22" s="130">
        <f>IF(AY$1&lt;Ingresos!$I$15,0,IF(AY$1=Ingresos!$I$15,Ingresos!$I10*Ingresos!$A$23,'FC Mensual'!AX22*((1+HLOOKUP('FC Mensual'!AX$2,Ingresos!$L$8:$V$10,3,0))^(1/12))))</f>
        <v>0</v>
      </c>
      <c r="AZ22" s="130">
        <f>IF(AZ$1&lt;Ingresos!$I$15,0,IF(AZ$1=Ingresos!$I$15,Ingresos!$I10*Ingresos!$A$23,'FC Mensual'!AY22*((1+HLOOKUP('FC Mensual'!AY$2,Ingresos!$L$8:$V$10,3,0))^(1/12))))</f>
        <v>0</v>
      </c>
      <c r="BA22" s="130">
        <f>IF(BA$1&lt;Ingresos!$I$15,0,IF(BA$1=Ingresos!$I$15,Ingresos!$I10*Ingresos!$A$23,'FC Mensual'!AZ22*((1+HLOOKUP('FC Mensual'!AZ$2,Ingresos!$L$8:$V$10,3,0))^(1/12))))</f>
        <v>0</v>
      </c>
      <c r="BB22" s="130">
        <f>IF(BB$1&lt;Ingresos!$I$15,0,IF(BB$1=Ingresos!$I$15,Ingresos!$I10*Ingresos!$A$23,'FC Mensual'!BA22*((1+HLOOKUP('FC Mensual'!BA$2,Ingresos!$L$8:$V$10,3,0))^(1/12))))</f>
        <v>0</v>
      </c>
      <c r="BC22" s="130">
        <f>IF(BC$1&lt;Ingresos!$I$15,0,IF(BC$1=Ingresos!$I$15,Ingresos!$I10*Ingresos!$A$23,'FC Mensual'!BB22*((1+HLOOKUP('FC Mensual'!BB$2,Ingresos!$L$8:$V$10,3,0))^(1/12))))</f>
        <v>0</v>
      </c>
      <c r="BD22" s="130">
        <f>IF(BD$1&lt;Ingresos!$I$15,0,IF(BD$1=Ingresos!$I$15,Ingresos!$I10*Ingresos!$A$23,'FC Mensual'!BC22*((1+HLOOKUP('FC Mensual'!BC$2,Ingresos!$L$8:$V$10,3,0))^(1/12))))</f>
        <v>0</v>
      </c>
      <c r="BE22" s="130">
        <f>IF(BE$1&lt;Ingresos!$I$15,0,IF(BE$1=Ingresos!$I$15,Ingresos!$I10*Ingresos!$A$23,'FC Mensual'!BD22*((1+HLOOKUP('FC Mensual'!BD$2,Ingresos!$L$8:$V$10,3,0))^(1/12))))</f>
        <v>0</v>
      </c>
      <c r="BF22" s="130">
        <f>IF(BF$1&lt;Ingresos!$I$15,0,IF(BF$1=Ingresos!$I$15,Ingresos!$I10*Ingresos!$A$23,'FC Mensual'!BE22*((1+HLOOKUP('FC Mensual'!BE$2,Ingresos!$L$8:$V$10,3,0))^(1/12))))</f>
        <v>0</v>
      </c>
      <c r="BG22" s="130">
        <f>IF(BG$1&lt;Ingresos!$I$15,0,IF(BG$1=Ingresos!$I$15,Ingresos!$I10*Ingresos!$A$23,'FC Mensual'!BF22*((1+HLOOKUP('FC Mensual'!BF$2,Ingresos!$L$8:$V$10,3,0))^(1/12))))</f>
        <v>0</v>
      </c>
      <c r="BH22" s="130">
        <f>IF(BH$1&lt;Ingresos!$I$15,0,IF(BH$1=Ingresos!$I$15,Ingresos!$I10*Ingresos!$A$23,'FC Mensual'!BG22*((1+HLOOKUP('FC Mensual'!BG$2,Ingresos!$L$8:$V$10,3,0))^(1/12))))</f>
        <v>0</v>
      </c>
      <c r="BI22" s="130">
        <f>IF(BI$1&lt;Ingresos!$I$15,0,IF(BI$1=Ingresos!$I$15,Ingresos!$I10*Ingresos!$A$23,'FC Mensual'!BH22*((1+HLOOKUP('FC Mensual'!BH$2,Ingresos!$L$8:$V$10,3,0))^(1/12))))</f>
        <v>0</v>
      </c>
      <c r="BJ22" s="130">
        <f>IF(BJ$1&lt;Ingresos!$I$15,0,IF(BJ$1=Ingresos!$I$15,Ingresos!$I10*Ingresos!$A$23,'FC Mensual'!BI22*((1+HLOOKUP('FC Mensual'!BI$2,Ingresos!$L$8:$V$10,3,0))^(1/12))))</f>
        <v>0</v>
      </c>
      <c r="BK22" s="130">
        <f>IF(BK$1&lt;Ingresos!$I$15,0,IF(BK$1=Ingresos!$I$15,Ingresos!$I10*Ingresos!$A$23,'FC Mensual'!BJ22*((1+HLOOKUP('FC Mensual'!BJ$2,Ingresos!$L$8:$V$10,3,0))^(1/12))))</f>
        <v>0</v>
      </c>
      <c r="BL22" s="130">
        <f>IF(BL$1&lt;Ingresos!$I$15,0,IF(BL$1=Ingresos!$I$15,Ingresos!$I10*Ingresos!$A$23,'FC Mensual'!BK22*((1+HLOOKUP('FC Mensual'!BK$2,Ingresos!$L$8:$V$10,3,0))^(1/12))))</f>
        <v>0</v>
      </c>
      <c r="BM22" s="130">
        <f>IF(BM$1&lt;Ingresos!$I$15,0,IF(BM$1=Ingresos!$I$15,Ingresos!$I10*Ingresos!$A$23,'FC Mensual'!BL22*((1+HLOOKUP('FC Mensual'!BL$2,Ingresos!$L$8:$V$10,3,0))^(1/12))))</f>
        <v>0</v>
      </c>
      <c r="BN22" s="130">
        <f>IF(BN$1&lt;Ingresos!$I$15,0,IF(BN$1=Ingresos!$I$15,Ingresos!$I10*Ingresos!$A$23,'FC Mensual'!BM22*((1+HLOOKUP('FC Mensual'!BM$2,Ingresos!$L$8:$V$10,3,0))^(1/12))))</f>
        <v>0</v>
      </c>
      <c r="BO22" s="130">
        <f>IF(BO$1&lt;Ingresos!$I$15,0,IF(BO$1=Ingresos!$I$15,Ingresos!$I10*Ingresos!$A$23,'FC Mensual'!BN22*((1+HLOOKUP('FC Mensual'!BN$2,Ingresos!$L$8:$V$10,3,0))^(1/12))))</f>
        <v>0</v>
      </c>
      <c r="BP22" s="130">
        <f>IF(BP$1&lt;Ingresos!$I$15,0,IF(BP$1=Ingresos!$I$15,Ingresos!$I10*Ingresos!$A$23,'FC Mensual'!BO22*((1+HLOOKUP('FC Mensual'!BO$2,Ingresos!$L$8:$V$10,3,0))^(1/12))))</f>
        <v>0</v>
      </c>
      <c r="BQ22" s="130">
        <f>IF(BQ$1&lt;Ingresos!$I$15,0,IF(BQ$1=Ingresos!$I$15,Ingresos!$I10*Ingresos!$A$23,'FC Mensual'!BP22*((1+HLOOKUP('FC Mensual'!BP$2,Ingresos!$L$8:$V$10,3,0))^(1/12))))</f>
        <v>0</v>
      </c>
      <c r="BR22" s="130">
        <f>IF(BR$1&lt;Ingresos!$I$15,0,IF(BR$1=Ingresos!$I$15,Ingresos!$I10*Ingresos!$A$23,'FC Mensual'!BQ22*((1+HLOOKUP('FC Mensual'!BQ$2,Ingresos!$L$8:$V$10,3,0))^(1/12))))</f>
        <v>0</v>
      </c>
      <c r="BS22" s="130">
        <f>IF(BS$1&lt;Ingresos!$I$15,0,IF(BS$1=Ingresos!$I$15,Ingresos!$I10*Ingresos!$A$23,'FC Mensual'!BR22*((1+HLOOKUP('FC Mensual'!BR$2,Ingresos!$L$8:$V$10,3,0))^(1/12))))</f>
        <v>0</v>
      </c>
      <c r="BT22" s="130">
        <f>IF(BT$1&lt;Ingresos!$I$15,0,IF(BT$1=Ingresos!$I$15,Ingresos!$I10*Ingresos!$A$23,'FC Mensual'!BS22*((1+HLOOKUP('FC Mensual'!BS$2,Ingresos!$L$8:$V$10,3,0))^(1/12))))</f>
        <v>0</v>
      </c>
      <c r="BU22" s="130">
        <f>IF(BU$1&lt;Ingresos!$I$15,0,IF(BU$1=Ingresos!$I$15,Ingresos!$I10*Ingresos!$A$23,'FC Mensual'!BT22*((1+HLOOKUP('FC Mensual'!BT$2,Ingresos!$L$8:$V$10,3,0))^(1/12))))</f>
        <v>0</v>
      </c>
      <c r="BV22" s="130">
        <f>IF(BV$1&lt;Ingresos!$I$15,0,IF(BV$1=Ingresos!$I$15,Ingresos!$I10*Ingresos!$A$23,'FC Mensual'!BU22*((1+HLOOKUP('FC Mensual'!BU$2,Ingresos!$L$8:$V$10,3,0))^(1/12))))</f>
        <v>0</v>
      </c>
      <c r="BW22" s="130">
        <f>IF(BW$1&lt;Ingresos!$I$15,0,IF(BW$1=Ingresos!$I$15,Ingresos!$I10*Ingresos!$A$23,'FC Mensual'!BV22*((1+HLOOKUP('FC Mensual'!BV$2,Ingresos!$L$8:$V$10,3,0))^(1/12))))</f>
        <v>0</v>
      </c>
      <c r="BX22" s="130">
        <f>IF(BX$1&lt;Ingresos!$I$15,0,IF(BX$1=Ingresos!$I$15,Ingresos!$I10*Ingresos!$A$23,'FC Mensual'!BW22*((1+HLOOKUP('FC Mensual'!BW$2,Ingresos!$L$8:$V$10,3,0))^(1/12))))</f>
        <v>0</v>
      </c>
      <c r="BY22" s="130">
        <f>IF(BY$1&lt;Ingresos!$I$15,0,IF(BY$1=Ingresos!$I$15,Ingresos!$I10*Ingresos!$A$23,'FC Mensual'!BX22*((1+HLOOKUP('FC Mensual'!BX$2,Ingresos!$L$8:$V$10,3,0))^(1/12))))</f>
        <v>0</v>
      </c>
      <c r="BZ22" s="130">
        <f>IF(BZ$1&lt;Ingresos!$I$15,0,IF(BZ$1=Ingresos!$I$15,Ingresos!$I10*Ingresos!$A$23,'FC Mensual'!BY22*((1+HLOOKUP('FC Mensual'!BY$2,Ingresos!$L$8:$V$10,3,0))^(1/12))))</f>
        <v>0</v>
      </c>
      <c r="CA22" s="130">
        <f>IF(CA$1&lt;Ingresos!$I$15,0,IF(CA$1=Ingresos!$I$15,Ingresos!$I10*Ingresos!$A$23,'FC Mensual'!BZ22*((1+HLOOKUP('FC Mensual'!BZ$2,Ingresos!$L$8:$V$10,3,0))^(1/12))))</f>
        <v>0</v>
      </c>
      <c r="CB22" s="130">
        <f>IF(CB$1&lt;Ingresos!$I$15,0,IF(CB$1=Ingresos!$I$15,Ingresos!$I10*Ingresos!$A$23,'FC Mensual'!CA22*((1+HLOOKUP('FC Mensual'!CA$2,Ingresos!$L$8:$V$10,3,0))^(1/12))))</f>
        <v>0</v>
      </c>
      <c r="CC22" s="130">
        <f>IF(CC$1&lt;Ingresos!$I$15,0,IF(CC$1=Ingresos!$I$15,Ingresos!$I10*Ingresos!$A$23,'FC Mensual'!CB22*((1+HLOOKUP('FC Mensual'!CB$2,Ingresos!$L$8:$V$10,3,0))^(1/12))))</f>
        <v>0</v>
      </c>
      <c r="CD22" s="130">
        <f>IF(CD$1&lt;Ingresos!$I$15,0,IF(CD$1=Ingresos!$I$15,Ingresos!$I10*Ingresos!$A$23,'FC Mensual'!CC22*((1+HLOOKUP('FC Mensual'!CC$2,Ingresos!$L$8:$V$10,3,0))^(1/12))))</f>
        <v>0</v>
      </c>
      <c r="CE22" s="130">
        <f>IF(CE$1&lt;Ingresos!$I$15,0,IF(CE$1=Ingresos!$I$15,Ingresos!$I10*Ingresos!$A$23,'FC Mensual'!CD22*((1+HLOOKUP('FC Mensual'!CD$2,Ingresos!$L$8:$V$10,3,0))^(1/12))))</f>
        <v>0</v>
      </c>
      <c r="CF22" s="130">
        <f>IF(CF$1&lt;Ingresos!$I$15,0,IF(CF$1=Ingresos!$I$15,Ingresos!$I10*Ingresos!$A$23,'FC Mensual'!CE22*((1+HLOOKUP('FC Mensual'!CE$2,Ingresos!$L$8:$V$10,3,0))^(1/12))))</f>
        <v>0</v>
      </c>
      <c r="CG22" s="130">
        <f>IF(CG$1&lt;Ingresos!$I$15,0,IF(CG$1=Ingresos!$I$15,Ingresos!$I10*Ingresos!$A$23,'FC Mensual'!CF22*((1+HLOOKUP('FC Mensual'!CF$2,Ingresos!$L$8:$V$10,3,0))^(1/12))))</f>
        <v>0</v>
      </c>
      <c r="CH22" s="130">
        <f>IF(CH$1&lt;Ingresos!$I$15,0,IF(CH$1=Ingresos!$I$15,Ingresos!$I10*Ingresos!$A$23,'FC Mensual'!CG22*((1+HLOOKUP('FC Mensual'!CG$2,Ingresos!$L$8:$V$10,3,0))^(1/12))))</f>
        <v>0</v>
      </c>
      <c r="CI22" s="130">
        <f>IF(CI$1&lt;Ingresos!$I$15,0,IF(CI$1=Ingresos!$I$15,Ingresos!$I10*Ingresos!$A$23,'FC Mensual'!CH22*((1+HLOOKUP('FC Mensual'!CH$2,Ingresos!$L$8:$V$10,3,0))^(1/12))))</f>
        <v>0</v>
      </c>
      <c r="CJ22" s="130">
        <f>IF(CJ$1&lt;Ingresos!$I$15,0,IF(CJ$1=Ingresos!$I$15,Ingresos!$I10*Ingresos!$A$23,'FC Mensual'!CI22*((1+HLOOKUP('FC Mensual'!CI$2,Ingresos!$L$8:$V$10,3,0))^(1/12))))</f>
        <v>0</v>
      </c>
      <c r="CK22" s="130">
        <f>IF(CK$1&lt;Ingresos!$I$15,0,IF(CK$1=Ingresos!$I$15,Ingresos!$I10*Ingresos!$A$23,'FC Mensual'!CJ22*((1+HLOOKUP('FC Mensual'!CJ$2,Ingresos!$L$8:$V$10,3,0))^(1/12))))</f>
        <v>0</v>
      </c>
      <c r="CL22" s="130">
        <f>IF(CL$1&lt;Ingresos!$I$15,0,IF(CL$1=Ingresos!$I$15,Ingresos!$I10*Ingresos!$A$23,'FC Mensual'!CK22*((1+HLOOKUP('FC Mensual'!CK$2,Ingresos!$L$8:$V$10,3,0))^(1/12))))</f>
        <v>0</v>
      </c>
      <c r="CM22" s="130">
        <f>IF(CM$1&lt;Ingresos!$I$15,0,IF(CM$1=Ingresos!$I$15,Ingresos!$I10*Ingresos!$A$23,'FC Mensual'!CL22*((1+HLOOKUP('FC Mensual'!CL$2,Ingresos!$L$8:$V$10,3,0))^(1/12))))</f>
        <v>0</v>
      </c>
      <c r="CN22" s="130">
        <f>IF(CN$1&lt;Ingresos!$I$15,0,IF(CN$1=Ingresos!$I$15,Ingresos!$I10*Ingresos!$A$23,'FC Mensual'!CM22*((1+HLOOKUP('FC Mensual'!CM$2,Ingresos!$L$8:$V$10,3,0))^(1/12))))</f>
        <v>0</v>
      </c>
      <c r="CO22" s="130">
        <f>IF(CO$1&lt;Ingresos!$I$15,0,IF(CO$1=Ingresos!$I$15,Ingresos!$I10*Ingresos!$A$23,'FC Mensual'!CN22*((1+HLOOKUP('FC Mensual'!CN$2,Ingresos!$L$8:$V$10,3,0))^(1/12))))</f>
        <v>0</v>
      </c>
      <c r="CP22" s="130">
        <f>IF(CP$1&lt;Ingresos!$I$15,0,IF(CP$1=Ingresos!$I$15,Ingresos!$I10*Ingresos!$A$23,'FC Mensual'!CO22*((1+HLOOKUP('FC Mensual'!CO$2,Ingresos!$L$8:$V$10,3,0))^(1/12))))</f>
        <v>0</v>
      </c>
      <c r="CQ22" s="130">
        <f>IF(CQ$1&lt;Ingresos!$I$15,0,IF(CQ$1=Ingresos!$I$15,Ingresos!$I10*Ingresos!$A$23,'FC Mensual'!CP22*((1+HLOOKUP('FC Mensual'!CP$2,Ingresos!$L$8:$V$10,3,0))^(1/12))))</f>
        <v>0</v>
      </c>
      <c r="CR22" s="130">
        <f>IF(CR$1&lt;Ingresos!$I$15,0,IF(CR$1=Ingresos!$I$15,Ingresos!$I10*Ingresos!$A$23,'FC Mensual'!CQ22*((1+HLOOKUP('FC Mensual'!CQ$2,Ingresos!$L$8:$V$10,3,0))^(1/12))))</f>
        <v>0</v>
      </c>
      <c r="CS22" s="130">
        <f>IF(CS$1&lt;Ingresos!$I$15,0,IF(CS$1=Ingresos!$I$15,Ingresos!$I10*Ingresos!$A$23,'FC Mensual'!CR22*((1+HLOOKUP('FC Mensual'!CR$2,Ingresos!$L$8:$V$10,3,0))^(1/12))))</f>
        <v>0</v>
      </c>
      <c r="CT22" s="130">
        <f>IF(CT$1&lt;Ingresos!$I$15,0,IF(CT$1=Ingresos!$I$15,Ingresos!$I10*Ingresos!$A$23,'FC Mensual'!CS22*((1+HLOOKUP('FC Mensual'!CS$2,Ingresos!$L$8:$V$10,3,0))^(1/12))))</f>
        <v>0</v>
      </c>
      <c r="CU22" s="130">
        <f>IF(CU$1&lt;Ingresos!$I$15,0,IF(CU$1=Ingresos!$I$15,Ingresos!$I10*Ingresos!$A$23,'FC Mensual'!CT22*((1+HLOOKUP('FC Mensual'!CT$2,Ingresos!$L$8:$V$10,3,0))^(1/12))))</f>
        <v>0</v>
      </c>
      <c r="CV22" s="130">
        <f>IF(CV$1&lt;Ingresos!$I$15,0,IF(CV$1=Ingresos!$I$15,Ingresos!$I10*Ingresos!$A$23,'FC Mensual'!CU22*((1+HLOOKUP('FC Mensual'!CU$2,Ingresos!$L$8:$V$10,3,0))^(1/12))))</f>
        <v>0</v>
      </c>
      <c r="CW22" s="130">
        <f>IF(CW$1&lt;Ingresos!$I$15,0,IF(CW$1=Ingresos!$I$15,Ingresos!$I10*Ingresos!$A$23,'FC Mensual'!CV22*((1+HLOOKUP('FC Mensual'!CV$2,Ingresos!$L$8:$V$10,3,0))^(1/12))))</f>
        <v>0</v>
      </c>
      <c r="CX22" s="130">
        <f>IF(CX$1&lt;Ingresos!$I$15,0,IF(CX$1=Ingresos!$I$15,Ingresos!$I10*Ingresos!$A$23,'FC Mensual'!CW22*((1+HLOOKUP('FC Mensual'!CW$2,Ingresos!$L$8:$V$10,3,0))^(1/12))))</f>
        <v>0</v>
      </c>
      <c r="CY22" s="130">
        <f>IF(CY$1&lt;Ingresos!$I$15,0,IF(CY$1=Ingresos!$I$15,Ingresos!$I10*Ingresos!$A$23,'FC Mensual'!CX22*((1+HLOOKUP('FC Mensual'!CX$2,Ingresos!$L$8:$V$10,3,0))^(1/12))))</f>
        <v>0</v>
      </c>
      <c r="CZ22" s="130">
        <f>IF(CZ$1&lt;Ingresos!$I$15,0,IF(CZ$1=Ingresos!$I$15,Ingresos!$I10*Ingresos!$A$23,'FC Mensual'!CY22*((1+HLOOKUP('FC Mensual'!CY$2,Ingresos!$L$8:$V$10,3,0))^(1/12))))</f>
        <v>0</v>
      </c>
      <c r="DA22" s="130">
        <f>IF(DA$1&lt;Ingresos!$I$15,0,IF(DA$1=Ingresos!$I$15,Ingresos!$I10*Ingresos!$A$23,'FC Mensual'!CZ22*((1+HLOOKUP('FC Mensual'!CZ$2,Ingresos!$L$8:$V$10,3,0))^(1/12))))</f>
        <v>0</v>
      </c>
      <c r="DB22" s="130">
        <f>IF(DB$1&lt;Ingresos!$I$15,0,IF(DB$1=Ingresos!$I$15,Ingresos!$I10*Ingresos!$A$23,'FC Mensual'!DA22*((1+HLOOKUP('FC Mensual'!DA$2,Ingresos!$L$8:$V$10,3,0))^(1/12))))</f>
        <v>0</v>
      </c>
      <c r="DC22" s="130">
        <f>IF(DC$1&lt;Ingresos!$I$15,0,IF(DC$1=Ingresos!$I$15,Ingresos!$I10*Ingresos!$A$23,'FC Mensual'!DB22*((1+HLOOKUP('FC Mensual'!DB$2,Ingresos!$L$8:$V$10,3,0))^(1/12))))</f>
        <v>0</v>
      </c>
      <c r="DD22" s="130">
        <f>IF(DD$1&lt;Ingresos!$I$15,0,IF(DD$1=Ingresos!$I$15,Ingresos!$I10*Ingresos!$A$23,'FC Mensual'!DC22*((1+HLOOKUP('FC Mensual'!DC$2,Ingresos!$L$8:$V$10,3,0))^(1/12))))</f>
        <v>0</v>
      </c>
      <c r="DE22" s="130">
        <f>IF(DE$1&lt;Ingresos!$I$15,0,IF(DE$1=Ingresos!$I$15,Ingresos!$I10*Ingresos!$A$23,'FC Mensual'!DD22*((1+HLOOKUP('FC Mensual'!DD$2,Ingresos!$L$8:$V$10,3,0))^(1/12))))</f>
        <v>0</v>
      </c>
      <c r="DF22" s="130">
        <f>IF(DF$1&lt;Ingresos!$I$15,0,IF(DF$1=Ingresos!$I$15,Ingresos!$I10*Ingresos!$A$23,'FC Mensual'!DE22*((1+HLOOKUP('FC Mensual'!DE$2,Ingresos!$L$8:$V$10,3,0))^(1/12))))</f>
        <v>0</v>
      </c>
      <c r="DG22" s="130">
        <f>IF(DG$1&lt;Ingresos!$I$15,0,IF(DG$1=Ingresos!$I$15,Ingresos!$I10*Ingresos!$A$23,'FC Mensual'!DF22*((1+HLOOKUP('FC Mensual'!DF$2,Ingresos!$L$8:$V$10,3,0))^(1/12))))</f>
        <v>0</v>
      </c>
      <c r="DH22" s="130">
        <f>IF(DH$1&lt;Ingresos!$I$15,0,IF(DH$1=Ingresos!$I$15,Ingresos!$I10*Ingresos!$A$23,'FC Mensual'!DG22*((1+HLOOKUP('FC Mensual'!DG$2,Ingresos!$L$8:$V$10,3,0))^(1/12))))</f>
        <v>0</v>
      </c>
      <c r="DI22" s="130">
        <f>IF(DI$1&lt;Ingresos!$I$15,0,IF(DI$1=Ingresos!$I$15,Ingresos!$I10*Ingresos!$A$23,'FC Mensual'!DH22*((1+HLOOKUP('FC Mensual'!DH$2,Ingresos!$L$8:$V$10,3,0))^(1/12))))</f>
        <v>0</v>
      </c>
      <c r="DJ22" s="130">
        <f>IF(DJ$1&lt;Ingresos!$I$15,0,IF(DJ$1=Ingresos!$I$15,Ingresos!$I10*Ingresos!$A$23,'FC Mensual'!DI22*((1+HLOOKUP('FC Mensual'!DI$2,Ingresos!$L$8:$V$10,3,0))^(1/12))))</f>
        <v>0</v>
      </c>
      <c r="DK22" s="130">
        <f>IF(DK$1&lt;Ingresos!$I$15,0,IF(DK$1=Ingresos!$I$15,Ingresos!$I10*Ingresos!$A$23,'FC Mensual'!DJ22*((1+HLOOKUP('FC Mensual'!DJ$2,Ingresos!$L$8:$V$10,3,0))^(1/12))))</f>
        <v>0</v>
      </c>
      <c r="DL22" s="130">
        <f>IF(DL$1&lt;Ingresos!$I$15,0,IF(DL$1=Ingresos!$I$15,Ingresos!$I10*Ingresos!$A$23,'FC Mensual'!DK22*((1+HLOOKUP('FC Mensual'!DK$2,Ingresos!$L$8:$V$10,3,0))^(1/12))))</f>
        <v>0</v>
      </c>
      <c r="DM22" s="130">
        <f>IF(DM$1&lt;Ingresos!$I$15,0,IF(DM$1=Ingresos!$I$15,Ingresos!$I10*Ingresos!$A$23,'FC Mensual'!DL22*((1+HLOOKUP('FC Mensual'!DL$2,Ingresos!$L$8:$V$10,3,0))^(1/12))))</f>
        <v>0</v>
      </c>
      <c r="DN22" s="130">
        <f>IF(DN$1&lt;Ingresos!$I$15,0,IF(DN$1=Ingresos!$I$15,Ingresos!$I10*Ingresos!$A$23,'FC Mensual'!DM22*((1+HLOOKUP('FC Mensual'!DM$2,Ingresos!$L$8:$V$10,3,0))^(1/12))))</f>
        <v>0</v>
      </c>
      <c r="DO22" s="130">
        <f>IF(DO$1&lt;Ingresos!$I$15,0,IF(DO$1=Ingresos!$I$15,Ingresos!$I10*Ingresos!$A$23,'FC Mensual'!DN22*((1+HLOOKUP('FC Mensual'!DN$2,Ingresos!$L$8:$V$10,3,0))^(1/12))))</f>
        <v>0</v>
      </c>
      <c r="DP22" s="130">
        <f>IF(DP$1&lt;Ingresos!$I$15,0,IF(DP$1=Ingresos!$I$15,Ingresos!$I10*Ingresos!$A$23,'FC Mensual'!DO22*((1+HLOOKUP('FC Mensual'!DO$2,Ingresos!$L$8:$V$10,3,0))^(1/12))))</f>
        <v>0</v>
      </c>
      <c r="DQ22" s="130">
        <f>IF(DQ$1&lt;Ingresos!$I$15,0,IF(DQ$1=Ingresos!$I$15,Ingresos!$I10*Ingresos!$A$23,'FC Mensual'!DP22*((1+HLOOKUP('FC Mensual'!DP$2,Ingresos!$L$8:$V$10,3,0))^(1/12))))</f>
        <v>0</v>
      </c>
      <c r="DR22" s="130">
        <f>IF(DR$1&lt;Ingresos!$I$15,0,IF(DR$1=Ingresos!$I$15,Ingresos!$I10*Ingresos!$A$23,'FC Mensual'!DQ22*((1+HLOOKUP('FC Mensual'!DQ$2,Ingresos!$L$8:$V$10,3,0))^(1/12))))</f>
        <v>0</v>
      </c>
      <c r="DS22" s="130">
        <f>IF(DS$1&lt;Ingresos!$I$15,0,IF(DS$1=Ingresos!$I$15,Ingresos!$I10*Ingresos!$A$23,'FC Mensual'!DR22*((1+HLOOKUP('FC Mensual'!DR$2,Ingresos!$L$8:$V$10,3,0))^(1/12))))</f>
        <v>0</v>
      </c>
      <c r="DT22" s="130">
        <f>IF(DT$1&lt;Ingresos!$I$15,0,IF(DT$1=Ingresos!$I$15,Ingresos!$I10*Ingresos!$A$23,'FC Mensual'!DS22*((1+HLOOKUP('FC Mensual'!DS$2,Ingresos!$L$8:$V$10,3,0))^(1/12))))</f>
        <v>0</v>
      </c>
      <c r="DU22" s="130">
        <f>IF(DU$1&lt;Ingresos!$I$15,0,IF(DU$1=Ingresos!$I$15,Ingresos!$I10*Ingresos!$A$23,'FC Mensual'!DT22*((1+HLOOKUP('FC Mensual'!DT$2,Ingresos!$L$8:$V$10,3,0))^(1/12))))</f>
        <v>0</v>
      </c>
      <c r="DV22" s="130">
        <f>IF(DV$1&lt;Ingresos!$I$15,0,IF(DV$1=Ingresos!$I$15,Ingresos!$I10*Ingresos!$A$23,'FC Mensual'!DU22*((1+HLOOKUP('FC Mensual'!DU$2,Ingresos!$L$8:$V$10,3,0))^(1/12))))</f>
        <v>0</v>
      </c>
      <c r="DW22" s="130">
        <f>IF(DW$1&lt;Ingresos!$I$15,0,IF(DW$1=Ingresos!$I$15,Ingresos!$I10*Ingresos!$A$23,'FC Mensual'!DV22*((1+HLOOKUP('FC Mensual'!DV$2,Ingresos!$L$8:$V$10,3,0))^(1/12))))</f>
        <v>0</v>
      </c>
      <c r="DX22" s="130">
        <f>IF(DX$1&lt;Ingresos!$I$15,0,IF(DX$1=Ingresos!$I$15,Ingresos!$I10*Ingresos!$A$23,'FC Mensual'!DW22*((1+HLOOKUP('FC Mensual'!DW$2,Ingresos!$L$8:$V$10,3,0))^(1/12))))</f>
        <v>0</v>
      </c>
      <c r="DY22" s="130">
        <f>IF(DY$1&lt;Ingresos!$I$15,0,IF(DY$1=Ingresos!$I$15,Ingresos!$I10*Ingresos!$A$23,'FC Mensual'!DX22*((1+HLOOKUP('FC Mensual'!DX$2,Ingresos!$L$8:$V$10,3,0))^(1/12))))</f>
        <v>0</v>
      </c>
      <c r="DZ22" s="130">
        <f>IF(DZ$1&lt;Ingresos!$I$15,0,IF(DZ$1=Ingresos!$I$15,Ingresos!$I10*Ingresos!$A$23,'FC Mensual'!DY22*((1+HLOOKUP('FC Mensual'!DY$2,Ingresos!$L$8:$V$10,3,0))^(1/12))))</f>
        <v>0</v>
      </c>
      <c r="EA22" s="130">
        <f>IF(EA$1&lt;Ingresos!$I$15,0,IF(EA$1=Ingresos!$I$15,Ingresos!$I10*Ingresos!$A$23,'FC Mensual'!DZ22*((1+HLOOKUP('FC Mensual'!DZ$2,Ingresos!$L$8:$V$10,3,0))^(1/12))))</f>
        <v>0</v>
      </c>
      <c r="EB22" s="130">
        <f>IF(EB$1&lt;Ingresos!$I$15,0,IF(EB$1=Ingresos!$I$15,Ingresos!$I10*Ingresos!$A$23,'FC Mensual'!EA22*((1+HLOOKUP('FC Mensual'!EA$2,Ingresos!$L$8:$V$10,3,0))^(1/12))))</f>
        <v>0</v>
      </c>
      <c r="EC22" s="130">
        <f>IF(EC$1&lt;Ingresos!$I$15,0,IF(EC$1=Ingresos!$I$15,Ingresos!$I10*Ingresos!$A$23,'FC Mensual'!EB22*((1+HLOOKUP('FC Mensual'!EB$2,Ingresos!$L$8:$V$10,3,0))^(1/12))))</f>
        <v>0</v>
      </c>
      <c r="ED22" s="130">
        <f>IF(ED$1&lt;Ingresos!$I$15,0,IF(ED$1=Ingresos!$I$15,Ingresos!$I10*Ingresos!$A$23,'FC Mensual'!EC22*((1+HLOOKUP('FC Mensual'!EC$2,Ingresos!$L$8:$V$10,3,0))^(1/12))))</f>
        <v>0</v>
      </c>
      <c r="EE22" s="130">
        <f>IF(EE$1&lt;Ingresos!$I$15,0,IF(EE$1=Ingresos!$I$15,Ingresos!$I10*Ingresos!$A$23,'FC Mensual'!ED22*((1+HLOOKUP('FC Mensual'!ED$2,Ingresos!$L$8:$V$10,3,0))^(1/12))))</f>
        <v>0</v>
      </c>
    </row>
    <row r="23" spans="1:135" x14ac:dyDescent="0.35">
      <c r="A23" s="137">
        <f>SUMIF($C$1:$EE$1,"&lt;="&amp;Resumen!$K$19,'FC Mensual'!C23:EE23)</f>
        <v>0</v>
      </c>
      <c r="B23" s="5" t="str">
        <f>Ingresos!H11</f>
        <v>Otros Ingresos</v>
      </c>
      <c r="C23" s="129"/>
      <c r="D23" s="130">
        <f>IF(D$1&lt;Ingresos!$I$15,0,IF(D$1=Ingresos!$I$15,Ingresos!$I11*Ingresos!$A$23,'FC Mensual'!C23*((1+HLOOKUP('FC Mensual'!C$2,Ingresos!$L$8:$V$10,3,0))^(1/12))))</f>
        <v>0</v>
      </c>
      <c r="E23" s="130">
        <f>IF(E$1&lt;Ingresos!$I$15,0,IF(E$1=Ingresos!$I$15,Ingresos!$I11*Ingresos!$A$23,'FC Mensual'!D23*((1+HLOOKUP('FC Mensual'!D$2,Ingresos!$L$8:$V$10,3,0))^(1/12))))</f>
        <v>0</v>
      </c>
      <c r="F23" s="130">
        <f>IF(F$1&lt;Ingresos!$I$15,0,IF(F$1=Ingresos!$I$15,Ingresos!$I11*Ingresos!$A$23,'FC Mensual'!E23*((1+HLOOKUP('FC Mensual'!E$2,Ingresos!$L$8:$V$10,3,0))^(1/12))))</f>
        <v>0</v>
      </c>
      <c r="G23" s="130">
        <f>IF(G$1&lt;Ingresos!$I$15,0,IF(G$1=Ingresos!$I$15,Ingresos!$I11*Ingresos!$A$23,'FC Mensual'!F23*((1+HLOOKUP('FC Mensual'!F$2,Ingresos!$L$8:$V$10,3,0))^(1/12))))</f>
        <v>0</v>
      </c>
      <c r="H23" s="130">
        <f>IF(H$1&lt;Ingresos!$I$15,0,IF(H$1=Ingresos!$I$15,Ingresos!$I11*Ingresos!$A$23,'FC Mensual'!G23*((1+HLOOKUP('FC Mensual'!G$2,Ingresos!$L$8:$V$10,3,0))^(1/12))))</f>
        <v>0</v>
      </c>
      <c r="I23" s="130">
        <f>IF(I$1&lt;Ingresos!$I$15,0,IF(I$1=Ingresos!$I$15,Ingresos!$I11*Ingresos!$A$23,'FC Mensual'!H23*((1+HLOOKUP('FC Mensual'!H$2,Ingresos!$L$8:$V$10,3,0))^(1/12))))</f>
        <v>0</v>
      </c>
      <c r="J23" s="130">
        <f>IF(J$1&lt;Ingresos!$I$15,0,IF(J$1=Ingresos!$I$15,Ingresos!$I11*Ingresos!$A$23,'FC Mensual'!I23*((1+HLOOKUP('FC Mensual'!I$2,Ingresos!$L$8:$V$10,3,0))^(1/12))))</f>
        <v>0</v>
      </c>
      <c r="K23" s="130">
        <f>IF(K$1&lt;Ingresos!$I$15,0,IF(K$1=Ingresos!$I$15,Ingresos!$I11*Ingresos!$A$23,'FC Mensual'!J23*((1+HLOOKUP('FC Mensual'!J$2,Ingresos!$L$8:$V$10,3,0))^(1/12))))</f>
        <v>0</v>
      </c>
      <c r="L23" s="130">
        <f>IF(L$1&lt;Ingresos!$I$15,0,IF(L$1=Ingresos!$I$15,Ingresos!$I11*Ingresos!$A$23,'FC Mensual'!K23*((1+HLOOKUP('FC Mensual'!K$2,Ingresos!$L$8:$V$10,3,0))^(1/12))))</f>
        <v>0</v>
      </c>
      <c r="M23" s="130">
        <f>IF(M$1&lt;Ingresos!$I$15,0,IF(M$1=Ingresos!$I$15,Ingresos!$I11*Ingresos!$A$23,'FC Mensual'!L23*((1+HLOOKUP('FC Mensual'!L$2,Ingresos!$L$8:$V$10,3,0))^(1/12))))</f>
        <v>0</v>
      </c>
      <c r="N23" s="130">
        <f>IF(N$1&lt;Ingresos!$I$15,0,IF(N$1=Ingresos!$I$15,Ingresos!$I11*Ingresos!$A$23,'FC Mensual'!M23*((1+HLOOKUP('FC Mensual'!M$2,Ingresos!$L$8:$V$10,3,0))^(1/12))))</f>
        <v>0</v>
      </c>
      <c r="O23" s="130">
        <f>IF(O$1&lt;Ingresos!$I$15,0,IF(O$1=Ingresos!$I$15,Ingresos!$I11*Ingresos!$A$23,'FC Mensual'!N23*((1+HLOOKUP('FC Mensual'!N$2,Ingresos!$L$8:$V$10,3,0))^(1/12))))</f>
        <v>0</v>
      </c>
      <c r="P23" s="130">
        <f>IF(P$1&lt;Ingresos!$I$15,0,IF(P$1=Ingresos!$I$15,Ingresos!$I11*Ingresos!$A$23,'FC Mensual'!O23*((1+HLOOKUP('FC Mensual'!O$2,Ingresos!$L$8:$V$10,3,0))^(1/12))))</f>
        <v>0</v>
      </c>
      <c r="Q23" s="130">
        <f>IF(Q$1&lt;Ingresos!$I$15,0,IF(Q$1=Ingresos!$I$15,Ingresos!$I11*Ingresos!$A$23,'FC Mensual'!P23*((1+HLOOKUP('FC Mensual'!P$2,Ingresos!$L$8:$V$10,3,0))^(1/12))))</f>
        <v>0</v>
      </c>
      <c r="R23" s="130">
        <f>IF(R$1&lt;Ingresos!$I$15,0,IF(R$1=Ingresos!$I$15,Ingresos!$I11*Ingresos!$A$23,'FC Mensual'!Q23*((1+HLOOKUP('FC Mensual'!Q$2,Ingresos!$L$8:$V$10,3,0))^(1/12))))</f>
        <v>0</v>
      </c>
      <c r="S23" s="130">
        <f>IF(S$1&lt;Ingresos!$I$15,0,IF(S$1=Ingresos!$I$15,Ingresos!$I11*Ingresos!$A$23,'FC Mensual'!R23*((1+HLOOKUP('FC Mensual'!R$2,Ingresos!$L$8:$V$10,3,0))^(1/12))))</f>
        <v>0</v>
      </c>
      <c r="T23" s="130">
        <f>IF(T$1&lt;Ingresos!$I$15,0,IF(T$1=Ingresos!$I$15,Ingresos!$I11*Ingresos!$A$23,'FC Mensual'!S23*((1+HLOOKUP('FC Mensual'!S$2,Ingresos!$L$8:$V$10,3,0))^(1/12))))</f>
        <v>0</v>
      </c>
      <c r="U23" s="130">
        <f>IF(U$1&lt;Ingresos!$I$15,0,IF(U$1=Ingresos!$I$15,Ingresos!$I11*Ingresos!$A$23,'FC Mensual'!T23*((1+HLOOKUP('FC Mensual'!T$2,Ingresos!$L$8:$V$10,3,0))^(1/12))))</f>
        <v>0</v>
      </c>
      <c r="V23" s="130">
        <f>IF(V$1&lt;Ingresos!$I$15,0,IF(V$1=Ingresos!$I$15,Ingresos!$I11*Ingresos!$A$23,'FC Mensual'!U23*((1+HLOOKUP('FC Mensual'!U$2,Ingresos!$L$8:$V$10,3,0))^(1/12))))</f>
        <v>0</v>
      </c>
      <c r="W23" s="130">
        <f>IF(W$1&lt;Ingresos!$I$15,0,IF(W$1=Ingresos!$I$15,Ingresos!$I11*Ingresos!$A$23,'FC Mensual'!V23*((1+HLOOKUP('FC Mensual'!V$2,Ingresos!$L$8:$V$10,3,0))^(1/12))))</f>
        <v>0</v>
      </c>
      <c r="X23" s="130">
        <f>IF(X$1&lt;Ingresos!$I$15,0,IF(X$1=Ingresos!$I$15,Ingresos!$I11*Ingresos!$A$23,'FC Mensual'!W23*((1+HLOOKUP('FC Mensual'!W$2,Ingresos!$L$8:$V$10,3,0))^(1/12))))</f>
        <v>0</v>
      </c>
      <c r="Y23" s="130">
        <f>IF(Y$1&lt;Ingresos!$I$15,0,IF(Y$1=Ingresos!$I$15,Ingresos!$I11*Ingresos!$A$23,'FC Mensual'!X23*((1+HLOOKUP('FC Mensual'!X$2,Ingresos!$L$8:$V$10,3,0))^(1/12))))</f>
        <v>0</v>
      </c>
      <c r="Z23" s="130">
        <f>IF(Z$1&lt;Ingresos!$I$15,0,IF(Z$1=Ingresos!$I$15,Ingresos!$I11*Ingresos!$A$23,'FC Mensual'!Y23*((1+HLOOKUP('FC Mensual'!Y$2,Ingresos!$L$8:$V$10,3,0))^(1/12))))</f>
        <v>0</v>
      </c>
      <c r="AA23" s="130">
        <f>IF(AA$1&lt;Ingresos!$I$15,0,IF(AA$1=Ingresos!$I$15,Ingresos!$I11*Ingresos!$A$23,'FC Mensual'!Z23*((1+HLOOKUP('FC Mensual'!Z$2,Ingresos!$L$8:$V$10,3,0))^(1/12))))</f>
        <v>0</v>
      </c>
      <c r="AB23" s="130">
        <f>IF(AB$1&lt;Ingresos!$I$15,0,IF(AB$1=Ingresos!$I$15,Ingresos!$I11*Ingresos!$A$23,'FC Mensual'!AA23*((1+HLOOKUP('FC Mensual'!AA$2,Ingresos!$L$8:$V$10,3,0))^(1/12))))</f>
        <v>0</v>
      </c>
      <c r="AC23" s="130">
        <f>IF(AC$1&lt;Ingresos!$I$15,0,IF(AC$1=Ingresos!$I$15,Ingresos!$I11*Ingresos!$A$23,'FC Mensual'!AB23*((1+HLOOKUP('FC Mensual'!AB$2,Ingresos!$L$8:$V$10,3,0))^(1/12))))</f>
        <v>0</v>
      </c>
      <c r="AD23" s="130">
        <f>IF(AD$1&lt;Ingresos!$I$15,0,IF(AD$1=Ingresos!$I$15,Ingresos!$I11*Ingresos!$A$23,'FC Mensual'!AC23*((1+HLOOKUP('FC Mensual'!AC$2,Ingresos!$L$8:$V$10,3,0))^(1/12))))</f>
        <v>0</v>
      </c>
      <c r="AE23" s="130">
        <f>IF(AE$1&lt;Ingresos!$I$15,0,IF(AE$1=Ingresos!$I$15,Ingresos!$I11*Ingresos!$A$23,'FC Mensual'!AD23*((1+HLOOKUP('FC Mensual'!AD$2,Ingresos!$L$8:$V$10,3,0))^(1/12))))</f>
        <v>0</v>
      </c>
      <c r="AF23" s="130">
        <f>IF(AF$1&lt;Ingresos!$I$15,0,IF(AF$1=Ingresos!$I$15,Ingresos!$I11*Ingresos!$A$23,'FC Mensual'!AE23*((1+HLOOKUP('FC Mensual'!AE$2,Ingresos!$L$8:$V$10,3,0))^(1/12))))</f>
        <v>0</v>
      </c>
      <c r="AG23" s="130">
        <f>IF(AG$1&lt;Ingresos!$I$15,0,IF(AG$1=Ingresos!$I$15,Ingresos!$I11*Ingresos!$A$23,'FC Mensual'!AF23*((1+HLOOKUP('FC Mensual'!AF$2,Ingresos!$L$8:$V$10,3,0))^(1/12))))</f>
        <v>0</v>
      </c>
      <c r="AH23" s="130">
        <f>IF(AH$1&lt;Ingresos!$I$15,0,IF(AH$1=Ingresos!$I$15,Ingresos!$I11*Ingresos!$A$23,'FC Mensual'!AG23*((1+HLOOKUP('FC Mensual'!AG$2,Ingresos!$L$8:$V$10,3,0))^(1/12))))</f>
        <v>0</v>
      </c>
      <c r="AI23" s="130">
        <f>IF(AI$1&lt;Ingresos!$I$15,0,IF(AI$1=Ingresos!$I$15,Ingresos!$I11*Ingresos!$A$23,'FC Mensual'!AH23*((1+HLOOKUP('FC Mensual'!AH$2,Ingresos!$L$8:$V$10,3,0))^(1/12))))</f>
        <v>0</v>
      </c>
      <c r="AJ23" s="130">
        <f>IF(AJ$1&lt;Ingresos!$I$15,0,IF(AJ$1=Ingresos!$I$15,Ingresos!$I11*Ingresos!$A$23,'FC Mensual'!AI23*((1+HLOOKUP('FC Mensual'!AI$2,Ingresos!$L$8:$V$10,3,0))^(1/12))))</f>
        <v>0</v>
      </c>
      <c r="AK23" s="130">
        <f>IF(AK$1&lt;Ingresos!$I$15,0,IF(AK$1=Ingresos!$I$15,Ingresos!$I11*Ingresos!$A$23,'FC Mensual'!AJ23*((1+HLOOKUP('FC Mensual'!AJ$2,Ingresos!$L$8:$V$10,3,0))^(1/12))))</f>
        <v>0</v>
      </c>
      <c r="AL23" s="130">
        <f>IF(AL$1&lt;Ingresos!$I$15,0,IF(AL$1=Ingresos!$I$15,Ingresos!$I11*Ingresos!$A$23,'FC Mensual'!AK23*((1+HLOOKUP('FC Mensual'!AK$2,Ingresos!$L$8:$V$10,3,0))^(1/12))))</f>
        <v>0</v>
      </c>
      <c r="AM23" s="130">
        <f>IF(AM$1&lt;Ingresos!$I$15,0,IF(AM$1=Ingresos!$I$15,Ingresos!$I11*Ingresos!$A$23,'FC Mensual'!AL23*((1+HLOOKUP('FC Mensual'!AL$2,Ingresos!$L$8:$V$10,3,0))^(1/12))))</f>
        <v>0</v>
      </c>
      <c r="AN23" s="130">
        <f>IF(AN$1&lt;Ingresos!$I$15,0,IF(AN$1=Ingresos!$I$15,Ingresos!$I11*Ingresos!$A$23,'FC Mensual'!AM23*((1+HLOOKUP('FC Mensual'!AM$2,Ingresos!$L$8:$V$10,3,0))^(1/12))))</f>
        <v>0</v>
      </c>
      <c r="AO23" s="130">
        <f>IF(AO$1&lt;Ingresos!$I$15,0,IF(AO$1=Ingresos!$I$15,Ingresos!$I11*Ingresos!$A$23,'FC Mensual'!AN23*((1+HLOOKUP('FC Mensual'!AN$2,Ingresos!$L$8:$V$10,3,0))^(1/12))))</f>
        <v>0</v>
      </c>
      <c r="AP23" s="130">
        <f>IF(AP$1&lt;Ingresos!$I$15,0,IF(AP$1=Ingresos!$I$15,Ingresos!$I11*Ingresos!$A$23,'FC Mensual'!AO23*((1+HLOOKUP('FC Mensual'!AO$2,Ingresos!$L$8:$V$10,3,0))^(1/12))))</f>
        <v>0</v>
      </c>
      <c r="AQ23" s="130">
        <f>IF(AQ$1&lt;Ingresos!$I$15,0,IF(AQ$1=Ingresos!$I$15,Ingresos!$I11*Ingresos!$A$23,'FC Mensual'!AP23*((1+HLOOKUP('FC Mensual'!AP$2,Ingresos!$L$8:$V$10,3,0))^(1/12))))</f>
        <v>0</v>
      </c>
      <c r="AR23" s="130">
        <f>IF(AR$1&lt;Ingresos!$I$15,0,IF(AR$1=Ingresos!$I$15,Ingresos!$I11*Ingresos!$A$23,'FC Mensual'!AQ23*((1+HLOOKUP('FC Mensual'!AQ$2,Ingresos!$L$8:$V$10,3,0))^(1/12))))</f>
        <v>0</v>
      </c>
      <c r="AS23" s="130">
        <f>IF(AS$1&lt;Ingresos!$I$15,0,IF(AS$1=Ingresos!$I$15,Ingresos!$I11*Ingresos!$A$23,'FC Mensual'!AR23*((1+HLOOKUP('FC Mensual'!AR$2,Ingresos!$L$8:$V$10,3,0))^(1/12))))</f>
        <v>0</v>
      </c>
      <c r="AT23" s="130">
        <f>IF(AT$1&lt;Ingresos!$I$15,0,IF(AT$1=Ingresos!$I$15,Ingresos!$I11*Ingresos!$A$23,'FC Mensual'!AS23*((1+HLOOKUP('FC Mensual'!AS$2,Ingresos!$L$8:$V$10,3,0))^(1/12))))</f>
        <v>0</v>
      </c>
      <c r="AU23" s="130">
        <f>IF(AU$1&lt;Ingresos!$I$15,0,IF(AU$1=Ingresos!$I$15,Ingresos!$I11*Ingresos!$A$23,'FC Mensual'!AT23*((1+HLOOKUP('FC Mensual'!AT$2,Ingresos!$L$8:$V$10,3,0))^(1/12))))</f>
        <v>0</v>
      </c>
      <c r="AV23" s="130">
        <f>IF(AV$1&lt;Ingresos!$I$15,0,IF(AV$1=Ingresos!$I$15,Ingresos!$I11*Ingresos!$A$23,'FC Mensual'!AU23*((1+HLOOKUP('FC Mensual'!AU$2,Ingresos!$L$8:$V$10,3,0))^(1/12))))</f>
        <v>0</v>
      </c>
      <c r="AW23" s="130">
        <f>IF(AW$1&lt;Ingresos!$I$15,0,IF(AW$1=Ingresos!$I$15,Ingresos!$I11*Ingresos!$A$23,'FC Mensual'!AV23*((1+HLOOKUP('FC Mensual'!AV$2,Ingresos!$L$8:$V$10,3,0))^(1/12))))</f>
        <v>0</v>
      </c>
      <c r="AX23" s="130">
        <f>IF(AX$1&lt;Ingresos!$I$15,0,IF(AX$1=Ingresos!$I$15,Ingresos!$I11*Ingresos!$A$23,'FC Mensual'!AW23*((1+HLOOKUP('FC Mensual'!AW$2,Ingresos!$L$8:$V$10,3,0))^(1/12))))</f>
        <v>0</v>
      </c>
      <c r="AY23" s="130">
        <f>IF(AY$1&lt;Ingresos!$I$15,0,IF(AY$1=Ingresos!$I$15,Ingresos!$I11*Ingresos!$A$23,'FC Mensual'!AX23*((1+HLOOKUP('FC Mensual'!AX$2,Ingresos!$L$8:$V$10,3,0))^(1/12))))</f>
        <v>0</v>
      </c>
      <c r="AZ23" s="130">
        <f>IF(AZ$1&lt;Ingresos!$I$15,0,IF(AZ$1=Ingresos!$I$15,Ingresos!$I11*Ingresos!$A$23,'FC Mensual'!AY23*((1+HLOOKUP('FC Mensual'!AY$2,Ingresos!$L$8:$V$10,3,0))^(1/12))))</f>
        <v>0</v>
      </c>
      <c r="BA23" s="130">
        <f>IF(BA$1&lt;Ingresos!$I$15,0,IF(BA$1=Ingresos!$I$15,Ingresos!$I11*Ingresos!$A$23,'FC Mensual'!AZ23*((1+HLOOKUP('FC Mensual'!AZ$2,Ingresos!$L$8:$V$10,3,0))^(1/12))))</f>
        <v>0</v>
      </c>
      <c r="BB23" s="130">
        <f>IF(BB$1&lt;Ingresos!$I$15,0,IF(BB$1=Ingresos!$I$15,Ingresos!$I11*Ingresos!$A$23,'FC Mensual'!BA23*((1+HLOOKUP('FC Mensual'!BA$2,Ingresos!$L$8:$V$10,3,0))^(1/12))))</f>
        <v>0</v>
      </c>
      <c r="BC23" s="130">
        <f>IF(BC$1&lt;Ingresos!$I$15,0,IF(BC$1=Ingresos!$I$15,Ingresos!$I11*Ingresos!$A$23,'FC Mensual'!BB23*((1+HLOOKUP('FC Mensual'!BB$2,Ingresos!$L$8:$V$10,3,0))^(1/12))))</f>
        <v>0</v>
      </c>
      <c r="BD23" s="130">
        <f>IF(BD$1&lt;Ingresos!$I$15,0,IF(BD$1=Ingresos!$I$15,Ingresos!$I11*Ingresos!$A$23,'FC Mensual'!BC23*((1+HLOOKUP('FC Mensual'!BC$2,Ingresos!$L$8:$V$10,3,0))^(1/12))))</f>
        <v>0</v>
      </c>
      <c r="BE23" s="130">
        <f>IF(BE$1&lt;Ingresos!$I$15,0,IF(BE$1=Ingresos!$I$15,Ingresos!$I11*Ingresos!$A$23,'FC Mensual'!BD23*((1+HLOOKUP('FC Mensual'!BD$2,Ingresos!$L$8:$V$10,3,0))^(1/12))))</f>
        <v>0</v>
      </c>
      <c r="BF23" s="130">
        <f>IF(BF$1&lt;Ingresos!$I$15,0,IF(BF$1=Ingresos!$I$15,Ingresos!$I11*Ingresos!$A$23,'FC Mensual'!BE23*((1+HLOOKUP('FC Mensual'!BE$2,Ingresos!$L$8:$V$10,3,0))^(1/12))))</f>
        <v>0</v>
      </c>
      <c r="BG23" s="130">
        <f>IF(BG$1&lt;Ingresos!$I$15,0,IF(BG$1=Ingresos!$I$15,Ingresos!$I11*Ingresos!$A$23,'FC Mensual'!BF23*((1+HLOOKUP('FC Mensual'!BF$2,Ingresos!$L$8:$V$10,3,0))^(1/12))))</f>
        <v>0</v>
      </c>
      <c r="BH23" s="130">
        <f>IF(BH$1&lt;Ingresos!$I$15,0,IF(BH$1=Ingresos!$I$15,Ingresos!$I11*Ingresos!$A$23,'FC Mensual'!BG23*((1+HLOOKUP('FC Mensual'!BG$2,Ingresos!$L$8:$V$10,3,0))^(1/12))))</f>
        <v>0</v>
      </c>
      <c r="BI23" s="130">
        <f>IF(BI$1&lt;Ingresos!$I$15,0,IF(BI$1=Ingresos!$I$15,Ingresos!$I11*Ingresos!$A$23,'FC Mensual'!BH23*((1+HLOOKUP('FC Mensual'!BH$2,Ingresos!$L$8:$V$10,3,0))^(1/12))))</f>
        <v>0</v>
      </c>
      <c r="BJ23" s="130">
        <f>IF(BJ$1&lt;Ingresos!$I$15,0,IF(BJ$1=Ingresos!$I$15,Ingresos!$I11*Ingresos!$A$23,'FC Mensual'!BI23*((1+HLOOKUP('FC Mensual'!BI$2,Ingresos!$L$8:$V$10,3,0))^(1/12))))</f>
        <v>0</v>
      </c>
      <c r="BK23" s="130">
        <f>IF(BK$1&lt;Ingresos!$I$15,0,IF(BK$1=Ingresos!$I$15,Ingresos!$I11*Ingresos!$A$23,'FC Mensual'!BJ23*((1+HLOOKUP('FC Mensual'!BJ$2,Ingresos!$L$8:$V$10,3,0))^(1/12))))</f>
        <v>0</v>
      </c>
      <c r="BL23" s="130">
        <f>IF(BL$1&lt;Ingresos!$I$15,0,IF(BL$1=Ingresos!$I$15,Ingresos!$I11*Ingresos!$A$23,'FC Mensual'!BK23*((1+HLOOKUP('FC Mensual'!BK$2,Ingresos!$L$8:$V$10,3,0))^(1/12))))</f>
        <v>0</v>
      </c>
      <c r="BM23" s="130">
        <f>IF(BM$1&lt;Ingresos!$I$15,0,IF(BM$1=Ingresos!$I$15,Ingresos!$I11*Ingresos!$A$23,'FC Mensual'!BL23*((1+HLOOKUP('FC Mensual'!BL$2,Ingresos!$L$8:$V$10,3,0))^(1/12))))</f>
        <v>0</v>
      </c>
      <c r="BN23" s="130">
        <f>IF(BN$1&lt;Ingresos!$I$15,0,IF(BN$1=Ingresos!$I$15,Ingresos!$I11*Ingresos!$A$23,'FC Mensual'!BM23*((1+HLOOKUP('FC Mensual'!BM$2,Ingresos!$L$8:$V$10,3,0))^(1/12))))</f>
        <v>0</v>
      </c>
      <c r="BO23" s="130">
        <f>IF(BO$1&lt;Ingresos!$I$15,0,IF(BO$1=Ingresos!$I$15,Ingresos!$I11*Ingresos!$A$23,'FC Mensual'!BN23*((1+HLOOKUP('FC Mensual'!BN$2,Ingresos!$L$8:$V$10,3,0))^(1/12))))</f>
        <v>0</v>
      </c>
      <c r="BP23" s="130">
        <f>IF(BP$1&lt;Ingresos!$I$15,0,IF(BP$1=Ingresos!$I$15,Ingresos!$I11*Ingresos!$A$23,'FC Mensual'!BO23*((1+HLOOKUP('FC Mensual'!BO$2,Ingresos!$L$8:$V$10,3,0))^(1/12))))</f>
        <v>0</v>
      </c>
      <c r="BQ23" s="130">
        <f>IF(BQ$1&lt;Ingresos!$I$15,0,IF(BQ$1=Ingresos!$I$15,Ingresos!$I11*Ingresos!$A$23,'FC Mensual'!BP23*((1+HLOOKUP('FC Mensual'!BP$2,Ingresos!$L$8:$V$10,3,0))^(1/12))))</f>
        <v>0</v>
      </c>
      <c r="BR23" s="130">
        <f>IF(BR$1&lt;Ingresos!$I$15,0,IF(BR$1=Ingresos!$I$15,Ingresos!$I11*Ingresos!$A$23,'FC Mensual'!BQ23*((1+HLOOKUP('FC Mensual'!BQ$2,Ingresos!$L$8:$V$10,3,0))^(1/12))))</f>
        <v>0</v>
      </c>
      <c r="BS23" s="130">
        <f>IF(BS$1&lt;Ingresos!$I$15,0,IF(BS$1=Ingresos!$I$15,Ingresos!$I11*Ingresos!$A$23,'FC Mensual'!BR23*((1+HLOOKUP('FC Mensual'!BR$2,Ingresos!$L$8:$V$10,3,0))^(1/12))))</f>
        <v>0</v>
      </c>
      <c r="BT23" s="130">
        <f>IF(BT$1&lt;Ingresos!$I$15,0,IF(BT$1=Ingresos!$I$15,Ingresos!$I11*Ingresos!$A$23,'FC Mensual'!BS23*((1+HLOOKUP('FC Mensual'!BS$2,Ingresos!$L$8:$V$10,3,0))^(1/12))))</f>
        <v>0</v>
      </c>
      <c r="BU23" s="130">
        <f>IF(BU$1&lt;Ingresos!$I$15,0,IF(BU$1=Ingresos!$I$15,Ingresos!$I11*Ingresos!$A$23,'FC Mensual'!BT23*((1+HLOOKUP('FC Mensual'!BT$2,Ingresos!$L$8:$V$10,3,0))^(1/12))))</f>
        <v>0</v>
      </c>
      <c r="BV23" s="130">
        <f>IF(BV$1&lt;Ingresos!$I$15,0,IF(BV$1=Ingresos!$I$15,Ingresos!$I11*Ingresos!$A$23,'FC Mensual'!BU23*((1+HLOOKUP('FC Mensual'!BU$2,Ingresos!$L$8:$V$10,3,0))^(1/12))))</f>
        <v>0</v>
      </c>
      <c r="BW23" s="130">
        <f>IF(BW$1&lt;Ingresos!$I$15,0,IF(BW$1=Ingresos!$I$15,Ingresos!$I11*Ingresos!$A$23,'FC Mensual'!BV23*((1+HLOOKUP('FC Mensual'!BV$2,Ingresos!$L$8:$V$10,3,0))^(1/12))))</f>
        <v>0</v>
      </c>
      <c r="BX23" s="130">
        <f>IF(BX$1&lt;Ingresos!$I$15,0,IF(BX$1=Ingresos!$I$15,Ingresos!$I11*Ingresos!$A$23,'FC Mensual'!BW23*((1+HLOOKUP('FC Mensual'!BW$2,Ingresos!$L$8:$V$10,3,0))^(1/12))))</f>
        <v>0</v>
      </c>
      <c r="BY23" s="130">
        <f>IF(BY$1&lt;Ingresos!$I$15,0,IF(BY$1=Ingresos!$I$15,Ingresos!$I11*Ingresos!$A$23,'FC Mensual'!BX23*((1+HLOOKUP('FC Mensual'!BX$2,Ingresos!$L$8:$V$10,3,0))^(1/12))))</f>
        <v>0</v>
      </c>
      <c r="BZ23" s="130">
        <f>IF(BZ$1&lt;Ingresos!$I$15,0,IF(BZ$1=Ingresos!$I$15,Ingresos!$I11*Ingresos!$A$23,'FC Mensual'!BY23*((1+HLOOKUP('FC Mensual'!BY$2,Ingresos!$L$8:$V$10,3,0))^(1/12))))</f>
        <v>0</v>
      </c>
      <c r="CA23" s="130">
        <f>IF(CA$1&lt;Ingresos!$I$15,0,IF(CA$1=Ingresos!$I$15,Ingresos!$I11*Ingresos!$A$23,'FC Mensual'!BZ23*((1+HLOOKUP('FC Mensual'!BZ$2,Ingresos!$L$8:$V$10,3,0))^(1/12))))</f>
        <v>0</v>
      </c>
      <c r="CB23" s="130">
        <f>IF(CB$1&lt;Ingresos!$I$15,0,IF(CB$1=Ingresos!$I$15,Ingresos!$I11*Ingresos!$A$23,'FC Mensual'!CA23*((1+HLOOKUP('FC Mensual'!CA$2,Ingresos!$L$8:$V$10,3,0))^(1/12))))</f>
        <v>0</v>
      </c>
      <c r="CC23" s="130">
        <f>IF(CC$1&lt;Ingresos!$I$15,0,IF(CC$1=Ingresos!$I$15,Ingresos!$I11*Ingresos!$A$23,'FC Mensual'!CB23*((1+HLOOKUP('FC Mensual'!CB$2,Ingresos!$L$8:$V$10,3,0))^(1/12))))</f>
        <v>0</v>
      </c>
      <c r="CD23" s="130">
        <f>IF(CD$1&lt;Ingresos!$I$15,0,IF(CD$1=Ingresos!$I$15,Ingresos!$I11*Ingresos!$A$23,'FC Mensual'!CC23*((1+HLOOKUP('FC Mensual'!CC$2,Ingresos!$L$8:$V$10,3,0))^(1/12))))</f>
        <v>0</v>
      </c>
      <c r="CE23" s="130">
        <f>IF(CE$1&lt;Ingresos!$I$15,0,IF(CE$1=Ingresos!$I$15,Ingresos!$I11*Ingresos!$A$23,'FC Mensual'!CD23*((1+HLOOKUP('FC Mensual'!CD$2,Ingresos!$L$8:$V$10,3,0))^(1/12))))</f>
        <v>0</v>
      </c>
      <c r="CF23" s="130">
        <f>IF(CF$1&lt;Ingresos!$I$15,0,IF(CF$1=Ingresos!$I$15,Ingresos!$I11*Ingresos!$A$23,'FC Mensual'!CE23*((1+HLOOKUP('FC Mensual'!CE$2,Ingresos!$L$8:$V$10,3,0))^(1/12))))</f>
        <v>0</v>
      </c>
      <c r="CG23" s="130">
        <f>IF(CG$1&lt;Ingresos!$I$15,0,IF(CG$1=Ingresos!$I$15,Ingresos!$I11*Ingresos!$A$23,'FC Mensual'!CF23*((1+HLOOKUP('FC Mensual'!CF$2,Ingresos!$L$8:$V$10,3,0))^(1/12))))</f>
        <v>0</v>
      </c>
      <c r="CH23" s="130">
        <f>IF(CH$1&lt;Ingresos!$I$15,0,IF(CH$1=Ingresos!$I$15,Ingresos!$I11*Ingresos!$A$23,'FC Mensual'!CG23*((1+HLOOKUP('FC Mensual'!CG$2,Ingresos!$L$8:$V$10,3,0))^(1/12))))</f>
        <v>0</v>
      </c>
      <c r="CI23" s="130">
        <f>IF(CI$1&lt;Ingresos!$I$15,0,IF(CI$1=Ingresos!$I$15,Ingresos!$I11*Ingresos!$A$23,'FC Mensual'!CH23*((1+HLOOKUP('FC Mensual'!CH$2,Ingresos!$L$8:$V$10,3,0))^(1/12))))</f>
        <v>0</v>
      </c>
      <c r="CJ23" s="130">
        <f>IF(CJ$1&lt;Ingresos!$I$15,0,IF(CJ$1=Ingresos!$I$15,Ingresos!$I11*Ingresos!$A$23,'FC Mensual'!CI23*((1+HLOOKUP('FC Mensual'!CI$2,Ingresos!$L$8:$V$10,3,0))^(1/12))))</f>
        <v>0</v>
      </c>
      <c r="CK23" s="130">
        <f>IF(CK$1&lt;Ingresos!$I$15,0,IF(CK$1=Ingresos!$I$15,Ingresos!$I11*Ingresos!$A$23,'FC Mensual'!CJ23*((1+HLOOKUP('FC Mensual'!CJ$2,Ingresos!$L$8:$V$10,3,0))^(1/12))))</f>
        <v>0</v>
      </c>
      <c r="CL23" s="130">
        <f>IF(CL$1&lt;Ingresos!$I$15,0,IF(CL$1=Ingresos!$I$15,Ingresos!$I11*Ingresos!$A$23,'FC Mensual'!CK23*((1+HLOOKUP('FC Mensual'!CK$2,Ingresos!$L$8:$V$10,3,0))^(1/12))))</f>
        <v>0</v>
      </c>
      <c r="CM23" s="130">
        <f>IF(CM$1&lt;Ingresos!$I$15,0,IF(CM$1=Ingresos!$I$15,Ingresos!$I11*Ingresos!$A$23,'FC Mensual'!CL23*((1+HLOOKUP('FC Mensual'!CL$2,Ingresos!$L$8:$V$10,3,0))^(1/12))))</f>
        <v>0</v>
      </c>
      <c r="CN23" s="130">
        <f>IF(CN$1&lt;Ingresos!$I$15,0,IF(CN$1=Ingresos!$I$15,Ingresos!$I11*Ingresos!$A$23,'FC Mensual'!CM23*((1+HLOOKUP('FC Mensual'!CM$2,Ingresos!$L$8:$V$10,3,0))^(1/12))))</f>
        <v>0</v>
      </c>
      <c r="CO23" s="130">
        <f>IF(CO$1&lt;Ingresos!$I$15,0,IF(CO$1=Ingresos!$I$15,Ingresos!$I11*Ingresos!$A$23,'FC Mensual'!CN23*((1+HLOOKUP('FC Mensual'!CN$2,Ingresos!$L$8:$V$10,3,0))^(1/12))))</f>
        <v>0</v>
      </c>
      <c r="CP23" s="130">
        <f>IF(CP$1&lt;Ingresos!$I$15,0,IF(CP$1=Ingresos!$I$15,Ingresos!$I11*Ingresos!$A$23,'FC Mensual'!CO23*((1+HLOOKUP('FC Mensual'!CO$2,Ingresos!$L$8:$V$10,3,0))^(1/12))))</f>
        <v>0</v>
      </c>
      <c r="CQ23" s="130">
        <f>IF(CQ$1&lt;Ingresos!$I$15,0,IF(CQ$1=Ingresos!$I$15,Ingresos!$I11*Ingresos!$A$23,'FC Mensual'!CP23*((1+HLOOKUP('FC Mensual'!CP$2,Ingresos!$L$8:$V$10,3,0))^(1/12))))</f>
        <v>0</v>
      </c>
      <c r="CR23" s="130">
        <f>IF(CR$1&lt;Ingresos!$I$15,0,IF(CR$1=Ingresos!$I$15,Ingresos!$I11*Ingresos!$A$23,'FC Mensual'!CQ23*((1+HLOOKUP('FC Mensual'!CQ$2,Ingresos!$L$8:$V$10,3,0))^(1/12))))</f>
        <v>0</v>
      </c>
      <c r="CS23" s="130">
        <f>IF(CS$1&lt;Ingresos!$I$15,0,IF(CS$1=Ingresos!$I$15,Ingresos!$I11*Ingresos!$A$23,'FC Mensual'!CR23*((1+HLOOKUP('FC Mensual'!CR$2,Ingresos!$L$8:$V$10,3,0))^(1/12))))</f>
        <v>0</v>
      </c>
      <c r="CT23" s="130">
        <f>IF(CT$1&lt;Ingresos!$I$15,0,IF(CT$1=Ingresos!$I$15,Ingresos!$I11*Ingresos!$A$23,'FC Mensual'!CS23*((1+HLOOKUP('FC Mensual'!CS$2,Ingresos!$L$8:$V$10,3,0))^(1/12))))</f>
        <v>0</v>
      </c>
      <c r="CU23" s="130">
        <f>IF(CU$1&lt;Ingresos!$I$15,0,IF(CU$1=Ingresos!$I$15,Ingresos!$I11*Ingresos!$A$23,'FC Mensual'!CT23*((1+HLOOKUP('FC Mensual'!CT$2,Ingresos!$L$8:$V$10,3,0))^(1/12))))</f>
        <v>0</v>
      </c>
      <c r="CV23" s="130">
        <f>IF(CV$1&lt;Ingresos!$I$15,0,IF(CV$1=Ingresos!$I$15,Ingresos!$I11*Ingresos!$A$23,'FC Mensual'!CU23*((1+HLOOKUP('FC Mensual'!CU$2,Ingresos!$L$8:$V$10,3,0))^(1/12))))</f>
        <v>0</v>
      </c>
      <c r="CW23" s="130">
        <f>IF(CW$1&lt;Ingresos!$I$15,0,IF(CW$1=Ingresos!$I$15,Ingresos!$I11*Ingresos!$A$23,'FC Mensual'!CV23*((1+HLOOKUP('FC Mensual'!CV$2,Ingresos!$L$8:$V$10,3,0))^(1/12))))</f>
        <v>0</v>
      </c>
      <c r="CX23" s="130">
        <f>IF(CX$1&lt;Ingresos!$I$15,0,IF(CX$1=Ingresos!$I$15,Ingresos!$I11*Ingresos!$A$23,'FC Mensual'!CW23*((1+HLOOKUP('FC Mensual'!CW$2,Ingresos!$L$8:$V$10,3,0))^(1/12))))</f>
        <v>0</v>
      </c>
      <c r="CY23" s="130">
        <f>IF(CY$1&lt;Ingresos!$I$15,0,IF(CY$1=Ingresos!$I$15,Ingresos!$I11*Ingresos!$A$23,'FC Mensual'!CX23*((1+HLOOKUP('FC Mensual'!CX$2,Ingresos!$L$8:$V$10,3,0))^(1/12))))</f>
        <v>0</v>
      </c>
      <c r="CZ23" s="130">
        <f>IF(CZ$1&lt;Ingresos!$I$15,0,IF(CZ$1=Ingresos!$I$15,Ingresos!$I11*Ingresos!$A$23,'FC Mensual'!CY23*((1+HLOOKUP('FC Mensual'!CY$2,Ingresos!$L$8:$V$10,3,0))^(1/12))))</f>
        <v>0</v>
      </c>
      <c r="DA23" s="130">
        <f>IF(DA$1&lt;Ingresos!$I$15,0,IF(DA$1=Ingresos!$I$15,Ingresos!$I11*Ingresos!$A$23,'FC Mensual'!CZ23*((1+HLOOKUP('FC Mensual'!CZ$2,Ingresos!$L$8:$V$10,3,0))^(1/12))))</f>
        <v>0</v>
      </c>
      <c r="DB23" s="130">
        <f>IF(DB$1&lt;Ingresos!$I$15,0,IF(DB$1=Ingresos!$I$15,Ingresos!$I11*Ingresos!$A$23,'FC Mensual'!DA23*((1+HLOOKUP('FC Mensual'!DA$2,Ingresos!$L$8:$V$10,3,0))^(1/12))))</f>
        <v>0</v>
      </c>
      <c r="DC23" s="130">
        <f>IF(DC$1&lt;Ingresos!$I$15,0,IF(DC$1=Ingresos!$I$15,Ingresos!$I11*Ingresos!$A$23,'FC Mensual'!DB23*((1+HLOOKUP('FC Mensual'!DB$2,Ingresos!$L$8:$V$10,3,0))^(1/12))))</f>
        <v>0</v>
      </c>
      <c r="DD23" s="130">
        <f>IF(DD$1&lt;Ingresos!$I$15,0,IF(DD$1=Ingresos!$I$15,Ingresos!$I11*Ingresos!$A$23,'FC Mensual'!DC23*((1+HLOOKUP('FC Mensual'!DC$2,Ingresos!$L$8:$V$10,3,0))^(1/12))))</f>
        <v>0</v>
      </c>
      <c r="DE23" s="130">
        <f>IF(DE$1&lt;Ingresos!$I$15,0,IF(DE$1=Ingresos!$I$15,Ingresos!$I11*Ingresos!$A$23,'FC Mensual'!DD23*((1+HLOOKUP('FC Mensual'!DD$2,Ingresos!$L$8:$V$10,3,0))^(1/12))))</f>
        <v>0</v>
      </c>
      <c r="DF23" s="130">
        <f>IF(DF$1&lt;Ingresos!$I$15,0,IF(DF$1=Ingresos!$I$15,Ingresos!$I11*Ingresos!$A$23,'FC Mensual'!DE23*((1+HLOOKUP('FC Mensual'!DE$2,Ingresos!$L$8:$V$10,3,0))^(1/12))))</f>
        <v>0</v>
      </c>
      <c r="DG23" s="130">
        <f>IF(DG$1&lt;Ingresos!$I$15,0,IF(DG$1=Ingresos!$I$15,Ingresos!$I11*Ingresos!$A$23,'FC Mensual'!DF23*((1+HLOOKUP('FC Mensual'!DF$2,Ingresos!$L$8:$V$10,3,0))^(1/12))))</f>
        <v>0</v>
      </c>
      <c r="DH23" s="130">
        <f>IF(DH$1&lt;Ingresos!$I$15,0,IF(DH$1=Ingresos!$I$15,Ingresos!$I11*Ingresos!$A$23,'FC Mensual'!DG23*((1+HLOOKUP('FC Mensual'!DG$2,Ingresos!$L$8:$V$10,3,0))^(1/12))))</f>
        <v>0</v>
      </c>
      <c r="DI23" s="130">
        <f>IF(DI$1&lt;Ingresos!$I$15,0,IF(DI$1=Ingresos!$I$15,Ingresos!$I11*Ingresos!$A$23,'FC Mensual'!DH23*((1+HLOOKUP('FC Mensual'!DH$2,Ingresos!$L$8:$V$10,3,0))^(1/12))))</f>
        <v>0</v>
      </c>
      <c r="DJ23" s="130">
        <f>IF(DJ$1&lt;Ingresos!$I$15,0,IF(DJ$1=Ingresos!$I$15,Ingresos!$I11*Ingresos!$A$23,'FC Mensual'!DI23*((1+HLOOKUP('FC Mensual'!DI$2,Ingresos!$L$8:$V$10,3,0))^(1/12))))</f>
        <v>0</v>
      </c>
      <c r="DK23" s="130">
        <f>IF(DK$1&lt;Ingresos!$I$15,0,IF(DK$1=Ingresos!$I$15,Ingresos!$I11*Ingresos!$A$23,'FC Mensual'!DJ23*((1+HLOOKUP('FC Mensual'!DJ$2,Ingresos!$L$8:$V$10,3,0))^(1/12))))</f>
        <v>0</v>
      </c>
      <c r="DL23" s="130">
        <f>IF(DL$1&lt;Ingresos!$I$15,0,IF(DL$1=Ingresos!$I$15,Ingresos!$I11*Ingresos!$A$23,'FC Mensual'!DK23*((1+HLOOKUP('FC Mensual'!DK$2,Ingresos!$L$8:$V$10,3,0))^(1/12))))</f>
        <v>0</v>
      </c>
      <c r="DM23" s="130">
        <f>IF(DM$1&lt;Ingresos!$I$15,0,IF(DM$1=Ingresos!$I$15,Ingresos!$I11*Ingresos!$A$23,'FC Mensual'!DL23*((1+HLOOKUP('FC Mensual'!DL$2,Ingresos!$L$8:$V$10,3,0))^(1/12))))</f>
        <v>0</v>
      </c>
      <c r="DN23" s="130">
        <f>IF(DN$1&lt;Ingresos!$I$15,0,IF(DN$1=Ingresos!$I$15,Ingresos!$I11*Ingresos!$A$23,'FC Mensual'!DM23*((1+HLOOKUP('FC Mensual'!DM$2,Ingresos!$L$8:$V$10,3,0))^(1/12))))</f>
        <v>0</v>
      </c>
      <c r="DO23" s="130">
        <f>IF(DO$1&lt;Ingresos!$I$15,0,IF(DO$1=Ingresos!$I$15,Ingresos!$I11*Ingresos!$A$23,'FC Mensual'!DN23*((1+HLOOKUP('FC Mensual'!DN$2,Ingresos!$L$8:$V$10,3,0))^(1/12))))</f>
        <v>0</v>
      </c>
      <c r="DP23" s="130">
        <f>IF(DP$1&lt;Ingresos!$I$15,0,IF(DP$1=Ingresos!$I$15,Ingresos!$I11*Ingresos!$A$23,'FC Mensual'!DO23*((1+HLOOKUP('FC Mensual'!DO$2,Ingresos!$L$8:$V$10,3,0))^(1/12))))</f>
        <v>0</v>
      </c>
      <c r="DQ23" s="130">
        <f>IF(DQ$1&lt;Ingresos!$I$15,0,IF(DQ$1=Ingresos!$I$15,Ingresos!$I11*Ingresos!$A$23,'FC Mensual'!DP23*((1+HLOOKUP('FC Mensual'!DP$2,Ingresos!$L$8:$V$10,3,0))^(1/12))))</f>
        <v>0</v>
      </c>
      <c r="DR23" s="130">
        <f>IF(DR$1&lt;Ingresos!$I$15,0,IF(DR$1=Ingresos!$I$15,Ingresos!$I11*Ingresos!$A$23,'FC Mensual'!DQ23*((1+HLOOKUP('FC Mensual'!DQ$2,Ingresos!$L$8:$V$10,3,0))^(1/12))))</f>
        <v>0</v>
      </c>
      <c r="DS23" s="130">
        <f>IF(DS$1&lt;Ingresos!$I$15,0,IF(DS$1=Ingresos!$I$15,Ingresos!$I11*Ingresos!$A$23,'FC Mensual'!DR23*((1+HLOOKUP('FC Mensual'!DR$2,Ingresos!$L$8:$V$10,3,0))^(1/12))))</f>
        <v>0</v>
      </c>
      <c r="DT23" s="130">
        <f>IF(DT$1&lt;Ingresos!$I$15,0,IF(DT$1=Ingresos!$I$15,Ingresos!$I11*Ingresos!$A$23,'FC Mensual'!DS23*((1+HLOOKUP('FC Mensual'!DS$2,Ingresos!$L$8:$V$10,3,0))^(1/12))))</f>
        <v>0</v>
      </c>
      <c r="DU23" s="130">
        <f>IF(DU$1&lt;Ingresos!$I$15,0,IF(DU$1=Ingresos!$I$15,Ingresos!$I11*Ingresos!$A$23,'FC Mensual'!DT23*((1+HLOOKUP('FC Mensual'!DT$2,Ingresos!$L$8:$V$10,3,0))^(1/12))))</f>
        <v>0</v>
      </c>
      <c r="DV23" s="130">
        <f>IF(DV$1&lt;Ingresos!$I$15,0,IF(DV$1=Ingresos!$I$15,Ingresos!$I11*Ingresos!$A$23,'FC Mensual'!DU23*((1+HLOOKUP('FC Mensual'!DU$2,Ingresos!$L$8:$V$10,3,0))^(1/12))))</f>
        <v>0</v>
      </c>
      <c r="DW23" s="130">
        <f>IF(DW$1&lt;Ingresos!$I$15,0,IF(DW$1=Ingresos!$I$15,Ingresos!$I11*Ingresos!$A$23,'FC Mensual'!DV23*((1+HLOOKUP('FC Mensual'!DV$2,Ingresos!$L$8:$V$10,3,0))^(1/12))))</f>
        <v>0</v>
      </c>
      <c r="DX23" s="130">
        <f>IF(DX$1&lt;Ingresos!$I$15,0,IF(DX$1=Ingresos!$I$15,Ingresos!$I11*Ingresos!$A$23,'FC Mensual'!DW23*((1+HLOOKUP('FC Mensual'!DW$2,Ingresos!$L$8:$V$10,3,0))^(1/12))))</f>
        <v>0</v>
      </c>
      <c r="DY23" s="130">
        <f>IF(DY$1&lt;Ingresos!$I$15,0,IF(DY$1=Ingresos!$I$15,Ingresos!$I11*Ingresos!$A$23,'FC Mensual'!DX23*((1+HLOOKUP('FC Mensual'!DX$2,Ingresos!$L$8:$V$10,3,0))^(1/12))))</f>
        <v>0</v>
      </c>
      <c r="DZ23" s="130">
        <f>IF(DZ$1&lt;Ingresos!$I$15,0,IF(DZ$1=Ingresos!$I$15,Ingresos!$I11*Ingresos!$A$23,'FC Mensual'!DY23*((1+HLOOKUP('FC Mensual'!DY$2,Ingresos!$L$8:$V$10,3,0))^(1/12))))</f>
        <v>0</v>
      </c>
      <c r="EA23" s="130">
        <f>IF(EA$1&lt;Ingresos!$I$15,0,IF(EA$1=Ingresos!$I$15,Ingresos!$I11*Ingresos!$A$23,'FC Mensual'!DZ23*((1+HLOOKUP('FC Mensual'!DZ$2,Ingresos!$L$8:$V$10,3,0))^(1/12))))</f>
        <v>0</v>
      </c>
      <c r="EB23" s="130">
        <f>IF(EB$1&lt;Ingresos!$I$15,0,IF(EB$1=Ingresos!$I$15,Ingresos!$I11*Ingresos!$A$23,'FC Mensual'!EA23*((1+HLOOKUP('FC Mensual'!EA$2,Ingresos!$L$8:$V$10,3,0))^(1/12))))</f>
        <v>0</v>
      </c>
      <c r="EC23" s="130">
        <f>IF(EC$1&lt;Ingresos!$I$15,0,IF(EC$1=Ingresos!$I$15,Ingresos!$I11*Ingresos!$A$23,'FC Mensual'!EB23*((1+HLOOKUP('FC Mensual'!EB$2,Ingresos!$L$8:$V$10,3,0))^(1/12))))</f>
        <v>0</v>
      </c>
      <c r="ED23" s="130">
        <f>IF(ED$1&lt;Ingresos!$I$15,0,IF(ED$1=Ingresos!$I$15,Ingresos!$I11*Ingresos!$A$23,'FC Mensual'!EC23*((1+HLOOKUP('FC Mensual'!EC$2,Ingresos!$L$8:$V$10,3,0))^(1/12))))</f>
        <v>0</v>
      </c>
      <c r="EE23" s="130">
        <f>IF(EE$1&lt;Ingresos!$I$15,0,IF(EE$1=Ingresos!$I$15,Ingresos!$I11*Ingresos!$A$23,'FC Mensual'!ED23*((1+HLOOKUP('FC Mensual'!ED$2,Ingresos!$L$8:$V$10,3,0))^(1/12))))</f>
        <v>0</v>
      </c>
    </row>
    <row r="24" spans="1:135" x14ac:dyDescent="0.35">
      <c r="A24" s="137">
        <f>SUMIF($C$1:$EE$1,"&lt;="&amp;Resumen!$K$19,'FC Mensual'!C24:EE24)</f>
        <v>191252969.32965621</v>
      </c>
      <c r="B24" s="14" t="s">
        <v>101</v>
      </c>
      <c r="C24" s="135"/>
      <c r="D24" s="133">
        <f>SUM(D14:D23)</f>
        <v>0</v>
      </c>
      <c r="E24" s="133">
        <f t="shared" ref="E24:BP24" si="12">SUM(E14:E23)</f>
        <v>0</v>
      </c>
      <c r="F24" s="133">
        <f t="shared" si="12"/>
        <v>0</v>
      </c>
      <c r="G24" s="133">
        <f t="shared" si="12"/>
        <v>0</v>
      </c>
      <c r="H24" s="133">
        <f t="shared" si="12"/>
        <v>0</v>
      </c>
      <c r="I24" s="133">
        <f t="shared" si="12"/>
        <v>0</v>
      </c>
      <c r="J24" s="133">
        <f t="shared" si="12"/>
        <v>0</v>
      </c>
      <c r="K24" s="133">
        <f t="shared" si="12"/>
        <v>0</v>
      </c>
      <c r="L24" s="133">
        <f t="shared" si="12"/>
        <v>0</v>
      </c>
      <c r="M24" s="133">
        <f t="shared" si="12"/>
        <v>0</v>
      </c>
      <c r="N24" s="133">
        <f t="shared" si="12"/>
        <v>0</v>
      </c>
      <c r="O24" s="133">
        <f t="shared" si="12"/>
        <v>0</v>
      </c>
      <c r="P24" s="133">
        <f t="shared" si="12"/>
        <v>0</v>
      </c>
      <c r="Q24" s="133">
        <f t="shared" si="12"/>
        <v>0</v>
      </c>
      <c r="R24" s="133">
        <f t="shared" si="12"/>
        <v>0</v>
      </c>
      <c r="S24" s="133">
        <f t="shared" si="12"/>
        <v>0</v>
      </c>
      <c r="T24" s="133">
        <f t="shared" si="12"/>
        <v>0</v>
      </c>
      <c r="U24" s="133">
        <f t="shared" si="12"/>
        <v>0</v>
      </c>
      <c r="V24" s="133">
        <f t="shared" si="12"/>
        <v>0</v>
      </c>
      <c r="W24" s="133">
        <f t="shared" si="12"/>
        <v>1690000</v>
      </c>
      <c r="X24" s="133">
        <f t="shared" si="12"/>
        <v>1690000</v>
      </c>
      <c r="Y24" s="133">
        <f t="shared" si="12"/>
        <v>1690000</v>
      </c>
      <c r="Z24" s="133">
        <f t="shared" si="12"/>
        <v>1690000</v>
      </c>
      <c r="AA24" s="133">
        <f t="shared" si="12"/>
        <v>1690000</v>
      </c>
      <c r="AB24" s="133">
        <f t="shared" si="12"/>
        <v>1690000</v>
      </c>
      <c r="AC24" s="133">
        <f t="shared" si="12"/>
        <v>1694167.9959151931</v>
      </c>
      <c r="AD24" s="133">
        <f t="shared" si="12"/>
        <v>1698346.2712327233</v>
      </c>
      <c r="AE24" s="133">
        <f t="shared" si="12"/>
        <v>1702534.851304369</v>
      </c>
      <c r="AF24" s="133">
        <f t="shared" si="12"/>
        <v>1706733.7615444348</v>
      </c>
      <c r="AG24" s="133">
        <f t="shared" si="12"/>
        <v>1710943.027429902</v>
      </c>
      <c r="AH24" s="133">
        <f t="shared" si="12"/>
        <v>1715162.674500586</v>
      </c>
      <c r="AI24" s="133">
        <f t="shared" si="12"/>
        <v>1719392.7283592902</v>
      </c>
      <c r="AJ24" s="133">
        <f t="shared" si="12"/>
        <v>1723633.2146719615</v>
      </c>
      <c r="AK24" s="133">
        <f t="shared" si="12"/>
        <v>1727884.1591678457</v>
      </c>
      <c r="AL24" s="133">
        <f t="shared" si="12"/>
        <v>1732145.5876396438</v>
      </c>
      <c r="AM24" s="133">
        <f t="shared" si="12"/>
        <v>1736417.5259436686</v>
      </c>
      <c r="AN24" s="133">
        <f t="shared" si="12"/>
        <v>1740700.0000000019</v>
      </c>
      <c r="AO24" s="133">
        <f t="shared" si="12"/>
        <v>1744993.0357926507</v>
      </c>
      <c r="AP24" s="133">
        <f t="shared" si="12"/>
        <v>1749296.6593697064</v>
      </c>
      <c r="AQ24" s="133">
        <f t="shared" si="12"/>
        <v>1753610.8968435018</v>
      </c>
      <c r="AR24" s="133">
        <f t="shared" si="12"/>
        <v>1757935.7743907692</v>
      </c>
      <c r="AS24" s="133">
        <f t="shared" si="12"/>
        <v>1762271.3182528005</v>
      </c>
      <c r="AT24" s="133">
        <f t="shared" si="12"/>
        <v>1766617.5547356054</v>
      </c>
      <c r="AU24" s="133">
        <f t="shared" si="12"/>
        <v>1770974.5102100708</v>
      </c>
      <c r="AV24" s="133">
        <f t="shared" si="12"/>
        <v>1775342.2111121223</v>
      </c>
      <c r="AW24" s="133">
        <f t="shared" si="12"/>
        <v>1779720.683942883</v>
      </c>
      <c r="AX24" s="133">
        <f t="shared" si="12"/>
        <v>1784109.955268835</v>
      </c>
      <c r="AY24" s="133">
        <f t="shared" si="12"/>
        <v>1788510.0517219806</v>
      </c>
      <c r="AZ24" s="133">
        <f t="shared" si="12"/>
        <v>1792921.0000000037</v>
      </c>
      <c r="BA24" s="133">
        <f t="shared" si="12"/>
        <v>1797342.8268664323</v>
      </c>
      <c r="BB24" s="133">
        <f t="shared" si="12"/>
        <v>1801775.5591507999</v>
      </c>
      <c r="BC24" s="133">
        <f t="shared" si="12"/>
        <v>1806219.2237488092</v>
      </c>
      <c r="BD24" s="133">
        <f t="shared" si="12"/>
        <v>1810673.8476224944</v>
      </c>
      <c r="BE24" s="133">
        <f t="shared" si="12"/>
        <v>1815139.4578003867</v>
      </c>
      <c r="BF24" s="133">
        <f t="shared" si="12"/>
        <v>1819616.0813776753</v>
      </c>
      <c r="BG24" s="133">
        <f t="shared" si="12"/>
        <v>1824103.7455163749</v>
      </c>
      <c r="BH24" s="133">
        <f t="shared" si="12"/>
        <v>1828602.4774454879</v>
      </c>
      <c r="BI24" s="133">
        <f t="shared" si="12"/>
        <v>1833112.3044611714</v>
      </c>
      <c r="BJ24" s="133">
        <f t="shared" si="12"/>
        <v>1837633.2539269016</v>
      </c>
      <c r="BK24" s="133">
        <f t="shared" si="12"/>
        <v>1842165.3532736418</v>
      </c>
      <c r="BL24" s="133">
        <f t="shared" si="12"/>
        <v>1846708.6300000057</v>
      </c>
      <c r="BM24" s="133">
        <f t="shared" si="12"/>
        <v>1851263.111672427</v>
      </c>
      <c r="BN24" s="133">
        <f t="shared" si="12"/>
        <v>1855828.8259253255</v>
      </c>
      <c r="BO24" s="133">
        <f t="shared" si="12"/>
        <v>1860405.8004612753</v>
      </c>
      <c r="BP24" s="133">
        <f t="shared" si="12"/>
        <v>1864994.0630511711</v>
      </c>
      <c r="BQ24" s="133">
        <f t="shared" ref="BQ24:EB24" si="13">SUM(BQ14:BQ23)</f>
        <v>1869593.6415344002</v>
      </c>
      <c r="BR24" s="133">
        <f t="shared" si="13"/>
        <v>1874204.5638190075</v>
      </c>
      <c r="BS24" s="133">
        <f t="shared" si="13"/>
        <v>1878826.857881868</v>
      </c>
      <c r="BT24" s="133">
        <f t="shared" si="13"/>
        <v>1883460.5517688545</v>
      </c>
      <c r="BU24" s="133">
        <f t="shared" si="13"/>
        <v>1888105.6735950084</v>
      </c>
      <c r="BV24" s="133">
        <f t="shared" si="13"/>
        <v>1892762.2515447107</v>
      </c>
      <c r="BW24" s="133">
        <f t="shared" si="13"/>
        <v>1897430.3138718531</v>
      </c>
      <c r="BX24" s="133">
        <f t="shared" si="13"/>
        <v>1902109.8889000081</v>
      </c>
      <c r="BY24" s="133">
        <f t="shared" si="13"/>
        <v>1906801.0050226022</v>
      </c>
      <c r="BZ24" s="133">
        <f t="shared" si="13"/>
        <v>1911503.6907030875</v>
      </c>
      <c r="CA24" s="133">
        <f t="shared" si="13"/>
        <v>1916217.9744751155</v>
      </c>
      <c r="CB24" s="133">
        <f t="shared" si="13"/>
        <v>1920943.8849427088</v>
      </c>
      <c r="CC24" s="133">
        <f t="shared" si="13"/>
        <v>1925681.4507804345</v>
      </c>
      <c r="CD24" s="133">
        <f t="shared" si="13"/>
        <v>1930430.7007335802</v>
      </c>
      <c r="CE24" s="133">
        <f t="shared" si="13"/>
        <v>1935191.6636183264</v>
      </c>
      <c r="CF24" s="133">
        <f t="shared" si="13"/>
        <v>1939964.3683219224</v>
      </c>
      <c r="CG24" s="133">
        <f t="shared" si="13"/>
        <v>1944748.8438028609</v>
      </c>
      <c r="CH24" s="133">
        <f t="shared" si="13"/>
        <v>1949545.1190910547</v>
      </c>
      <c r="CI24" s="133">
        <f t="shared" si="13"/>
        <v>1954353.2232880108</v>
      </c>
      <c r="CJ24" s="133">
        <f t="shared" si="13"/>
        <v>1959173.1855670104</v>
      </c>
      <c r="CK24" s="133">
        <f t="shared" si="13"/>
        <v>1964005.0351732823</v>
      </c>
      <c r="CL24" s="133">
        <f t="shared" si="13"/>
        <v>1968848.8014241823</v>
      </c>
      <c r="CM24" s="133">
        <f t="shared" si="13"/>
        <v>1973704.513709371</v>
      </c>
      <c r="CN24" s="133">
        <f t="shared" si="13"/>
        <v>1978572.201490992</v>
      </c>
      <c r="CO24" s="133">
        <f t="shared" si="13"/>
        <v>1983451.8943038494</v>
      </c>
      <c r="CP24" s="133">
        <f t="shared" si="13"/>
        <v>1988343.6217555895</v>
      </c>
      <c r="CQ24" s="133">
        <f t="shared" si="13"/>
        <v>1993247.4135268782</v>
      </c>
      <c r="CR24" s="133">
        <f t="shared" si="13"/>
        <v>1998163.299371582</v>
      </c>
      <c r="CS24" s="133">
        <f t="shared" si="13"/>
        <v>2003091.3091169486</v>
      </c>
      <c r="CT24" s="133">
        <f t="shared" si="13"/>
        <v>2008031.4726637879</v>
      </c>
      <c r="CU24" s="133">
        <f t="shared" si="13"/>
        <v>2012983.819986653</v>
      </c>
      <c r="CV24" s="133">
        <f t="shared" si="13"/>
        <v>2017948.3811340225</v>
      </c>
      <c r="CW24" s="133">
        <f t="shared" si="13"/>
        <v>2022925.1862284825</v>
      </c>
      <c r="CX24" s="133">
        <f t="shared" si="13"/>
        <v>2027914.2654669096</v>
      </c>
      <c r="CY24" s="133">
        <f t="shared" si="13"/>
        <v>2032915.649120654</v>
      </c>
      <c r="CZ24" s="133">
        <f t="shared" si="13"/>
        <v>2037929.3675357234</v>
      </c>
      <c r="DA24" s="133">
        <f t="shared" si="13"/>
        <v>2042955.4511329667</v>
      </c>
      <c r="DB24" s="133">
        <f t="shared" si="13"/>
        <v>2047993.9304082592</v>
      </c>
      <c r="DC24" s="133">
        <f t="shared" si="13"/>
        <v>2053044.8359326865</v>
      </c>
      <c r="DD24" s="133">
        <f t="shared" si="13"/>
        <v>2058108.1983527313</v>
      </c>
      <c r="DE24" s="133">
        <f t="shared" si="13"/>
        <v>2063184.048390459</v>
      </c>
      <c r="DF24" s="133">
        <f t="shared" si="13"/>
        <v>2068272.4168437035</v>
      </c>
      <c r="DG24" s="133">
        <f t="shared" si="13"/>
        <v>2073373.3345862546</v>
      </c>
      <c r="DH24" s="133">
        <f t="shared" si="13"/>
        <v>2078486.832568045</v>
      </c>
      <c r="DI24" s="133">
        <f t="shared" si="13"/>
        <v>2083612.9418153388</v>
      </c>
      <c r="DJ24" s="133">
        <f t="shared" si="13"/>
        <v>2088751.6934309187</v>
      </c>
      <c r="DK24" s="133">
        <f t="shared" si="13"/>
        <v>2093903.1185942753</v>
      </c>
      <c r="DL24" s="133">
        <f t="shared" si="13"/>
        <v>2099067.2485617967</v>
      </c>
      <c r="DM24" s="133">
        <f t="shared" si="13"/>
        <v>2104244.1146669574</v>
      </c>
      <c r="DN24" s="133">
        <f t="shared" si="13"/>
        <v>2109433.7483205087</v>
      </c>
      <c r="DO24" s="133">
        <f t="shared" si="13"/>
        <v>2114636.1810106686</v>
      </c>
      <c r="DP24" s="133">
        <f t="shared" si="13"/>
        <v>2119851.4443033151</v>
      </c>
      <c r="DQ24" s="133">
        <f t="shared" si="13"/>
        <v>2125079.5698421746</v>
      </c>
      <c r="DR24" s="133">
        <f t="shared" si="13"/>
        <v>2130320.5893490165</v>
      </c>
      <c r="DS24" s="133">
        <f t="shared" si="13"/>
        <v>2135574.5346238441</v>
      </c>
      <c r="DT24" s="133">
        <f t="shared" si="13"/>
        <v>2140841.4375450886</v>
      </c>
      <c r="DU24" s="133">
        <f t="shared" si="13"/>
        <v>2146121.3300698013</v>
      </c>
      <c r="DV24" s="133">
        <f t="shared" si="13"/>
        <v>2151414.2442338485</v>
      </c>
      <c r="DW24" s="133">
        <f t="shared" si="13"/>
        <v>2156720.2121521058</v>
      </c>
      <c r="DX24" s="133">
        <f t="shared" si="13"/>
        <v>2162039.2660186528</v>
      </c>
      <c r="DY24" s="133">
        <f t="shared" si="13"/>
        <v>2167371.4381069685</v>
      </c>
      <c r="DZ24" s="133">
        <f t="shared" si="13"/>
        <v>2172716.7607701262</v>
      </c>
      <c r="EA24" s="133">
        <f t="shared" si="13"/>
        <v>2178075.2664409913</v>
      </c>
      <c r="EB24" s="133">
        <f t="shared" si="13"/>
        <v>2183446.9876324171</v>
      </c>
      <c r="EC24" s="133">
        <f t="shared" ref="EC24:EE24" si="14">SUM(EC14:EC23)</f>
        <v>2188831.9569374425</v>
      </c>
      <c r="ED24" s="133">
        <f t="shared" si="14"/>
        <v>2194230.2070294898</v>
      </c>
      <c r="EE24" s="134">
        <f t="shared" si="14"/>
        <v>2199641.770662562</v>
      </c>
    </row>
    <row r="25" spans="1:135" x14ac:dyDescent="0.35">
      <c r="B25" s="5"/>
      <c r="C25" s="129"/>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0"/>
      <c r="AW25" s="130"/>
      <c r="AX25" s="130"/>
      <c r="AY25" s="130"/>
      <c r="AZ25" s="130"/>
      <c r="BA25" s="130"/>
      <c r="BB25" s="130"/>
      <c r="BC25" s="130"/>
      <c r="BD25" s="130"/>
      <c r="BE25" s="130"/>
      <c r="BF25" s="130"/>
      <c r="BG25" s="130"/>
      <c r="BH25" s="130"/>
      <c r="BI25" s="130"/>
      <c r="BJ25" s="130"/>
      <c r="BK25" s="130"/>
      <c r="BL25" s="130"/>
      <c r="BM25" s="130"/>
      <c r="BN25" s="130"/>
      <c r="BO25" s="130"/>
      <c r="BP25" s="130"/>
      <c r="BQ25" s="130"/>
      <c r="BR25" s="130"/>
      <c r="BS25" s="130"/>
      <c r="BT25" s="130"/>
      <c r="BU25" s="130"/>
      <c r="BV25" s="130"/>
      <c r="BW25" s="130"/>
      <c r="BX25" s="130"/>
      <c r="BY25" s="130"/>
      <c r="BZ25" s="130"/>
      <c r="CA25" s="130"/>
      <c r="CB25" s="130"/>
      <c r="CC25" s="130"/>
      <c r="CD25" s="130"/>
      <c r="CE25" s="130"/>
      <c r="CF25" s="130"/>
      <c r="CG25" s="130"/>
      <c r="CH25" s="130"/>
      <c r="CI25" s="130"/>
      <c r="CJ25" s="130"/>
      <c r="CK25" s="130"/>
      <c r="CL25" s="130"/>
      <c r="CM25" s="130"/>
      <c r="CN25" s="130"/>
      <c r="CO25" s="130"/>
      <c r="CP25" s="130"/>
      <c r="CQ25" s="130"/>
      <c r="CR25" s="130"/>
      <c r="CS25" s="130"/>
      <c r="CT25" s="130"/>
      <c r="CU25" s="130"/>
      <c r="CV25" s="130"/>
      <c r="CW25" s="130"/>
      <c r="CX25" s="130"/>
      <c r="CY25" s="130"/>
      <c r="CZ25" s="130"/>
      <c r="DA25" s="130"/>
      <c r="DB25" s="130"/>
      <c r="DC25" s="130"/>
      <c r="DD25" s="130"/>
      <c r="DE25" s="130"/>
      <c r="DF25" s="130"/>
      <c r="DG25" s="130"/>
      <c r="DH25" s="130"/>
      <c r="DI25" s="130"/>
      <c r="DJ25" s="130"/>
      <c r="DK25" s="130"/>
      <c r="DL25" s="130"/>
      <c r="DM25" s="130"/>
      <c r="DN25" s="130"/>
      <c r="DO25" s="130"/>
      <c r="DP25" s="130"/>
      <c r="DQ25" s="130"/>
      <c r="DR25" s="130"/>
      <c r="DS25" s="130"/>
      <c r="DT25" s="130"/>
      <c r="DU25" s="130"/>
      <c r="DV25" s="130"/>
      <c r="DW25" s="130"/>
      <c r="DX25" s="130"/>
      <c r="DY25" s="130"/>
      <c r="DZ25" s="130"/>
      <c r="EA25" s="130"/>
      <c r="EB25" s="130"/>
      <c r="EC25" s="130"/>
      <c r="ED25" s="130"/>
      <c r="EE25" s="131"/>
    </row>
    <row r="26" spans="1:135" x14ac:dyDescent="0.35">
      <c r="A26" s="137">
        <f>SUMIF($C$1:$EE$1,"&lt;="&amp;Resumen!$K$19,'FC Mensual'!C26:EE26)</f>
        <v>26371299969.579548</v>
      </c>
      <c r="B26" s="14" t="s">
        <v>102</v>
      </c>
      <c r="C26" s="135"/>
      <c r="D26" s="133">
        <f>SUM(D11,D24)</f>
        <v>0</v>
      </c>
      <c r="E26" s="133">
        <f t="shared" ref="E26:BP26" si="15">SUM(E11,E24)</f>
        <v>0</v>
      </c>
      <c r="F26" s="133">
        <f t="shared" si="15"/>
        <v>0</v>
      </c>
      <c r="G26" s="133">
        <f t="shared" si="15"/>
        <v>0</v>
      </c>
      <c r="H26" s="133">
        <f t="shared" si="15"/>
        <v>0</v>
      </c>
      <c r="I26" s="133">
        <f t="shared" si="15"/>
        <v>0</v>
      </c>
      <c r="J26" s="133">
        <f t="shared" si="15"/>
        <v>0</v>
      </c>
      <c r="K26" s="133">
        <f t="shared" si="15"/>
        <v>0</v>
      </c>
      <c r="L26" s="133">
        <f t="shared" si="15"/>
        <v>0</v>
      </c>
      <c r="M26" s="133">
        <f t="shared" si="15"/>
        <v>0</v>
      </c>
      <c r="N26" s="133">
        <f t="shared" si="15"/>
        <v>0</v>
      </c>
      <c r="O26" s="133">
        <f t="shared" si="15"/>
        <v>0</v>
      </c>
      <c r="P26" s="133">
        <f t="shared" si="15"/>
        <v>0</v>
      </c>
      <c r="Q26" s="133">
        <f t="shared" si="15"/>
        <v>0</v>
      </c>
      <c r="R26" s="133">
        <f t="shared" si="15"/>
        <v>0</v>
      </c>
      <c r="S26" s="133">
        <f t="shared" si="15"/>
        <v>0</v>
      </c>
      <c r="T26" s="133">
        <f t="shared" si="15"/>
        <v>0</v>
      </c>
      <c r="U26" s="133">
        <f t="shared" si="15"/>
        <v>0</v>
      </c>
      <c r="V26" s="133">
        <f t="shared" si="15"/>
        <v>0</v>
      </c>
      <c r="W26" s="133">
        <f t="shared" si="15"/>
        <v>40839249.814949997</v>
      </c>
      <c r="X26" s="133">
        <f t="shared" si="15"/>
        <v>80181604.852753937</v>
      </c>
      <c r="Y26" s="133">
        <f t="shared" si="15"/>
        <v>119717779.48777284</v>
      </c>
      <c r="Z26" s="133">
        <f t="shared" si="15"/>
        <v>159448490.44348752</v>
      </c>
      <c r="AA26" s="133">
        <f t="shared" si="15"/>
        <v>199374456.79974073</v>
      </c>
      <c r="AB26" s="133">
        <f t="shared" si="15"/>
        <v>238257825.00000024</v>
      </c>
      <c r="AC26" s="133">
        <f t="shared" si="15"/>
        <v>238845433.07181257</v>
      </c>
      <c r="AD26" s="133">
        <f t="shared" si="15"/>
        <v>239434490.34365034</v>
      </c>
      <c r="AE26" s="133">
        <f t="shared" si="15"/>
        <v>240025000.38963184</v>
      </c>
      <c r="AF26" s="133">
        <f t="shared" si="15"/>
        <v>240616966.79268998</v>
      </c>
      <c r="AG26" s="133">
        <f t="shared" si="15"/>
        <v>241210393.14459419</v>
      </c>
      <c r="AH26" s="133">
        <f t="shared" si="15"/>
        <v>241805283.0459722</v>
      </c>
      <c r="AI26" s="133">
        <f t="shared" si="15"/>
        <v>242401640.1063318</v>
      </c>
      <c r="AJ26" s="133">
        <f t="shared" si="15"/>
        <v>242999467.94408292</v>
      </c>
      <c r="AK26" s="133">
        <f t="shared" si="15"/>
        <v>243598770.18655926</v>
      </c>
      <c r="AL26" s="133">
        <f t="shared" si="15"/>
        <v>244199550.47004074</v>
      </c>
      <c r="AM26" s="133">
        <f t="shared" si="15"/>
        <v>244801812.43977514</v>
      </c>
      <c r="AN26" s="133">
        <f t="shared" si="15"/>
        <v>245405559.75000054</v>
      </c>
      <c r="AO26" s="133">
        <f t="shared" si="15"/>
        <v>246010796.06396723</v>
      </c>
      <c r="AP26" s="133">
        <f t="shared" si="15"/>
        <v>246617525.05396014</v>
      </c>
      <c r="AQ26" s="133">
        <f t="shared" si="15"/>
        <v>247225750.40132105</v>
      </c>
      <c r="AR26" s="133">
        <f t="shared" si="15"/>
        <v>247835475.79647094</v>
      </c>
      <c r="AS26" s="133">
        <f t="shared" si="15"/>
        <v>248446704.9389323</v>
      </c>
      <c r="AT26" s="133">
        <f t="shared" si="15"/>
        <v>249059441.53735164</v>
      </c>
      <c r="AU26" s="133">
        <f t="shared" si="15"/>
        <v>249673689.30952203</v>
      </c>
      <c r="AV26" s="133">
        <f t="shared" si="15"/>
        <v>250289451.98240563</v>
      </c>
      <c r="AW26" s="133">
        <f t="shared" si="15"/>
        <v>250906733.29215631</v>
      </c>
      <c r="AX26" s="133">
        <f t="shared" si="15"/>
        <v>251525536.98414221</v>
      </c>
      <c r="AY26" s="133">
        <f t="shared" si="15"/>
        <v>252145866.8129687</v>
      </c>
      <c r="AZ26" s="133">
        <f t="shared" si="15"/>
        <v>252767726.54250082</v>
      </c>
      <c r="BA26" s="133">
        <f t="shared" si="15"/>
        <v>253391119.94588652</v>
      </c>
      <c r="BB26" s="133">
        <f t="shared" si="15"/>
        <v>254016050.80557925</v>
      </c>
      <c r="BC26" s="133">
        <f t="shared" si="15"/>
        <v>254642522.91336101</v>
      </c>
      <c r="BD26" s="133">
        <f t="shared" si="15"/>
        <v>255270540.07036534</v>
      </c>
      <c r="BE26" s="133">
        <f t="shared" si="15"/>
        <v>255900106.08710057</v>
      </c>
      <c r="BF26" s="133">
        <f t="shared" si="15"/>
        <v>256531224.78347248</v>
      </c>
      <c r="BG26" s="133">
        <f t="shared" si="15"/>
        <v>257163899.98880801</v>
      </c>
      <c r="BH26" s="133">
        <f t="shared" si="15"/>
        <v>257798135.5418781</v>
      </c>
      <c r="BI26" s="133">
        <f t="shared" si="15"/>
        <v>258433935.2909213</v>
      </c>
      <c r="BJ26" s="133">
        <f t="shared" si="15"/>
        <v>259071303.09366679</v>
      </c>
      <c r="BK26" s="133">
        <f t="shared" si="15"/>
        <v>259710242.81735799</v>
      </c>
      <c r="BL26" s="133">
        <f t="shared" si="15"/>
        <v>260350758.33877608</v>
      </c>
      <c r="BM26" s="133">
        <f t="shared" si="15"/>
        <v>260992853.54426333</v>
      </c>
      <c r="BN26" s="133">
        <f t="shared" si="15"/>
        <v>261636532.32974687</v>
      </c>
      <c r="BO26" s="133">
        <f t="shared" si="15"/>
        <v>262281798.6007621</v>
      </c>
      <c r="BP26" s="133">
        <f t="shared" si="15"/>
        <v>262928656.27247664</v>
      </c>
      <c r="BQ26" s="133">
        <f t="shared" ref="BQ26:EB26" si="16">SUM(BQ11,BQ24)</f>
        <v>263577109.26971388</v>
      </c>
      <c r="BR26" s="133">
        <f t="shared" si="16"/>
        <v>264227161.52697697</v>
      </c>
      <c r="BS26" s="133">
        <f t="shared" si="16"/>
        <v>264878816.98847252</v>
      </c>
      <c r="BT26" s="133">
        <f t="shared" si="16"/>
        <v>265532079.60813475</v>
      </c>
      <c r="BU26" s="133">
        <f t="shared" si="16"/>
        <v>266186953.34964925</v>
      </c>
      <c r="BV26" s="133">
        <f t="shared" si="16"/>
        <v>266843442.18647709</v>
      </c>
      <c r="BW26" s="133">
        <f t="shared" si="16"/>
        <v>267501550.10187909</v>
      </c>
      <c r="BX26" s="133">
        <f t="shared" si="16"/>
        <v>268161281.08893973</v>
      </c>
      <c r="BY26" s="133">
        <f t="shared" si="16"/>
        <v>268822639.15059161</v>
      </c>
      <c r="BZ26" s="133">
        <f t="shared" si="16"/>
        <v>269485628.29963958</v>
      </c>
      <c r="CA26" s="133">
        <f t="shared" si="16"/>
        <v>270150252.5587852</v>
      </c>
      <c r="CB26" s="133">
        <f t="shared" si="16"/>
        <v>270816515.96065116</v>
      </c>
      <c r="CC26" s="133">
        <f t="shared" si="16"/>
        <v>271484422.54780555</v>
      </c>
      <c r="CD26" s="133">
        <f t="shared" si="16"/>
        <v>272153976.37278646</v>
      </c>
      <c r="CE26" s="133">
        <f t="shared" si="16"/>
        <v>272825181.49812692</v>
      </c>
      <c r="CF26" s="133">
        <f t="shared" si="16"/>
        <v>273498041.99637896</v>
      </c>
      <c r="CG26" s="133">
        <f t="shared" si="16"/>
        <v>274172561.95013893</v>
      </c>
      <c r="CH26" s="133">
        <f t="shared" si="16"/>
        <v>274848745.45207161</v>
      </c>
      <c r="CI26" s="133">
        <f t="shared" si="16"/>
        <v>275526596.60493565</v>
      </c>
      <c r="CJ26" s="133">
        <f t="shared" si="16"/>
        <v>276206119.52160817</v>
      </c>
      <c r="CK26" s="133">
        <f t="shared" si="16"/>
        <v>276887318.3251096</v>
      </c>
      <c r="CL26" s="133">
        <f t="shared" si="16"/>
        <v>277570197.14862907</v>
      </c>
      <c r="CM26" s="133">
        <f t="shared" si="16"/>
        <v>278254760.13554907</v>
      </c>
      <c r="CN26" s="133">
        <f t="shared" si="16"/>
        <v>278941011.43947095</v>
      </c>
      <c r="CO26" s="133">
        <f t="shared" si="16"/>
        <v>279628955.22423995</v>
      </c>
      <c r="CP26" s="133">
        <f t="shared" si="16"/>
        <v>280318595.66397035</v>
      </c>
      <c r="CQ26" s="133">
        <f t="shared" si="16"/>
        <v>281009936.94307101</v>
      </c>
      <c r="CR26" s="133">
        <f t="shared" si="16"/>
        <v>281702983.25627077</v>
      </c>
      <c r="CS26" s="133">
        <f t="shared" si="16"/>
        <v>282397738.80864346</v>
      </c>
      <c r="CT26" s="133">
        <f t="shared" si="16"/>
        <v>283094207.81563401</v>
      </c>
      <c r="CU26" s="133">
        <f t="shared" si="16"/>
        <v>283792394.503084</v>
      </c>
      <c r="CV26" s="133">
        <f t="shared" si="16"/>
        <v>284492303.10725665</v>
      </c>
      <c r="CW26" s="133">
        <f t="shared" si="16"/>
        <v>285193937.87486309</v>
      </c>
      <c r="CX26" s="133">
        <f t="shared" si="16"/>
        <v>285897303.06308818</v>
      </c>
      <c r="CY26" s="133">
        <f t="shared" si="16"/>
        <v>286602402.93961579</v>
      </c>
      <c r="CZ26" s="133">
        <f t="shared" si="16"/>
        <v>287309241.78265542</v>
      </c>
      <c r="DA26" s="133">
        <f t="shared" si="16"/>
        <v>288017823.88096744</v>
      </c>
      <c r="DB26" s="133">
        <f t="shared" si="16"/>
        <v>288728153.53388977</v>
      </c>
      <c r="DC26" s="133">
        <f t="shared" si="16"/>
        <v>289440235.05136347</v>
      </c>
      <c r="DD26" s="133">
        <f t="shared" si="16"/>
        <v>290154072.75395912</v>
      </c>
      <c r="DE26" s="133">
        <f t="shared" si="16"/>
        <v>290869670.97290301</v>
      </c>
      <c r="DF26" s="133">
        <f t="shared" si="16"/>
        <v>291587034.05010337</v>
      </c>
      <c r="DG26" s="133">
        <f t="shared" si="16"/>
        <v>292306166.33817679</v>
      </c>
      <c r="DH26" s="133">
        <f t="shared" si="16"/>
        <v>293027072.20047468</v>
      </c>
      <c r="DI26" s="133">
        <f t="shared" si="16"/>
        <v>293749756.01110935</v>
      </c>
      <c r="DJ26" s="133">
        <f t="shared" si="16"/>
        <v>294474222.15498108</v>
      </c>
      <c r="DK26" s="133">
        <f t="shared" si="16"/>
        <v>295200475.02780461</v>
      </c>
      <c r="DL26" s="133">
        <f t="shared" si="16"/>
        <v>295928519.03613532</v>
      </c>
      <c r="DM26" s="133">
        <f t="shared" si="16"/>
        <v>296658358.59739679</v>
      </c>
      <c r="DN26" s="133">
        <f t="shared" si="16"/>
        <v>297389998.13990682</v>
      </c>
      <c r="DO26" s="133">
        <f t="shared" si="16"/>
        <v>298123442.10290468</v>
      </c>
      <c r="DP26" s="133">
        <f t="shared" si="16"/>
        <v>298858694.93657821</v>
      </c>
      <c r="DQ26" s="133">
        <f t="shared" si="16"/>
        <v>299595761.10209042</v>
      </c>
      <c r="DR26" s="133">
        <f t="shared" si="16"/>
        <v>300334645.07160687</v>
      </c>
      <c r="DS26" s="133">
        <f t="shared" si="16"/>
        <v>301075351.32832253</v>
      </c>
      <c r="DT26" s="133">
        <f t="shared" si="16"/>
        <v>301817884.36648923</v>
      </c>
      <c r="DU26" s="133">
        <f t="shared" si="16"/>
        <v>302562248.69144291</v>
      </c>
      <c r="DV26" s="133">
        <f t="shared" si="16"/>
        <v>303308448.81963086</v>
      </c>
      <c r="DW26" s="133">
        <f t="shared" si="16"/>
        <v>304056489.27863908</v>
      </c>
      <c r="DX26" s="133">
        <f t="shared" si="16"/>
        <v>304806374.60721976</v>
      </c>
      <c r="DY26" s="133">
        <f t="shared" si="16"/>
        <v>305558109.35531902</v>
      </c>
      <c r="DZ26" s="133">
        <f t="shared" si="16"/>
        <v>306311698.08410436</v>
      </c>
      <c r="EA26" s="133">
        <f t="shared" si="16"/>
        <v>307067145.36599225</v>
      </c>
      <c r="EB26" s="133">
        <f t="shared" si="16"/>
        <v>307824455.7846759</v>
      </c>
      <c r="EC26" s="133">
        <f t="shared" ref="EC26:EE26" si="17">SUM(EC11,EC24)</f>
        <v>308583633.93515348</v>
      </c>
      <c r="ED26" s="133">
        <f t="shared" si="17"/>
        <v>309344684.42375541</v>
      </c>
      <c r="EE26" s="134">
        <f t="shared" si="17"/>
        <v>310107611.86817253</v>
      </c>
    </row>
    <row r="27" spans="1:135" x14ac:dyDescent="0.35">
      <c r="B27" s="5"/>
      <c r="C27" s="129"/>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c r="BR27" s="130"/>
      <c r="BS27" s="130"/>
      <c r="BT27" s="130"/>
      <c r="BU27" s="130"/>
      <c r="BV27" s="130"/>
      <c r="BW27" s="130"/>
      <c r="BX27" s="130"/>
      <c r="BY27" s="130"/>
      <c r="BZ27" s="130"/>
      <c r="CA27" s="130"/>
      <c r="CB27" s="130"/>
      <c r="CC27" s="130"/>
      <c r="CD27" s="130"/>
      <c r="CE27" s="130"/>
      <c r="CF27" s="130"/>
      <c r="CG27" s="130"/>
      <c r="CH27" s="130"/>
      <c r="CI27" s="130"/>
      <c r="CJ27" s="130"/>
      <c r="CK27" s="130"/>
      <c r="CL27" s="130"/>
      <c r="CM27" s="130"/>
      <c r="CN27" s="130"/>
      <c r="CO27" s="130"/>
      <c r="CP27" s="130"/>
      <c r="CQ27" s="130"/>
      <c r="CR27" s="130"/>
      <c r="CS27" s="130"/>
      <c r="CT27" s="130"/>
      <c r="CU27" s="130"/>
      <c r="CV27" s="130"/>
      <c r="CW27" s="130"/>
      <c r="CX27" s="130"/>
      <c r="CY27" s="130"/>
      <c r="CZ27" s="130"/>
      <c r="DA27" s="130"/>
      <c r="DB27" s="130"/>
      <c r="DC27" s="130"/>
      <c r="DD27" s="130"/>
      <c r="DE27" s="130"/>
      <c r="DF27" s="130"/>
      <c r="DG27" s="130"/>
      <c r="DH27" s="130"/>
      <c r="DI27" s="130"/>
      <c r="DJ27" s="130"/>
      <c r="DK27" s="130"/>
      <c r="DL27" s="130"/>
      <c r="DM27" s="130"/>
      <c r="DN27" s="130"/>
      <c r="DO27" s="130"/>
      <c r="DP27" s="130"/>
      <c r="DQ27" s="130"/>
      <c r="DR27" s="130"/>
      <c r="DS27" s="130"/>
      <c r="DT27" s="130"/>
      <c r="DU27" s="130"/>
      <c r="DV27" s="130"/>
      <c r="DW27" s="130"/>
      <c r="DX27" s="130"/>
      <c r="DY27" s="130"/>
      <c r="DZ27" s="130"/>
      <c r="EA27" s="130"/>
      <c r="EB27" s="130"/>
      <c r="EC27" s="130"/>
      <c r="ED27" s="130"/>
      <c r="EE27" s="131"/>
    </row>
    <row r="28" spans="1:135" x14ac:dyDescent="0.35">
      <c r="B28" s="125" t="s">
        <v>124</v>
      </c>
      <c r="C28" s="129"/>
      <c r="D28" s="130"/>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c r="AH28" s="130"/>
      <c r="AI28" s="130"/>
      <c r="AJ28" s="130"/>
      <c r="AK28" s="130"/>
      <c r="AL28" s="130"/>
      <c r="AM28" s="130"/>
      <c r="AN28" s="130"/>
      <c r="AO28" s="130"/>
      <c r="AP28" s="130"/>
      <c r="AQ28" s="130"/>
      <c r="AR28" s="130"/>
      <c r="AS28" s="130"/>
      <c r="AT28" s="130"/>
      <c r="AU28" s="130"/>
      <c r="AV28" s="130"/>
      <c r="AW28" s="130"/>
      <c r="AX28" s="130"/>
      <c r="AY28" s="130"/>
      <c r="AZ28" s="130"/>
      <c r="BA28" s="130"/>
      <c r="BB28" s="130"/>
      <c r="BC28" s="130"/>
      <c r="BD28" s="130"/>
      <c r="BE28" s="130"/>
      <c r="BF28" s="130"/>
      <c r="BG28" s="130"/>
      <c r="BH28" s="130"/>
      <c r="BI28" s="130"/>
      <c r="BJ28" s="130"/>
      <c r="BK28" s="130"/>
      <c r="BL28" s="130"/>
      <c r="BM28" s="130"/>
      <c r="BN28" s="130"/>
      <c r="BO28" s="130"/>
      <c r="BP28" s="130"/>
      <c r="BQ28" s="130"/>
      <c r="BR28" s="130"/>
      <c r="BS28" s="130"/>
      <c r="BT28" s="130"/>
      <c r="BU28" s="130"/>
      <c r="BV28" s="130"/>
      <c r="BW28" s="130"/>
      <c r="BX28" s="130"/>
      <c r="BY28" s="130"/>
      <c r="BZ28" s="130"/>
      <c r="CA28" s="130"/>
      <c r="CB28" s="130"/>
      <c r="CC28" s="130"/>
      <c r="CD28" s="130"/>
      <c r="CE28" s="130"/>
      <c r="CF28" s="130"/>
      <c r="CG28" s="130"/>
      <c r="CH28" s="130"/>
      <c r="CI28" s="130"/>
      <c r="CJ28" s="130"/>
      <c r="CK28" s="130"/>
      <c r="CL28" s="130"/>
      <c r="CM28" s="130"/>
      <c r="CN28" s="130"/>
      <c r="CO28" s="130"/>
      <c r="CP28" s="130"/>
      <c r="CQ28" s="130"/>
      <c r="CR28" s="130"/>
      <c r="CS28" s="130"/>
      <c r="CT28" s="130"/>
      <c r="CU28" s="130"/>
      <c r="CV28" s="130"/>
      <c r="CW28" s="130"/>
      <c r="CX28" s="130"/>
      <c r="CY28" s="130"/>
      <c r="CZ28" s="130"/>
      <c r="DA28" s="130"/>
      <c r="DB28" s="130"/>
      <c r="DC28" s="130"/>
      <c r="DD28" s="130"/>
      <c r="DE28" s="130"/>
      <c r="DF28" s="130"/>
      <c r="DG28" s="130"/>
      <c r="DH28" s="130"/>
      <c r="DI28" s="130"/>
      <c r="DJ28" s="130"/>
      <c r="DK28" s="130"/>
      <c r="DL28" s="130"/>
      <c r="DM28" s="130"/>
      <c r="DN28" s="130"/>
      <c r="DO28" s="130"/>
      <c r="DP28" s="130"/>
      <c r="DQ28" s="130"/>
      <c r="DR28" s="130"/>
      <c r="DS28" s="130"/>
      <c r="DT28" s="130"/>
      <c r="DU28" s="130"/>
      <c r="DV28" s="130"/>
      <c r="DW28" s="130"/>
      <c r="DX28" s="130"/>
      <c r="DY28" s="130"/>
      <c r="DZ28" s="130"/>
      <c r="EA28" s="130"/>
      <c r="EB28" s="130"/>
      <c r="EC28" s="130"/>
      <c r="ED28" s="130"/>
      <c r="EE28" s="131"/>
    </row>
    <row r="29" spans="1:135" x14ac:dyDescent="0.35">
      <c r="A29" s="137">
        <f>SUMIF($C$1:$EE$1,"&lt;="&amp;Resumen!$K$19,'FC Mensual'!C29:EE29)</f>
        <v>-367663952.66497135</v>
      </c>
      <c r="B29" s="5" t="s">
        <v>53</v>
      </c>
      <c r="C29" s="129"/>
      <c r="D29" s="130">
        <f>IF(D$1&lt;Ingresos!$I$15,0,-Gastos!$F3/12*(1+Gastos!$F$17)^((D$1-1)/12))</f>
        <v>0</v>
      </c>
      <c r="E29" s="130">
        <f>IF(E$1&lt;Ingresos!$I$15,0,-Gastos!$F3/12*(1+Gastos!$F$17)^((E$1-1)/12))</f>
        <v>0</v>
      </c>
      <c r="F29" s="130">
        <f>IF(F$1&lt;Ingresos!$I$15,0,-Gastos!$F3/12*(1+Gastos!$F$17)^((F$1-1)/12))</f>
        <v>0</v>
      </c>
      <c r="G29" s="130">
        <f>IF(G$1&lt;Ingresos!$I$15,0,-Gastos!$F3/12*(1+Gastos!$F$17)^((G$1-1)/12))</f>
        <v>0</v>
      </c>
      <c r="H29" s="130">
        <f>IF(H$1&lt;Ingresos!$I$15,0,-Gastos!$F3/12*(1+Gastos!$F$17)^((H$1-1)/12))</f>
        <v>0</v>
      </c>
      <c r="I29" s="130">
        <f>IF(I$1&lt;Ingresos!$I$15,0,-Gastos!$F3/12*(1+Gastos!$F$17)^((I$1-1)/12))</f>
        <v>0</v>
      </c>
      <c r="J29" s="130">
        <f>IF(J$1&lt;Ingresos!$I$15,0,-Gastos!$F3/12*(1+Gastos!$F$17)^((J$1-1)/12))</f>
        <v>0</v>
      </c>
      <c r="K29" s="130">
        <f>IF(K$1&lt;Ingresos!$I$15,0,-Gastos!$F3/12*(1+Gastos!$F$17)^((K$1-1)/12))</f>
        <v>0</v>
      </c>
      <c r="L29" s="130">
        <f>IF(L$1&lt;Ingresos!$I$15,0,-Gastos!$F3/12*(1+Gastos!$F$17)^((L$1-1)/12))</f>
        <v>0</v>
      </c>
      <c r="M29" s="130">
        <f>IF(M$1&lt;Ingresos!$I$15,0,-Gastos!$F3/12*(1+Gastos!$F$17)^((M$1-1)/12))</f>
        <v>0</v>
      </c>
      <c r="N29" s="130">
        <f>IF(N$1&lt;Ingresos!$I$15,0,-Gastos!$F3/12*(1+Gastos!$F$17)^((N$1-1)/12))</f>
        <v>0</v>
      </c>
      <c r="O29" s="130">
        <f>IF(O$1&lt;Ingresos!$I$15,0,-Gastos!$F3/12*(1+Gastos!$F$17)^((O$1-1)/12))</f>
        <v>0</v>
      </c>
      <c r="P29" s="130">
        <f>IF(P$1&lt;Ingresos!$I$15,0,-Gastos!$F3/12*(1+Gastos!$F$17)^((P$1-1)/12))</f>
        <v>0</v>
      </c>
      <c r="Q29" s="130">
        <f>IF(Q$1&lt;Ingresos!$I$15,0,-Gastos!$F3/12*(1+Gastos!$F$17)^((Q$1-1)/12))</f>
        <v>0</v>
      </c>
      <c r="R29" s="130">
        <f>IF(R$1&lt;Ingresos!$I$15,0,-Gastos!$F3/12*(1+Gastos!$F$17)^((R$1-1)/12))</f>
        <v>0</v>
      </c>
      <c r="S29" s="130">
        <f>IF(S$1&lt;Ingresos!$I$15,0,-Gastos!$F3/12*(1+Gastos!$F$17)^((S$1-1)/12))</f>
        <v>0</v>
      </c>
      <c r="T29" s="130">
        <f>IF(T$1&lt;Ingresos!$I$15,0,-Gastos!$F3/12*(1+Gastos!$F$17)^((T$1-1)/12))</f>
        <v>0</v>
      </c>
      <c r="U29" s="130">
        <f>IF(U$1&lt;Ingresos!$I$15,0,-Gastos!$F3/12*(1+Gastos!$F$17)^((U$1-1)/12))</f>
        <v>0</v>
      </c>
      <c r="V29" s="130">
        <f>IF(V$1&lt;Ingresos!$I$15,0,-Gastos!$F3/12*(1+Gastos!$F$17)^((V$1-1)/12))</f>
        <v>0</v>
      </c>
      <c r="W29" s="130">
        <f>IF(W$1&lt;Ingresos!$I$15,0,-Gastos!$F3/12*(1+Gastos!$F$17)^((W$1-1)/12))</f>
        <v>-3077425.2624949012</v>
      </c>
      <c r="X29" s="130">
        <f>IF(X$1&lt;Ingresos!$I$15,0,-Gastos!$F3/12*(1+Gastos!$F$17)^((X$1-1)/12))</f>
        <v>-3087499.9520034748</v>
      </c>
      <c r="Y29" s="130">
        <f>IF(Y$1&lt;Ingresos!$I$15,0,-Gastos!$F3/12*(1+Gastos!$F$17)^((Y$1-1)/12))</f>
        <v>-3097607.6234238856</v>
      </c>
      <c r="Z29" s="130">
        <f>IF(Z$1&lt;Ingresos!$I$15,0,-Gastos!$F3/12*(1+Gastos!$F$17)^((Z$1-1)/12))</f>
        <v>-3107748.3847303316</v>
      </c>
      <c r="AA29" s="130">
        <f>IF(AA$1&lt;Ingresos!$I$15,0,-Gastos!$F3/12*(1+Gastos!$F$17)^((AA$1-1)/12))</f>
        <v>-3117922.3442504872</v>
      </c>
      <c r="AB29" s="130">
        <f>IF(AB$1&lt;Ingresos!$I$15,0,-Gastos!$F3/12*(1+Gastos!$F$17)^((AB$1-1)/12))</f>
        <v>-3128129.6106666666</v>
      </c>
      <c r="AC29" s="130">
        <f>IF(AC$1&lt;Ingresos!$I$15,0,-Gastos!$F3/12*(1+Gastos!$F$17)^((AC$1-1)/12))</f>
        <v>-3138370.2930169804</v>
      </c>
      <c r="AD29" s="130">
        <f>IF(AD$1&lt;Ingresos!$I$15,0,-Gastos!$F3/12*(1+Gastos!$F$17)^((AD$1-1)/12))</f>
        <v>-3148644.5006965012</v>
      </c>
      <c r="AE29" s="130">
        <f>IF(AE$1&lt;Ingresos!$I$15,0,-Gastos!$F3/12*(1+Gastos!$F$17)^((AE$1-1)/12))</f>
        <v>-3158952.3434584332</v>
      </c>
      <c r="AF29" s="130">
        <f>IF(AF$1&lt;Ingresos!$I$15,0,-Gastos!$F3/12*(1+Gastos!$F$17)^((AF$1-1)/12))</f>
        <v>-3169293.9314152831</v>
      </c>
      <c r="AG29" s="130">
        <f>IF(AG$1&lt;Ingresos!$I$15,0,-Gastos!$F3/12*(1+Gastos!$F$17)^((AG$1-1)/12))</f>
        <v>-3179669.375040039</v>
      </c>
      <c r="AH29" s="130">
        <f>IF(AH$1&lt;Ingresos!$I$15,0,-Gastos!$F3/12*(1+Gastos!$F$17)^((AH$1-1)/12))</f>
        <v>-3190078.7851673472</v>
      </c>
      <c r="AI29" s="130">
        <f>IF(AI$1&lt;Ingresos!$I$15,0,-Gastos!$F3/12*(1+Gastos!$F$17)^((AI$1-1)/12))</f>
        <v>-3200522.272994698</v>
      </c>
      <c r="AJ29" s="130">
        <f>IF(AJ$1&lt;Ingresos!$I$15,0,-Gastos!$F3/12*(1+Gastos!$F$17)^((AJ$1-1)/12))</f>
        <v>-3210999.9500836139</v>
      </c>
      <c r="AK29" s="130">
        <f>IF(AK$1&lt;Ingresos!$I$15,0,-Gastos!$F3/12*(1+Gastos!$F$17)^((AK$1-1)/12))</f>
        <v>-3221511.9283608412</v>
      </c>
      <c r="AL29" s="130">
        <f>IF(AL$1&lt;Ingresos!$I$15,0,-Gastos!$F3/12*(1+Gastos!$F$17)^((AL$1-1)/12))</f>
        <v>-3232058.3201195444</v>
      </c>
      <c r="AM29" s="130">
        <f>IF(AM$1&lt;Ingresos!$I$15,0,-Gastos!$F3/12*(1+Gastos!$F$17)^((AM$1-1)/12))</f>
        <v>-3242639.2380205072</v>
      </c>
      <c r="AN29" s="130">
        <f>IF(AN$1&lt;Ingresos!$I$15,0,-Gastos!$F3/12*(1+Gastos!$F$17)^((AN$1-1)/12))</f>
        <v>-3253254.7950933333</v>
      </c>
      <c r="AO29" s="130">
        <f>IF(AO$1&lt;Ingresos!$I$15,0,-Gastos!$F3/12*(1+Gastos!$F$17)^((AO$1-1)/12))</f>
        <v>-3263905.1047376595</v>
      </c>
      <c r="AP29" s="130">
        <f>IF(AP$1&lt;Ingresos!$I$15,0,-Gastos!$F3/12*(1+Gastos!$F$17)^((AP$1-1)/12))</f>
        <v>-3274590.2807243615</v>
      </c>
      <c r="AQ29" s="130">
        <f>IF(AQ$1&lt;Ingresos!$I$15,0,-Gastos!$F3/12*(1+Gastos!$F$17)^((AQ$1-1)/12))</f>
        <v>-3285310.4371967702</v>
      </c>
      <c r="AR29" s="130">
        <f>IF(AR$1&lt;Ingresos!$I$15,0,-Gastos!$F3/12*(1+Gastos!$F$17)^((AR$1-1)/12))</f>
        <v>-3296065.6886718944</v>
      </c>
      <c r="AS29" s="130">
        <f>IF(AS$1&lt;Ingresos!$I$15,0,-Gastos!$F3/12*(1+Gastos!$F$17)^((AS$1-1)/12))</f>
        <v>-3306856.1500416403</v>
      </c>
      <c r="AT29" s="130">
        <f>IF(AT$1&lt;Ingresos!$I$15,0,-Gastos!$F3/12*(1+Gastos!$F$17)^((AT$1-1)/12))</f>
        <v>-3317681.9365740409</v>
      </c>
      <c r="AU29" s="130">
        <f>IF(AU$1&lt;Ingresos!$I$15,0,-Gastos!$F3/12*(1+Gastos!$F$17)^((AU$1-1)/12))</f>
        <v>-3328543.1639144858</v>
      </c>
      <c r="AV29" s="130">
        <f>IF(AV$1&lt;Ingresos!$I$15,0,-Gastos!$F3/12*(1+Gastos!$F$17)^((AV$1-1)/12))</f>
        <v>-3339439.9480869593</v>
      </c>
      <c r="AW29" s="130">
        <f>IF(AW$1&lt;Ingresos!$I$15,0,-Gastos!$F3/12*(1+Gastos!$F$17)^((AW$1-1)/12))</f>
        <v>-3350372.4054952748</v>
      </c>
      <c r="AX29" s="130">
        <f>IF(AX$1&lt;Ingresos!$I$15,0,-Gastos!$F3/12*(1+Gastos!$F$17)^((AX$1-1)/12))</f>
        <v>-3361340.6529243262</v>
      </c>
      <c r="AY29" s="130">
        <f>IF(AY$1&lt;Ingresos!$I$15,0,-Gastos!$F3/12*(1+Gastos!$F$17)^((AY$1-1)/12))</f>
        <v>-3372344.8075413271</v>
      </c>
      <c r="AZ29" s="130">
        <f>IF(AZ$1&lt;Ingresos!$I$15,0,-Gastos!$F3/12*(1+Gastos!$F$17)^((AZ$1-1)/12))</f>
        <v>-3383384.9868970672</v>
      </c>
      <c r="BA29" s="130">
        <f>IF(BA$1&lt;Ingresos!$I$15,0,-Gastos!$F3/12*(1+Gastos!$F$17)^((BA$1-1)/12))</f>
        <v>-3394461.3089271663</v>
      </c>
      <c r="BB29" s="130">
        <f>IF(BB$1&lt;Ingresos!$I$15,0,-Gastos!$F3/12*(1+Gastos!$F$17)^((BB$1-1)/12))</f>
        <v>-3405573.8919533361</v>
      </c>
      <c r="BC29" s="130">
        <f>IF(BC$1&lt;Ingresos!$I$15,0,-Gastos!$F3/12*(1+Gastos!$F$17)^((BC$1-1)/12))</f>
        <v>-3416722.8546846411</v>
      </c>
      <c r="BD29" s="130">
        <f>IF(BD$1&lt;Ingresos!$I$15,0,-Gastos!$F3/12*(1+Gastos!$F$17)^((BD$1-1)/12))</f>
        <v>-3427908.3162187706</v>
      </c>
      <c r="BE29" s="130">
        <f>IF(BE$1&lt;Ingresos!$I$15,0,-Gastos!$F3/12*(1+Gastos!$F$17)^((BE$1-1)/12))</f>
        <v>-3439130.3960433067</v>
      </c>
      <c r="BF29" s="130">
        <f>IF(BF$1&lt;Ingresos!$I$15,0,-Gastos!$F3/12*(1+Gastos!$F$17)^((BF$1-1)/12))</f>
        <v>-3450389.2140370025</v>
      </c>
      <c r="BG29" s="130">
        <f>IF(BG$1&lt;Ingresos!$I$15,0,-Gastos!$F3/12*(1+Gastos!$F$17)^((BG$1-1)/12))</f>
        <v>-3461684.8904710654</v>
      </c>
      <c r="BH29" s="130">
        <f>IF(BH$1&lt;Ingresos!$I$15,0,-Gastos!$F3/12*(1+Gastos!$F$17)^((BH$1-1)/12))</f>
        <v>-3473017.5460104374</v>
      </c>
      <c r="BI29" s="130">
        <f>IF(BI$1&lt;Ingresos!$I$15,0,-Gastos!$F3/12*(1+Gastos!$F$17)^((BI$1-1)/12))</f>
        <v>-3484387.3017150862</v>
      </c>
      <c r="BJ29" s="130">
        <f>IF(BJ$1&lt;Ingresos!$I$15,0,-Gastos!$F3/12*(1+Gastos!$F$17)^((BJ$1-1)/12))</f>
        <v>-3495794.2790412996</v>
      </c>
      <c r="BK29" s="130">
        <f>IF(BK$1&lt;Ingresos!$I$15,0,-Gastos!$F3/12*(1+Gastos!$F$17)^((BK$1-1)/12))</f>
        <v>-3507238.59984298</v>
      </c>
      <c r="BL29" s="130">
        <f>IF(BL$1&lt;Ingresos!$I$15,0,-Gastos!$F3/12*(1+Gastos!$F$17)^((BL$1-1)/12))</f>
        <v>-3518720.3863729499</v>
      </c>
      <c r="BM29" s="130">
        <f>IF(BM$1&lt;Ingresos!$I$15,0,-Gastos!$F3/12*(1+Gastos!$F$17)^((BM$1-1)/12))</f>
        <v>-3530239.7612842531</v>
      </c>
      <c r="BN29" s="130">
        <f>IF(BN$1&lt;Ingresos!$I$15,0,-Gastos!$F3/12*(1+Gastos!$F$17)^((BN$1-1)/12))</f>
        <v>-3541796.8476314694</v>
      </c>
      <c r="BO29" s="130">
        <f>IF(BO$1&lt;Ingresos!$I$15,0,-Gastos!$F3/12*(1+Gastos!$F$17)^((BO$1-1)/12))</f>
        <v>-3553391.7688720273</v>
      </c>
      <c r="BP29" s="130">
        <f>IF(BP$1&lt;Ingresos!$I$15,0,-Gastos!$F3/12*(1+Gastos!$F$17)^((BP$1-1)/12))</f>
        <v>-3565024.6488675214</v>
      </c>
      <c r="BQ29" s="130">
        <f>IF(BQ$1&lt;Ingresos!$I$15,0,-Gastos!$F3/12*(1+Gastos!$F$17)^((BQ$1-1)/12))</f>
        <v>-3576695.6118850387</v>
      </c>
      <c r="BR29" s="130">
        <f>IF(BR$1&lt;Ingresos!$I$15,0,-Gastos!$F3/12*(1+Gastos!$F$17)^((BR$1-1)/12))</f>
        <v>-3588404.7825984829</v>
      </c>
      <c r="BS29" s="130">
        <f>IF(BS$1&lt;Ingresos!$I$15,0,-Gastos!$F3/12*(1+Gastos!$F$17)^((BS$1-1)/12))</f>
        <v>-3600152.2860899079</v>
      </c>
      <c r="BT29" s="130">
        <f>IF(BT$1&lt;Ingresos!$I$15,0,-Gastos!$F3/12*(1+Gastos!$F$17)^((BT$1-1)/12))</f>
        <v>-3611938.2478508549</v>
      </c>
      <c r="BU29" s="130">
        <f>IF(BU$1&lt;Ingresos!$I$15,0,-Gastos!$F3/12*(1+Gastos!$F$17)^((BU$1-1)/12))</f>
        <v>-3623762.7937836903</v>
      </c>
      <c r="BV29" s="130">
        <f>IF(BV$1&lt;Ingresos!$I$15,0,-Gastos!$F3/12*(1+Gastos!$F$17)^((BV$1-1)/12))</f>
        <v>-3635626.0502029518</v>
      </c>
      <c r="BW29" s="130">
        <f>IF(BW$1&lt;Ingresos!$I$15,0,-Gastos!$F3/12*(1+Gastos!$F$17)^((BW$1-1)/12))</f>
        <v>-3647528.1438366994</v>
      </c>
      <c r="BX29" s="130">
        <f>IF(BX$1&lt;Ingresos!$I$15,0,-Gastos!$F3/12*(1+Gastos!$F$17)^((BX$1-1)/12))</f>
        <v>-3659469.2018278684</v>
      </c>
      <c r="BY29" s="130">
        <f>IF(BY$1&lt;Ingresos!$I$15,0,-Gastos!$F3/12*(1+Gastos!$F$17)^((BY$1-1)/12))</f>
        <v>-3671449.3517356231</v>
      </c>
      <c r="BZ29" s="130">
        <f>IF(BZ$1&lt;Ingresos!$I$15,0,-Gastos!$F3/12*(1+Gastos!$F$17)^((BZ$1-1)/12))</f>
        <v>-3683468.7215367281</v>
      </c>
      <c r="CA29" s="130">
        <f>IF(CA$1&lt;Ingresos!$I$15,0,-Gastos!$F3/12*(1+Gastos!$F$17)^((CA$1-1)/12))</f>
        <v>-3695527.4396269084</v>
      </c>
      <c r="CB29" s="130">
        <f>IF(CB$1&lt;Ingresos!$I$15,0,-Gastos!$F3/12*(1+Gastos!$F$17)^((CB$1-1)/12))</f>
        <v>-3707625.6348222224</v>
      </c>
      <c r="CC29" s="130">
        <f>IF(CC$1&lt;Ingresos!$I$15,0,-Gastos!$F3/12*(1+Gastos!$F$17)^((CC$1-1)/12))</f>
        <v>-3719763.4363604407</v>
      </c>
      <c r="CD29" s="130">
        <f>IF(CD$1&lt;Ingresos!$I$15,0,-Gastos!$F3/12*(1+Gastos!$F$17)^((CD$1-1)/12))</f>
        <v>-3731940.9739024225</v>
      </c>
      <c r="CE29" s="130">
        <f>IF(CE$1&lt;Ingresos!$I$15,0,-Gastos!$F3/12*(1+Gastos!$F$17)^((CE$1-1)/12))</f>
        <v>-3744158.3775335047</v>
      </c>
      <c r="CF29" s="130">
        <f>IF(CF$1&lt;Ingresos!$I$15,0,-Gastos!$F3/12*(1+Gastos!$F$17)^((CF$1-1)/12))</f>
        <v>-3756415.7777648894</v>
      </c>
      <c r="CG29" s="130">
        <f>IF(CG$1&lt;Ingresos!$I$15,0,-Gastos!$F3/12*(1+Gastos!$F$17)^((CG$1-1)/12))</f>
        <v>-3768713.3055350375</v>
      </c>
      <c r="CH29" s="130">
        <f>IF(CH$1&lt;Ingresos!$I$15,0,-Gastos!$F3/12*(1+Gastos!$F$17)^((CH$1-1)/12))</f>
        <v>-3781051.0922110695</v>
      </c>
      <c r="CI29" s="130">
        <f>IF(CI$1&lt;Ingresos!$I$15,0,-Gastos!$F3/12*(1+Gastos!$F$17)^((CI$1-1)/12))</f>
        <v>-3793429.2695901678</v>
      </c>
      <c r="CJ29" s="130">
        <f>IF(CJ$1&lt;Ingresos!$I$15,0,-Gastos!$F3/12*(1+Gastos!$F$17)^((CJ$1-1)/12))</f>
        <v>-3805847.9699009825</v>
      </c>
      <c r="CK29" s="130">
        <f>IF(CK$1&lt;Ingresos!$I$15,0,-Gastos!$F3/12*(1+Gastos!$F$17)^((CK$1-1)/12))</f>
        <v>-3818307.3258050485</v>
      </c>
      <c r="CL29" s="130">
        <f>IF(CL$1&lt;Ingresos!$I$15,0,-Gastos!$F3/12*(1+Gastos!$F$17)^((CL$1-1)/12))</f>
        <v>-3830807.4703981974</v>
      </c>
      <c r="CM29" s="130">
        <f>IF(CM$1&lt;Ingresos!$I$15,0,-Gastos!$F3/12*(1+Gastos!$F$17)^((CM$1-1)/12))</f>
        <v>-3843348.5372119844</v>
      </c>
      <c r="CN29" s="130">
        <f>IF(CN$1&lt;Ingresos!$I$15,0,-Gastos!$F3/12*(1+Gastos!$F$17)^((CN$1-1)/12))</f>
        <v>-3855930.6602151114</v>
      </c>
      <c r="CO29" s="130">
        <f>IF(CO$1&lt;Ingresos!$I$15,0,-Gastos!$F3/12*(1+Gastos!$F$17)^((CO$1-1)/12))</f>
        <v>-3868553.9738148581</v>
      </c>
      <c r="CP29" s="130">
        <f>IF(CP$1&lt;Ingresos!$I$15,0,-Gastos!$F3/12*(1+Gastos!$F$17)^((CP$1-1)/12))</f>
        <v>-3881218.6128585194</v>
      </c>
      <c r="CQ29" s="130">
        <f>IF(CQ$1&lt;Ingresos!$I$15,0,-Gastos!$F3/12*(1+Gastos!$F$17)^((CQ$1-1)/12))</f>
        <v>-3893924.7126348452</v>
      </c>
      <c r="CR29" s="130">
        <f>IF(CR$1&lt;Ingresos!$I$15,0,-Gastos!$F3/12*(1+Gastos!$F$17)^((CR$1-1)/12))</f>
        <v>-3906672.408875485</v>
      </c>
      <c r="CS29" s="130">
        <f>IF(CS$1&lt;Ingresos!$I$15,0,-Gastos!$F3/12*(1+Gastos!$F$17)^((CS$1-1)/12))</f>
        <v>-3919461.8377564391</v>
      </c>
      <c r="CT29" s="130">
        <f>IF(CT$1&lt;Ingresos!$I$15,0,-Gastos!$F3/12*(1+Gastos!$F$17)^((CT$1-1)/12))</f>
        <v>-3932293.135899513</v>
      </c>
      <c r="CU29" s="130">
        <f>IF(CU$1&lt;Ingresos!$I$15,0,-Gastos!$F3/12*(1+Gastos!$F$17)^((CU$1-1)/12))</f>
        <v>-3945166.4403737746</v>
      </c>
      <c r="CV29" s="130">
        <f>IF(CV$1&lt;Ingresos!$I$15,0,-Gastos!$F3/12*(1+Gastos!$F$17)^((CV$1-1)/12))</f>
        <v>-3958081.8886970226</v>
      </c>
      <c r="CW29" s="130">
        <f>IF(CW$1&lt;Ingresos!$I$15,0,-Gastos!$F3/12*(1+Gastos!$F$17)^((CW$1-1)/12))</f>
        <v>-3971039.6188372504</v>
      </c>
      <c r="CX29" s="130">
        <f>IF(CX$1&lt;Ingresos!$I$15,0,-Gastos!$F3/12*(1+Gastos!$F$17)^((CX$1-1)/12))</f>
        <v>-3984039.7692141254</v>
      </c>
      <c r="CY29" s="130">
        <f>IF(CY$1&lt;Ingresos!$I$15,0,-Gastos!$F3/12*(1+Gastos!$F$17)^((CY$1-1)/12))</f>
        <v>-3997082.4787004641</v>
      </c>
      <c r="CZ29" s="130">
        <f>IF(CZ$1&lt;Ingresos!$I$15,0,-Gastos!$F3/12*(1+Gastos!$F$17)^((CZ$1-1)/12))</f>
        <v>-4010167.8866237164</v>
      </c>
      <c r="DA29" s="130">
        <f>IF(DA$1&lt;Ingresos!$I$15,0,-Gastos!$F3/12*(1+Gastos!$F$17)^((DA$1-1)/12))</f>
        <v>-4023296.1327674524</v>
      </c>
      <c r="DB29" s="130">
        <f>IF(DB$1&lt;Ingresos!$I$15,0,-Gastos!$F3/12*(1+Gastos!$F$17)^((DB$1-1)/12))</f>
        <v>-4036467.3573728604</v>
      </c>
      <c r="DC29" s="130">
        <f>IF(DC$1&lt;Ingresos!$I$15,0,-Gastos!$F3/12*(1+Gastos!$F$17)^((DC$1-1)/12))</f>
        <v>-4049681.7011402389</v>
      </c>
      <c r="DD29" s="130">
        <f>IF(DD$1&lt;Ingresos!$I$15,0,-Gastos!$F3/12*(1+Gastos!$F$17)^((DD$1-1)/12))</f>
        <v>-4062939.3052305048</v>
      </c>
      <c r="DE29" s="130">
        <f>IF(DE$1&lt;Ingresos!$I$15,0,-Gastos!$F3/12*(1+Gastos!$F$17)^((DE$1-1)/12))</f>
        <v>-4076240.311266697</v>
      </c>
      <c r="DF29" s="130">
        <f>IF(DF$1&lt;Ingresos!$I$15,0,-Gastos!$F3/12*(1+Gastos!$F$17)^((DF$1-1)/12))</f>
        <v>-4089584.8613354941</v>
      </c>
      <c r="DG29" s="130">
        <f>IF(DG$1&lt;Ingresos!$I$15,0,-Gastos!$F3/12*(1+Gastos!$F$17)^((DG$1-1)/12))</f>
        <v>-4102973.0979887256</v>
      </c>
      <c r="DH29" s="130">
        <f>IF(DH$1&lt;Ingresos!$I$15,0,-Gastos!$F3/12*(1+Gastos!$F$17)^((DH$1-1)/12))</f>
        <v>-4116405.1642449037</v>
      </c>
      <c r="DI29" s="130">
        <f>IF(DI$1&lt;Ingresos!$I$15,0,-Gastos!$F3/12*(1+Gastos!$F$17)^((DI$1-1)/12))</f>
        <v>-4129881.2035907409</v>
      </c>
      <c r="DJ29" s="130">
        <f>IF(DJ$1&lt;Ingresos!$I$15,0,-Gastos!$F3/12*(1+Gastos!$F$17)^((DJ$1-1)/12))</f>
        <v>-4143401.3599826903</v>
      </c>
      <c r="DK29" s="130">
        <f>IF(DK$1&lt;Ingresos!$I$15,0,-Gastos!$F3/12*(1+Gastos!$F$17)^((DK$1-1)/12))</f>
        <v>-4156965.7778484831</v>
      </c>
      <c r="DL29" s="130">
        <f>IF(DL$1&lt;Ingresos!$I$15,0,-Gastos!$F3/12*(1+Gastos!$F$17)^((DL$1-1)/12))</f>
        <v>-4170574.6020886651</v>
      </c>
      <c r="DM29" s="130">
        <f>IF(DM$1&lt;Ingresos!$I$15,0,-Gastos!$F3/12*(1+Gastos!$F$17)^((DM$1-1)/12))</f>
        <v>-4184227.9780781507</v>
      </c>
      <c r="DN29" s="130">
        <f>IF(DN$1&lt;Ingresos!$I$15,0,-Gastos!$F3/12*(1+Gastos!$F$17)^((DN$1-1)/12))</f>
        <v>-4197926.051667775</v>
      </c>
      <c r="DO29" s="130">
        <f>IF(DO$1&lt;Ingresos!$I$15,0,-Gastos!$F3/12*(1+Gastos!$F$17)^((DO$1-1)/12))</f>
        <v>-4211668.9691858487</v>
      </c>
      <c r="DP29" s="130">
        <f>IF(DP$1&lt;Ingresos!$I$15,0,-Gastos!$F3/12*(1+Gastos!$F$17)^((DP$1-1)/12))</f>
        <v>-4225456.8774397252</v>
      </c>
      <c r="DQ29" s="130">
        <f>IF(DQ$1&lt;Ingresos!$I$15,0,-Gastos!$F3/12*(1+Gastos!$F$17)^((DQ$1-1)/12))</f>
        <v>-4239289.9237173647</v>
      </c>
      <c r="DR29" s="130">
        <f>IF(DR$1&lt;Ingresos!$I$15,0,-Gastos!$F3/12*(1+Gastos!$F$17)^((DR$1-1)/12))</f>
        <v>-4253168.255788913</v>
      </c>
      <c r="DS29" s="130">
        <f>IF(DS$1&lt;Ingresos!$I$15,0,-Gastos!$F3/12*(1+Gastos!$F$17)^((DS$1-1)/12))</f>
        <v>-4267092.0219082749</v>
      </c>
      <c r="DT29" s="130">
        <f>IF(DT$1&lt;Ingresos!$I$15,0,-Gastos!$F3/12*(1+Gastos!$F$17)^((DT$1-1)/12))</f>
        <v>-4281061.3708146997</v>
      </c>
      <c r="DU29" s="130">
        <f>IF(DU$1&lt;Ingresos!$I$15,0,-Gastos!$F3/12*(1+Gastos!$F$17)^((DU$1-1)/12))</f>
        <v>-4295076.4517343706</v>
      </c>
      <c r="DV29" s="130">
        <f>IF(DV$1&lt;Ingresos!$I$15,0,-Gastos!$F3/12*(1+Gastos!$F$17)^((DV$1-1)/12))</f>
        <v>-4309137.4143819986</v>
      </c>
      <c r="DW29" s="130">
        <f>IF(DW$1&lt;Ingresos!$I$15,0,-Gastos!$F3/12*(1+Gastos!$F$17)^((DW$1-1)/12))</f>
        <v>-4323244.4089624221</v>
      </c>
      <c r="DX29" s="130">
        <f>IF(DX$1&lt;Ingresos!$I$15,0,-Gastos!$F3/12*(1+Gastos!$F$17)^((DX$1-1)/12))</f>
        <v>-4337397.5861722119</v>
      </c>
      <c r="DY29" s="130">
        <f>IF(DY$1&lt;Ingresos!$I$15,0,-Gastos!$F3/12*(1+Gastos!$F$17)^((DY$1-1)/12))</f>
        <v>-4351597.0972012775</v>
      </c>
      <c r="DZ29" s="130">
        <f>IF(DZ$1&lt;Ingresos!$I$15,0,-Gastos!$F3/12*(1+Gastos!$F$17)^((DZ$1-1)/12))</f>
        <v>-4365843.093734486</v>
      </c>
      <c r="EA29" s="130">
        <f>IF(EA$1&lt;Ingresos!$I$15,0,-Gastos!$F3/12*(1+Gastos!$F$17)^((EA$1-1)/12))</f>
        <v>-4380135.7279532831</v>
      </c>
      <c r="EB29" s="130">
        <f>IF(EB$1&lt;Ingresos!$I$15,0,-Gastos!$F3/12*(1+Gastos!$F$17)^((EB$1-1)/12))</f>
        <v>-4394475.1525373142</v>
      </c>
      <c r="EC29" s="130">
        <f>IF(EC$1&lt;Ingresos!$I$15,0,-Gastos!$F3/12*(1+Gastos!$F$17)^((EC$1-1)/12))</f>
        <v>-4408861.5206660591</v>
      </c>
      <c r="ED29" s="130">
        <f>IF(ED$1&lt;Ingresos!$I$15,0,-Gastos!$F3/12*(1+Gastos!$F$17)^((ED$1-1)/12))</f>
        <v>-4423294.98602047</v>
      </c>
      <c r="EE29" s="130">
        <f>IF(EE$1&lt;Ingresos!$I$15,0,-Gastos!$F3/12*(1+Gastos!$F$17)^((EE$1-1)/12))</f>
        <v>-4437775.7027846063</v>
      </c>
    </row>
    <row r="30" spans="1:135" x14ac:dyDescent="0.35">
      <c r="A30" s="137">
        <f>SUMIF($C$1:$EE$1,"&lt;="&amp;Resumen!$K$19,'FC Mensual'!C30:EE30)</f>
        <v>-1426990500.1589401</v>
      </c>
      <c r="B30" s="5" t="str">
        <f>Gastos!E4</f>
        <v>General &amp; Administrativo</v>
      </c>
      <c r="C30" s="129"/>
      <c r="D30" s="130">
        <f>IF(D$1&lt;Ingresos!$I$15,0,-Gastos!$F4/12*(1+Gastos!$F$17)^((D$1-1)/12))</f>
        <v>0</v>
      </c>
      <c r="E30" s="130">
        <f>IF(E$1&lt;Ingresos!$I$15,0,-Gastos!$F4/12*(1+Gastos!$F$17)^((E$1-1)/12))</f>
        <v>0</v>
      </c>
      <c r="F30" s="130">
        <f>IF(F$1&lt;Ingresos!$I$15,0,-Gastos!$F4/12*(1+Gastos!$F$17)^((F$1-1)/12))</f>
        <v>0</v>
      </c>
      <c r="G30" s="130">
        <f>IF(G$1&lt;Ingresos!$I$15,0,-Gastos!$F4/12*(1+Gastos!$F$17)^((G$1-1)/12))</f>
        <v>0</v>
      </c>
      <c r="H30" s="130">
        <f>IF(H$1&lt;Ingresos!$I$15,0,-Gastos!$F4/12*(1+Gastos!$F$17)^((H$1-1)/12))</f>
        <v>0</v>
      </c>
      <c r="I30" s="130">
        <f>IF(I$1&lt;Ingresos!$I$15,0,-Gastos!$F4/12*(1+Gastos!$F$17)^((I$1-1)/12))</f>
        <v>0</v>
      </c>
      <c r="J30" s="130">
        <f>IF(J$1&lt;Ingresos!$I$15,0,-Gastos!$F4/12*(1+Gastos!$F$17)^((J$1-1)/12))</f>
        <v>0</v>
      </c>
      <c r="K30" s="130">
        <f>IF(K$1&lt;Ingresos!$I$15,0,-Gastos!$F4/12*(1+Gastos!$F$17)^((K$1-1)/12))</f>
        <v>0</v>
      </c>
      <c r="L30" s="130">
        <f>IF(L$1&lt;Ingresos!$I$15,0,-Gastos!$F4/12*(1+Gastos!$F$17)^((L$1-1)/12))</f>
        <v>0</v>
      </c>
      <c r="M30" s="130">
        <f>IF(M$1&lt;Ingresos!$I$15,0,-Gastos!$F4/12*(1+Gastos!$F$17)^((M$1-1)/12))</f>
        <v>0</v>
      </c>
      <c r="N30" s="130">
        <f>IF(N$1&lt;Ingresos!$I$15,0,-Gastos!$F4/12*(1+Gastos!$F$17)^((N$1-1)/12))</f>
        <v>0</v>
      </c>
      <c r="O30" s="130">
        <f>IF(O$1&lt;Ingresos!$I$15,0,-Gastos!$F4/12*(1+Gastos!$F$17)^((O$1-1)/12))</f>
        <v>0</v>
      </c>
      <c r="P30" s="130">
        <f>IF(P$1&lt;Ingresos!$I$15,0,-Gastos!$F4/12*(1+Gastos!$F$17)^((P$1-1)/12))</f>
        <v>0</v>
      </c>
      <c r="Q30" s="130">
        <f>IF(Q$1&lt;Ingresos!$I$15,0,-Gastos!$F4/12*(1+Gastos!$F$17)^((Q$1-1)/12))</f>
        <v>0</v>
      </c>
      <c r="R30" s="130">
        <f>IF(R$1&lt;Ingresos!$I$15,0,-Gastos!$F4/12*(1+Gastos!$F$17)^((R$1-1)/12))</f>
        <v>0</v>
      </c>
      <c r="S30" s="130">
        <f>IF(S$1&lt;Ingresos!$I$15,0,-Gastos!$F4/12*(1+Gastos!$F$17)^((S$1-1)/12))</f>
        <v>0</v>
      </c>
      <c r="T30" s="130">
        <f>IF(T$1&lt;Ingresos!$I$15,0,-Gastos!$F4/12*(1+Gastos!$F$17)^((T$1-1)/12))</f>
        <v>0</v>
      </c>
      <c r="U30" s="130">
        <f>IF(U$1&lt;Ingresos!$I$15,0,-Gastos!$F4/12*(1+Gastos!$F$17)^((U$1-1)/12))</f>
        <v>0</v>
      </c>
      <c r="V30" s="130">
        <f>IF(V$1&lt;Ingresos!$I$15,0,-Gastos!$F4/12*(1+Gastos!$F$17)^((V$1-1)/12))</f>
        <v>0</v>
      </c>
      <c r="W30" s="130">
        <f>IF(W$1&lt;Ingresos!$I$15,0,-Gastos!$F4/12*(1+Gastos!$F$17)^((W$1-1)/12))</f>
        <v>-11944213.140011059</v>
      </c>
      <c r="X30" s="130">
        <f>IF(X$1&lt;Ingresos!$I$15,0,-Gastos!$F4/12*(1+Gastos!$F$17)^((X$1-1)/12))</f>
        <v>-11983315.385734577</v>
      </c>
      <c r="Y30" s="130">
        <f>IF(Y$1&lt;Ingresos!$I$15,0,-Gastos!$F4/12*(1+Gastos!$F$17)^((Y$1-1)/12))</f>
        <v>-12022545.64203549</v>
      </c>
      <c r="Z30" s="130">
        <f>IF(Z$1&lt;Ingresos!$I$15,0,-Gastos!$F4/12*(1+Gastos!$F$17)^((Z$1-1)/12))</f>
        <v>-12061904.327987125</v>
      </c>
      <c r="AA30" s="130">
        <f>IF(AA$1&lt;Ingresos!$I$15,0,-Gastos!$F4/12*(1+Gastos!$F$17)^((AA$1-1)/12))</f>
        <v>-12101391.864034733</v>
      </c>
      <c r="AB30" s="130">
        <f>IF(AB$1&lt;Ingresos!$I$15,0,-Gastos!$F4/12*(1+Gastos!$F$17)^((AB$1-1)/12))</f>
        <v>-12141008.672000002</v>
      </c>
      <c r="AC30" s="130">
        <f>IF(AC$1&lt;Ingresos!$I$15,0,-Gastos!$F4/12*(1+Gastos!$F$17)^((AC$1-1)/12))</f>
        <v>-12180755.175085548</v>
      </c>
      <c r="AD30" s="130">
        <f>IF(AD$1&lt;Ingresos!$I$15,0,-Gastos!$F4/12*(1+Gastos!$F$17)^((AD$1-1)/12))</f>
        <v>-12220631.797879452</v>
      </c>
      <c r="AE30" s="130">
        <f>IF(AE$1&lt;Ingresos!$I$15,0,-Gastos!$F4/12*(1+Gastos!$F$17)^((AE$1-1)/12))</f>
        <v>-12260638.966359774</v>
      </c>
      <c r="AF30" s="130">
        <f>IF(AF$1&lt;Ingresos!$I$15,0,-Gastos!$F4/12*(1+Gastos!$F$17)^((AF$1-1)/12))</f>
        <v>-12300777.107899122</v>
      </c>
      <c r="AG30" s="130">
        <f>IF(AG$1&lt;Ingresos!$I$15,0,-Gastos!$F4/12*(1+Gastos!$F$17)^((AG$1-1)/12))</f>
        <v>-12341046.651269214</v>
      </c>
      <c r="AH30" s="130">
        <f>IF(AH$1&lt;Ingresos!$I$15,0,-Gastos!$F4/12*(1+Gastos!$F$17)^((AH$1-1)/12))</f>
        <v>-12381448.026645446</v>
      </c>
      <c r="AI30" s="130">
        <f>IF(AI$1&lt;Ingresos!$I$15,0,-Gastos!$F4/12*(1+Gastos!$F$17)^((AI$1-1)/12))</f>
        <v>-12421981.665611502</v>
      </c>
      <c r="AJ30" s="130">
        <f>IF(AJ$1&lt;Ingresos!$I$15,0,-Gastos!$F4/12*(1+Gastos!$F$17)^((AJ$1-1)/12))</f>
        <v>-12462648.00116396</v>
      </c>
      <c r="AK30" s="130">
        <f>IF(AK$1&lt;Ingresos!$I$15,0,-Gastos!$F4/12*(1+Gastos!$F$17)^((AK$1-1)/12))</f>
        <v>-12503447.46771691</v>
      </c>
      <c r="AL30" s="130">
        <f>IF(AL$1&lt;Ingresos!$I$15,0,-Gastos!$F4/12*(1+Gastos!$F$17)^((AL$1-1)/12))</f>
        <v>-12544380.501106609</v>
      </c>
      <c r="AM30" s="130">
        <f>IF(AM$1&lt;Ingresos!$I$15,0,-Gastos!$F4/12*(1+Gastos!$F$17)^((AM$1-1)/12))</f>
        <v>-12585447.538596123</v>
      </c>
      <c r="AN30" s="130">
        <f>IF(AN$1&lt;Ingresos!$I$15,0,-Gastos!$F4/12*(1+Gastos!$F$17)^((AN$1-1)/12))</f>
        <v>-12626649.01888</v>
      </c>
      <c r="AO30" s="130">
        <f>IF(AO$1&lt;Ingresos!$I$15,0,-Gastos!$F4/12*(1+Gastos!$F$17)^((AO$1-1)/12))</f>
        <v>-12667985.38208897</v>
      </c>
      <c r="AP30" s="130">
        <f>IF(AP$1&lt;Ingresos!$I$15,0,-Gastos!$F4/12*(1+Gastos!$F$17)^((AP$1-1)/12))</f>
        <v>-12709457.069794631</v>
      </c>
      <c r="AQ30" s="130">
        <f>IF(AQ$1&lt;Ingresos!$I$15,0,-Gastos!$F4/12*(1+Gastos!$F$17)^((AQ$1-1)/12))</f>
        <v>-12751064.525014164</v>
      </c>
      <c r="AR30" s="130">
        <f>IF(AR$1&lt;Ingresos!$I$15,0,-Gastos!$F4/12*(1+Gastos!$F$17)^((AR$1-1)/12))</f>
        <v>-12792808.192215087</v>
      </c>
      <c r="AS30" s="130">
        <f>IF(AS$1&lt;Ingresos!$I$15,0,-Gastos!$F4/12*(1+Gastos!$F$17)^((AS$1-1)/12))</f>
        <v>-12834688.517319981</v>
      </c>
      <c r="AT30" s="130">
        <f>IF(AT$1&lt;Ingresos!$I$15,0,-Gastos!$F4/12*(1+Gastos!$F$17)^((AT$1-1)/12))</f>
        <v>-12876705.947711265</v>
      </c>
      <c r="AU30" s="130">
        <f>IF(AU$1&lt;Ingresos!$I$15,0,-Gastos!$F4/12*(1+Gastos!$F$17)^((AU$1-1)/12))</f>
        <v>-12918860.932235964</v>
      </c>
      <c r="AV30" s="130">
        <f>IF(AV$1&lt;Ingresos!$I$15,0,-Gastos!$F4/12*(1+Gastos!$F$17)^((AV$1-1)/12))</f>
        <v>-12961153.92121052</v>
      </c>
      <c r="AW30" s="130">
        <f>IF(AW$1&lt;Ingresos!$I$15,0,-Gastos!$F4/12*(1+Gastos!$F$17)^((AW$1-1)/12))</f>
        <v>-13003585.366425587</v>
      </c>
      <c r="AX30" s="130">
        <f>IF(AX$1&lt;Ingresos!$I$15,0,-Gastos!$F4/12*(1+Gastos!$F$17)^((AX$1-1)/12))</f>
        <v>-13046155.721150873</v>
      </c>
      <c r="AY30" s="130">
        <f>IF(AY$1&lt;Ingresos!$I$15,0,-Gastos!$F4/12*(1+Gastos!$F$17)^((AY$1-1)/12))</f>
        <v>-13088865.440139968</v>
      </c>
      <c r="AZ30" s="130">
        <f>IF(AZ$1&lt;Ingresos!$I$15,0,-Gastos!$F4/12*(1+Gastos!$F$17)^((AZ$1-1)/12))</f>
        <v>-13131714.979635203</v>
      </c>
      <c r="BA30" s="130">
        <f>IF(BA$1&lt;Ingresos!$I$15,0,-Gastos!$F4/12*(1+Gastos!$F$17)^((BA$1-1)/12))</f>
        <v>-13174704.797372531</v>
      </c>
      <c r="BB30" s="130">
        <f>IF(BB$1&lt;Ingresos!$I$15,0,-Gastos!$F4/12*(1+Gastos!$F$17)^((BB$1-1)/12))</f>
        <v>-13217835.352586415</v>
      </c>
      <c r="BC30" s="130">
        <f>IF(BC$1&lt;Ingresos!$I$15,0,-Gastos!$F4/12*(1+Gastos!$F$17)^((BC$1-1)/12))</f>
        <v>-13261107.10601473</v>
      </c>
      <c r="BD30" s="130">
        <f>IF(BD$1&lt;Ingresos!$I$15,0,-Gastos!$F4/12*(1+Gastos!$F$17)^((BD$1-1)/12))</f>
        <v>-13304520.519903693</v>
      </c>
      <c r="BE30" s="130">
        <f>IF(BE$1&lt;Ingresos!$I$15,0,-Gastos!$F4/12*(1+Gastos!$F$17)^((BE$1-1)/12))</f>
        <v>-13348076.058012784</v>
      </c>
      <c r="BF30" s="130">
        <f>IF(BF$1&lt;Ingresos!$I$15,0,-Gastos!$F4/12*(1+Gastos!$F$17)^((BF$1-1)/12))</f>
        <v>-13391774.185619714</v>
      </c>
      <c r="BG30" s="130">
        <f>IF(BG$1&lt;Ingresos!$I$15,0,-Gastos!$F4/12*(1+Gastos!$F$17)^((BG$1-1)/12))</f>
        <v>-13435615.369525401</v>
      </c>
      <c r="BH30" s="130">
        <f>IF(BH$1&lt;Ingresos!$I$15,0,-Gastos!$F4/12*(1+Gastos!$F$17)^((BH$1-1)/12))</f>
        <v>-13479600.078058939</v>
      </c>
      <c r="BI30" s="130">
        <f>IF(BI$1&lt;Ingresos!$I$15,0,-Gastos!$F4/12*(1+Gastos!$F$17)^((BI$1-1)/12))</f>
        <v>-13523728.781082612</v>
      </c>
      <c r="BJ30" s="130">
        <f>IF(BJ$1&lt;Ingresos!$I$15,0,-Gastos!$F4/12*(1+Gastos!$F$17)^((BJ$1-1)/12))</f>
        <v>-13568001.949996911</v>
      </c>
      <c r="BK30" s="130">
        <f>IF(BK$1&lt;Ingresos!$I$15,0,-Gastos!$F4/12*(1+Gastos!$F$17)^((BK$1-1)/12))</f>
        <v>-13612420.057745567</v>
      </c>
      <c r="BL30" s="130">
        <f>IF(BL$1&lt;Ingresos!$I$15,0,-Gastos!$F4/12*(1+Gastos!$F$17)^((BL$1-1)/12))</f>
        <v>-13656983.578820612</v>
      </c>
      <c r="BM30" s="130">
        <f>IF(BM$1&lt;Ingresos!$I$15,0,-Gastos!$F4/12*(1+Gastos!$F$17)^((BM$1-1)/12))</f>
        <v>-13701692.989267433</v>
      </c>
      <c r="BN30" s="130">
        <f>IF(BN$1&lt;Ingresos!$I$15,0,-Gastos!$F4/12*(1+Gastos!$F$17)^((BN$1-1)/12))</f>
        <v>-13746548.766689872</v>
      </c>
      <c r="BO30" s="130">
        <f>IF(BO$1&lt;Ingresos!$I$15,0,-Gastos!$F4/12*(1+Gastos!$F$17)^((BO$1-1)/12))</f>
        <v>-13791551.390255323</v>
      </c>
      <c r="BP30" s="130">
        <f>IF(BP$1&lt;Ingresos!$I$15,0,-Gastos!$F4/12*(1+Gastos!$F$17)^((BP$1-1)/12))</f>
        <v>-13836701.34069984</v>
      </c>
      <c r="BQ30" s="130">
        <f>IF(BQ$1&lt;Ingresos!$I$15,0,-Gastos!$F4/12*(1+Gastos!$F$17)^((BQ$1-1)/12))</f>
        <v>-13881999.100333294</v>
      </c>
      <c r="BR30" s="130">
        <f>IF(BR$1&lt;Ingresos!$I$15,0,-Gastos!$F4/12*(1+Gastos!$F$17)^((BR$1-1)/12))</f>
        <v>-13927445.153044503</v>
      </c>
      <c r="BS30" s="130">
        <f>IF(BS$1&lt;Ingresos!$I$15,0,-Gastos!$F4/12*(1+Gastos!$F$17)^((BS$1-1)/12))</f>
        <v>-13973039.984306417</v>
      </c>
      <c r="BT30" s="130">
        <f>IF(BT$1&lt;Ingresos!$I$15,0,-Gastos!$F4/12*(1+Gastos!$F$17)^((BT$1-1)/12))</f>
        <v>-14018784.081181299</v>
      </c>
      <c r="BU30" s="130">
        <f>IF(BU$1&lt;Ingresos!$I$15,0,-Gastos!$F4/12*(1+Gastos!$F$17)^((BU$1-1)/12))</f>
        <v>-14064677.932325918</v>
      </c>
      <c r="BV30" s="130">
        <f>IF(BV$1&lt;Ingresos!$I$15,0,-Gastos!$F4/12*(1+Gastos!$F$17)^((BV$1-1)/12))</f>
        <v>-14110722.027996788</v>
      </c>
      <c r="BW30" s="130">
        <f>IF(BW$1&lt;Ingresos!$I$15,0,-Gastos!$F4/12*(1+Gastos!$F$17)^((BW$1-1)/12))</f>
        <v>-14156916.860055389</v>
      </c>
      <c r="BX30" s="130">
        <f>IF(BX$1&lt;Ingresos!$I$15,0,-Gastos!$F4/12*(1+Gastos!$F$17)^((BX$1-1)/12))</f>
        <v>-14203262.921973437</v>
      </c>
      <c r="BY30" s="130">
        <f>IF(BY$1&lt;Ingresos!$I$15,0,-Gastos!$F4/12*(1+Gastos!$F$17)^((BY$1-1)/12))</f>
        <v>-14249760.708838129</v>
      </c>
      <c r="BZ30" s="130">
        <f>IF(BZ$1&lt;Ingresos!$I$15,0,-Gastos!$F4/12*(1+Gastos!$F$17)^((BZ$1-1)/12))</f>
        <v>-14296410.717357466</v>
      </c>
      <c r="CA30" s="130">
        <f>IF(CA$1&lt;Ingresos!$I$15,0,-Gastos!$F4/12*(1+Gastos!$F$17)^((CA$1-1)/12))</f>
        <v>-14343213.445865536</v>
      </c>
      <c r="CB30" s="130">
        <f>IF(CB$1&lt;Ingresos!$I$15,0,-Gastos!$F4/12*(1+Gastos!$F$17)^((CB$1-1)/12))</f>
        <v>-14390169.394327834</v>
      </c>
      <c r="CC30" s="130">
        <f>IF(CC$1&lt;Ingresos!$I$15,0,-Gastos!$F4/12*(1+Gastos!$F$17)^((CC$1-1)/12))</f>
        <v>-14437279.064346626</v>
      </c>
      <c r="CD30" s="130">
        <f>IF(CD$1&lt;Ingresos!$I$15,0,-Gastos!$F4/12*(1+Gastos!$F$17)^((CD$1-1)/12))</f>
        <v>-14484542.959166285</v>
      </c>
      <c r="CE30" s="130">
        <f>IF(CE$1&lt;Ingresos!$I$15,0,-Gastos!$F4/12*(1+Gastos!$F$17)^((CE$1-1)/12))</f>
        <v>-14531961.583678676</v>
      </c>
      <c r="CF30" s="130">
        <f>IF(CF$1&lt;Ingresos!$I$15,0,-Gastos!$F4/12*(1+Gastos!$F$17)^((CF$1-1)/12))</f>
        <v>-14579535.444428552</v>
      </c>
      <c r="CG30" s="130">
        <f>IF(CG$1&lt;Ingresos!$I$15,0,-Gastos!$F4/12*(1+Gastos!$F$17)^((CG$1-1)/12))</f>
        <v>-14627265.049618954</v>
      </c>
      <c r="CH30" s="130">
        <f>IF(CH$1&lt;Ingresos!$I$15,0,-Gastos!$F4/12*(1+Gastos!$F$17)^((CH$1-1)/12))</f>
        <v>-14675150.909116657</v>
      </c>
      <c r="CI30" s="130">
        <f>IF(CI$1&lt;Ingresos!$I$15,0,-Gastos!$F4/12*(1+Gastos!$F$17)^((CI$1-1)/12))</f>
        <v>-14723193.534457607</v>
      </c>
      <c r="CJ30" s="130">
        <f>IF(CJ$1&lt;Ingresos!$I$15,0,-Gastos!$F4/12*(1+Gastos!$F$17)^((CJ$1-1)/12))</f>
        <v>-14771393.438852372</v>
      </c>
      <c r="CK30" s="130">
        <f>IF(CK$1&lt;Ingresos!$I$15,0,-Gastos!$F4/12*(1+Gastos!$F$17)^((CK$1-1)/12))</f>
        <v>-14819751.137191655</v>
      </c>
      <c r="CL30" s="130">
        <f>IF(CL$1&lt;Ingresos!$I$15,0,-Gastos!$F4/12*(1+Gastos!$F$17)^((CL$1-1)/12))</f>
        <v>-14868267.146051766</v>
      </c>
      <c r="CM30" s="130">
        <f>IF(CM$1&lt;Ingresos!$I$15,0,-Gastos!$F4/12*(1+Gastos!$F$17)^((CM$1-1)/12))</f>
        <v>-14916941.983700156</v>
      </c>
      <c r="CN30" s="130">
        <f>IF(CN$1&lt;Ingresos!$I$15,0,-Gastos!$F4/12*(1+Gastos!$F$17)^((CN$1-1)/12))</f>
        <v>-14965776.170100948</v>
      </c>
      <c r="CO30" s="130">
        <f>IF(CO$1&lt;Ingresos!$I$15,0,-Gastos!$F4/12*(1+Gastos!$F$17)^((CO$1-1)/12))</f>
        <v>-15014770.226920491</v>
      </c>
      <c r="CP30" s="130">
        <f>IF(CP$1&lt;Ingresos!$I$15,0,-Gastos!$F4/12*(1+Gastos!$F$17)^((CP$1-1)/12))</f>
        <v>-15063924.677532936</v>
      </c>
      <c r="CQ30" s="130">
        <f>IF(CQ$1&lt;Ingresos!$I$15,0,-Gastos!$F4/12*(1+Gastos!$F$17)^((CQ$1-1)/12))</f>
        <v>-15113240.047025824</v>
      </c>
      <c r="CR30" s="130">
        <f>IF(CR$1&lt;Ingresos!$I$15,0,-Gastos!$F4/12*(1+Gastos!$F$17)^((CR$1-1)/12))</f>
        <v>-15162716.862205693</v>
      </c>
      <c r="CS30" s="130">
        <f>IF(CS$1&lt;Ingresos!$I$15,0,-Gastos!$F4/12*(1+Gastos!$F$17)^((CS$1-1)/12))</f>
        <v>-15212355.651603712</v>
      </c>
      <c r="CT30" s="130">
        <f>IF(CT$1&lt;Ingresos!$I$15,0,-Gastos!$F4/12*(1+Gastos!$F$17)^((CT$1-1)/12))</f>
        <v>-15262156.945481326</v>
      </c>
      <c r="CU30" s="130">
        <f>IF(CU$1&lt;Ingresos!$I$15,0,-Gastos!$F4/12*(1+Gastos!$F$17)^((CU$1-1)/12))</f>
        <v>-15312121.275835911</v>
      </c>
      <c r="CV30" s="130">
        <f>IF(CV$1&lt;Ingresos!$I$15,0,-Gastos!$F4/12*(1+Gastos!$F$17)^((CV$1-1)/12))</f>
        <v>-15362249.176406469</v>
      </c>
      <c r="CW30" s="130">
        <f>IF(CW$1&lt;Ingresos!$I$15,0,-Gastos!$F4/12*(1+Gastos!$F$17)^((CW$1-1)/12))</f>
        <v>-15412541.182679322</v>
      </c>
      <c r="CX30" s="130">
        <f>IF(CX$1&lt;Ingresos!$I$15,0,-Gastos!$F4/12*(1+Gastos!$F$17)^((CX$1-1)/12))</f>
        <v>-15462997.831893837</v>
      </c>
      <c r="CY30" s="130">
        <f>IF(CY$1&lt;Ingresos!$I$15,0,-Gastos!$F4/12*(1+Gastos!$F$17)^((CY$1-1)/12))</f>
        <v>-15513619.663048163</v>
      </c>
      <c r="CZ30" s="130">
        <f>IF(CZ$1&lt;Ingresos!$I$15,0,-Gastos!$F4/12*(1+Gastos!$F$17)^((CZ$1-1)/12))</f>
        <v>-15564407.216904987</v>
      </c>
      <c r="DA30" s="130">
        <f>IF(DA$1&lt;Ingresos!$I$15,0,-Gastos!$F4/12*(1+Gastos!$F$17)^((DA$1-1)/12))</f>
        <v>-15615361.035997311</v>
      </c>
      <c r="DB30" s="130">
        <f>IF(DB$1&lt;Ingresos!$I$15,0,-Gastos!$F4/12*(1+Gastos!$F$17)^((DB$1-1)/12))</f>
        <v>-15666481.664634254</v>
      </c>
      <c r="DC30" s="130">
        <f>IF(DC$1&lt;Ingresos!$I$15,0,-Gastos!$F4/12*(1+Gastos!$F$17)^((DC$1-1)/12))</f>
        <v>-15717769.648906857</v>
      </c>
      <c r="DD30" s="130">
        <f>IF(DD$1&lt;Ingresos!$I$15,0,-Gastos!$F4/12*(1+Gastos!$F$17)^((DD$1-1)/12))</f>
        <v>-15769225.536693921</v>
      </c>
      <c r="DE30" s="130">
        <f>IF(DE$1&lt;Ingresos!$I$15,0,-Gastos!$F4/12*(1+Gastos!$F$17)^((DE$1-1)/12))</f>
        <v>-15820849.877667861</v>
      </c>
      <c r="DF30" s="130">
        <f>IF(DF$1&lt;Ingresos!$I$15,0,-Gastos!$F4/12*(1+Gastos!$F$17)^((DF$1-1)/12))</f>
        <v>-15872643.223300582</v>
      </c>
      <c r="DG30" s="130">
        <f>IF(DG$1&lt;Ingresos!$I$15,0,-Gastos!$F4/12*(1+Gastos!$F$17)^((DG$1-1)/12))</f>
        <v>-15924606.126869349</v>
      </c>
      <c r="DH30" s="130">
        <f>IF(DH$1&lt;Ingresos!$I$15,0,-Gastos!$F4/12*(1+Gastos!$F$17)^((DH$1-1)/12))</f>
        <v>-15976739.143462731</v>
      </c>
      <c r="DI30" s="130">
        <f>IF(DI$1&lt;Ingresos!$I$15,0,-Gastos!$F4/12*(1+Gastos!$F$17)^((DI$1-1)/12))</f>
        <v>-16029042.829986498</v>
      </c>
      <c r="DJ30" s="130">
        <f>IF(DJ$1&lt;Ingresos!$I$15,0,-Gastos!$F4/12*(1+Gastos!$F$17)^((DJ$1-1)/12))</f>
        <v>-16081517.745169589</v>
      </c>
      <c r="DK30" s="130">
        <f>IF(DK$1&lt;Ingresos!$I$15,0,-Gastos!$F4/12*(1+Gastos!$F$17)^((DK$1-1)/12))</f>
        <v>-16134164.449570091</v>
      </c>
      <c r="DL30" s="130">
        <f>IF(DL$1&lt;Ingresos!$I$15,0,-Gastos!$F4/12*(1+Gastos!$F$17)^((DL$1-1)/12))</f>
        <v>-16186983.505581187</v>
      </c>
      <c r="DM30" s="130">
        <f>IF(DM$1&lt;Ingresos!$I$15,0,-Gastos!$F4/12*(1+Gastos!$F$17)^((DM$1-1)/12))</f>
        <v>-16239975.477437206</v>
      </c>
      <c r="DN30" s="130">
        <f>IF(DN$1&lt;Ingresos!$I$15,0,-Gastos!$F4/12*(1+Gastos!$F$17)^((DN$1-1)/12))</f>
        <v>-16293140.931219626</v>
      </c>
      <c r="DO30" s="130">
        <f>IF(DO$1&lt;Ingresos!$I$15,0,-Gastos!$F4/12*(1+Gastos!$F$17)^((DO$1-1)/12))</f>
        <v>-16346480.434863131</v>
      </c>
      <c r="DP30" s="130">
        <f>IF(DP$1&lt;Ingresos!$I$15,0,-Gastos!$F4/12*(1+Gastos!$F$17)^((DP$1-1)/12))</f>
        <v>-16399994.558161678</v>
      </c>
      <c r="DQ30" s="130">
        <f>IF(DQ$1&lt;Ingresos!$I$15,0,-Gastos!$F4/12*(1+Gastos!$F$17)^((DQ$1-1)/12))</f>
        <v>-16453683.872774577</v>
      </c>
      <c r="DR30" s="130">
        <f>IF(DR$1&lt;Ingresos!$I$15,0,-Gastos!$F4/12*(1+Gastos!$F$17)^((DR$1-1)/12))</f>
        <v>-16507548.952232603</v>
      </c>
      <c r="DS30" s="130">
        <f>IF(DS$1&lt;Ingresos!$I$15,0,-Gastos!$F4/12*(1+Gastos!$F$17)^((DS$1-1)/12))</f>
        <v>-16561590.37194412</v>
      </c>
      <c r="DT30" s="130">
        <f>IF(DT$1&lt;Ingresos!$I$15,0,-Gastos!$F4/12*(1+Gastos!$F$17)^((DT$1-1)/12))</f>
        <v>-16615808.709201239</v>
      </c>
      <c r="DU30" s="130">
        <f>IF(DU$1&lt;Ingresos!$I$15,0,-Gastos!$F4/12*(1+Gastos!$F$17)^((DU$1-1)/12))</f>
        <v>-16670204.543185955</v>
      </c>
      <c r="DV30" s="130">
        <f>IF(DV$1&lt;Ingresos!$I$15,0,-Gastos!$F4/12*(1+Gastos!$F$17)^((DV$1-1)/12))</f>
        <v>-16724778.454976376</v>
      </c>
      <c r="DW30" s="130">
        <f>IF(DW$1&lt;Ingresos!$I$15,0,-Gastos!$F4/12*(1+Gastos!$F$17)^((DW$1-1)/12))</f>
        <v>-16779531.027552895</v>
      </c>
      <c r="DX30" s="130">
        <f>IF(DX$1&lt;Ingresos!$I$15,0,-Gastos!$F4/12*(1+Gastos!$F$17)^((DX$1-1)/12))</f>
        <v>-16834462.845804434</v>
      </c>
      <c r="DY30" s="130">
        <f>IF(DY$1&lt;Ingresos!$I$15,0,-Gastos!$F4/12*(1+Gastos!$F$17)^((DY$1-1)/12))</f>
        <v>-16889574.496534694</v>
      </c>
      <c r="DZ30" s="130">
        <f>IF(DZ$1&lt;Ingresos!$I$15,0,-Gastos!$F4/12*(1+Gastos!$F$17)^((DZ$1-1)/12))</f>
        <v>-16944866.568468411</v>
      </c>
      <c r="EA30" s="130">
        <f>IF(EA$1&lt;Ingresos!$I$15,0,-Gastos!$F4/12*(1+Gastos!$F$17)^((EA$1-1)/12))</f>
        <v>-17000339.652257659</v>
      </c>
      <c r="EB30" s="130">
        <f>IF(EB$1&lt;Ingresos!$I$15,0,-Gastos!$F4/12*(1+Gastos!$F$17)^((EB$1-1)/12))</f>
        <v>-17055994.340488147</v>
      </c>
      <c r="EC30" s="130">
        <f>IF(EC$1&lt;Ingresos!$I$15,0,-Gastos!$F4/12*(1+Gastos!$F$17)^((EC$1-1)/12))</f>
        <v>-17111831.22768556</v>
      </c>
      <c r="ED30" s="130">
        <f>IF(ED$1&lt;Ingresos!$I$15,0,-Gastos!$F4/12*(1+Gastos!$F$17)^((ED$1-1)/12))</f>
        <v>-17167850.91032191</v>
      </c>
      <c r="EE30" s="130">
        <f>IF(EE$1&lt;Ingresos!$I$15,0,-Gastos!$F4/12*(1+Gastos!$F$17)^((EE$1-1)/12))</f>
        <v>-17224053.986821886</v>
      </c>
    </row>
    <row r="31" spans="1:135" x14ac:dyDescent="0.35">
      <c r="A31" s="137">
        <f>SUMIF($C$1:$EE$1,"&lt;="&amp;Resumen!$K$19,'FC Mensual'!C31:EE31)</f>
        <v>-349943598.4665336</v>
      </c>
      <c r="B31" s="5" t="str">
        <f>Gastos!E5</f>
        <v>Marketing</v>
      </c>
      <c r="C31" s="129"/>
      <c r="D31" s="130">
        <f>IF(D$1&lt;Ingresos!$I$15,0,-Gastos!$F5/12*(1+Gastos!$F$17)^((D$1-1)/12))</f>
        <v>0</v>
      </c>
      <c r="E31" s="130">
        <f>IF(E$1&lt;Ingresos!$I$15,0,-Gastos!$F5/12*(1+Gastos!$F$17)^((E$1-1)/12))</f>
        <v>0</v>
      </c>
      <c r="F31" s="130">
        <f>IF(F$1&lt;Ingresos!$I$15,0,-Gastos!$F5/12*(1+Gastos!$F$17)^((F$1-1)/12))</f>
        <v>0</v>
      </c>
      <c r="G31" s="130">
        <f>IF(G$1&lt;Ingresos!$I$15,0,-Gastos!$F5/12*(1+Gastos!$F$17)^((G$1-1)/12))</f>
        <v>0</v>
      </c>
      <c r="H31" s="130">
        <f>IF(H$1&lt;Ingresos!$I$15,0,-Gastos!$F5/12*(1+Gastos!$F$17)^((H$1-1)/12))</f>
        <v>0</v>
      </c>
      <c r="I31" s="130">
        <f>IF(I$1&lt;Ingresos!$I$15,0,-Gastos!$F5/12*(1+Gastos!$F$17)^((I$1-1)/12))</f>
        <v>0</v>
      </c>
      <c r="J31" s="130">
        <f>IF(J$1&lt;Ingresos!$I$15,0,-Gastos!$F5/12*(1+Gastos!$F$17)^((J$1-1)/12))</f>
        <v>0</v>
      </c>
      <c r="K31" s="130">
        <f>IF(K$1&lt;Ingresos!$I$15,0,-Gastos!$F5/12*(1+Gastos!$F$17)^((K$1-1)/12))</f>
        <v>0</v>
      </c>
      <c r="L31" s="130">
        <f>IF(L$1&lt;Ingresos!$I$15,0,-Gastos!$F5/12*(1+Gastos!$F$17)^((L$1-1)/12))</f>
        <v>0</v>
      </c>
      <c r="M31" s="130">
        <f>IF(M$1&lt;Ingresos!$I$15,0,-Gastos!$F5/12*(1+Gastos!$F$17)^((M$1-1)/12))</f>
        <v>0</v>
      </c>
      <c r="N31" s="130">
        <f>IF(N$1&lt;Ingresos!$I$15,0,-Gastos!$F5/12*(1+Gastos!$F$17)^((N$1-1)/12))</f>
        <v>0</v>
      </c>
      <c r="O31" s="130">
        <f>IF(O$1&lt;Ingresos!$I$15,0,-Gastos!$F5/12*(1+Gastos!$F$17)^((O$1-1)/12))</f>
        <v>0</v>
      </c>
      <c r="P31" s="130">
        <f>IF(P$1&lt;Ingresos!$I$15,0,-Gastos!$F5/12*(1+Gastos!$F$17)^((P$1-1)/12))</f>
        <v>0</v>
      </c>
      <c r="Q31" s="130">
        <f>IF(Q$1&lt;Ingresos!$I$15,0,-Gastos!$F5/12*(1+Gastos!$F$17)^((Q$1-1)/12))</f>
        <v>0</v>
      </c>
      <c r="R31" s="130">
        <f>IF(R$1&lt;Ingresos!$I$15,0,-Gastos!$F5/12*(1+Gastos!$F$17)^((R$1-1)/12))</f>
        <v>0</v>
      </c>
      <c r="S31" s="130">
        <f>IF(S$1&lt;Ingresos!$I$15,0,-Gastos!$F5/12*(1+Gastos!$F$17)^((S$1-1)/12))</f>
        <v>0</v>
      </c>
      <c r="T31" s="130">
        <f>IF(T$1&lt;Ingresos!$I$15,0,-Gastos!$F5/12*(1+Gastos!$F$17)^((T$1-1)/12))</f>
        <v>0</v>
      </c>
      <c r="U31" s="130">
        <f>IF(U$1&lt;Ingresos!$I$15,0,-Gastos!$F5/12*(1+Gastos!$F$17)^((U$1-1)/12))</f>
        <v>0</v>
      </c>
      <c r="V31" s="130">
        <f>IF(V$1&lt;Ingresos!$I$15,0,-Gastos!$F5/12*(1+Gastos!$F$17)^((V$1-1)/12))</f>
        <v>0</v>
      </c>
      <c r="W31" s="130">
        <f>IF(W$1&lt;Ingresos!$I$15,0,-Gastos!$F5/12*(1+Gastos!$F$17)^((W$1-1)/12))</f>
        <v>-2929102.1395035023</v>
      </c>
      <c r="X31" s="130">
        <f>IF(X$1&lt;Ingresos!$I$15,0,-Gastos!$F5/12*(1+Gastos!$F$17)^((X$1-1)/12))</f>
        <v>-2938691.2577037187</v>
      </c>
      <c r="Y31" s="130">
        <f>IF(Y$1&lt;Ingresos!$I$15,0,-Gastos!$F5/12*(1+Gastos!$F$17)^((Y$1-1)/12))</f>
        <v>-2948311.7681816635</v>
      </c>
      <c r="Z31" s="130">
        <f>IF(Z$1&lt;Ingresos!$I$15,0,-Gastos!$F5/12*(1+Gastos!$F$17)^((Z$1-1)/12))</f>
        <v>-2957963.7737074853</v>
      </c>
      <c r="AA31" s="130">
        <f>IF(AA$1&lt;Ingresos!$I$15,0,-Gastos!$F5/12*(1+Gastos!$F$17)^((AA$1-1)/12))</f>
        <v>-2967647.3773877742</v>
      </c>
      <c r="AB31" s="130">
        <f>IF(AB$1&lt;Ingresos!$I$15,0,-Gastos!$F5/12*(1+Gastos!$F$17)^((AB$1-1)/12))</f>
        <v>-2977362.6826666668</v>
      </c>
      <c r="AC31" s="130">
        <f>IF(AC$1&lt;Ingresos!$I$15,0,-Gastos!$F5/12*(1+Gastos!$F$17)^((AC$1-1)/12))</f>
        <v>-2987109.7933269469</v>
      </c>
      <c r="AD31" s="130">
        <f>IF(AD$1&lt;Ingresos!$I$15,0,-Gastos!$F5/12*(1+Gastos!$F$17)^((AD$1-1)/12))</f>
        <v>-2996888.8134911573</v>
      </c>
      <c r="AE31" s="130">
        <f>IF(AE$1&lt;Ingresos!$I$15,0,-Gastos!$F5/12*(1+Gastos!$F$17)^((AE$1-1)/12))</f>
        <v>-3006699.8476227098</v>
      </c>
      <c r="AF31" s="130">
        <f>IF(AF$1&lt;Ingresos!$I$15,0,-Gastos!$F5/12*(1+Gastos!$F$17)^((AF$1-1)/12))</f>
        <v>-3016543.0005270038</v>
      </c>
      <c r="AG31" s="130">
        <f>IF(AG$1&lt;Ingresos!$I$15,0,-Gastos!$F5/12*(1+Gastos!$F$17)^((AG$1-1)/12))</f>
        <v>-3026418.3773525427</v>
      </c>
      <c r="AH31" s="130">
        <f>IF(AH$1&lt;Ingresos!$I$15,0,-Gastos!$F5/12*(1+Gastos!$F$17)^((AH$1-1)/12))</f>
        <v>-3036326.0835920596</v>
      </c>
      <c r="AI31" s="130">
        <f>IF(AI$1&lt;Ingresos!$I$15,0,-Gastos!$F5/12*(1+Gastos!$F$17)^((AI$1-1)/12))</f>
        <v>-3046266.2250836426</v>
      </c>
      <c r="AJ31" s="130">
        <f>IF(AJ$1&lt;Ingresos!$I$15,0,-Gastos!$F5/12*(1+Gastos!$F$17)^((AJ$1-1)/12))</f>
        <v>-3056238.9080118677</v>
      </c>
      <c r="AK31" s="130">
        <f>IF(AK$1&lt;Ingresos!$I$15,0,-Gastos!$F5/12*(1+Gastos!$F$17)^((AK$1-1)/12))</f>
        <v>-3066244.2389089298</v>
      </c>
      <c r="AL31" s="130">
        <f>IF(AL$1&lt;Ingresos!$I$15,0,-Gastos!$F5/12*(1+Gastos!$F$17)^((AL$1-1)/12))</f>
        <v>-3076282.3246557843</v>
      </c>
      <c r="AM31" s="130">
        <f>IF(AM$1&lt;Ingresos!$I$15,0,-Gastos!$F5/12*(1+Gastos!$F$17)^((AM$1-1)/12))</f>
        <v>-3086353.2724832855</v>
      </c>
      <c r="AN31" s="130">
        <f>IF(AN$1&lt;Ingresos!$I$15,0,-Gastos!$F5/12*(1+Gastos!$F$17)^((AN$1-1)/12))</f>
        <v>-3096457.1899733334</v>
      </c>
      <c r="AO31" s="130">
        <f>IF(AO$1&lt;Ingresos!$I$15,0,-Gastos!$F5/12*(1+Gastos!$F$17)^((AO$1-1)/12))</f>
        <v>-3106594.1850600247</v>
      </c>
      <c r="AP31" s="130">
        <f>IF(AP$1&lt;Ingresos!$I$15,0,-Gastos!$F5/12*(1+Gastos!$F$17)^((AP$1-1)/12))</f>
        <v>-3116764.3660308039</v>
      </c>
      <c r="AQ31" s="130">
        <f>IF(AQ$1&lt;Ingresos!$I$15,0,-Gastos!$F5/12*(1+Gastos!$F$17)^((AQ$1-1)/12))</f>
        <v>-3126967.8415276185</v>
      </c>
      <c r="AR31" s="130">
        <f>IF(AR$1&lt;Ingresos!$I$15,0,-Gastos!$F5/12*(1+Gastos!$F$17)^((AR$1-1)/12))</f>
        <v>-3137204.720548084</v>
      </c>
      <c r="AS31" s="130">
        <f>IF(AS$1&lt;Ingresos!$I$15,0,-Gastos!$F5/12*(1+Gastos!$F$17)^((AS$1-1)/12))</f>
        <v>-3147475.1124466439</v>
      </c>
      <c r="AT31" s="130">
        <f>IF(AT$1&lt;Ingresos!$I$15,0,-Gastos!$F5/12*(1+Gastos!$F$17)^((AT$1-1)/12))</f>
        <v>-3157779.1269357419</v>
      </c>
      <c r="AU31" s="130">
        <f>IF(AU$1&lt;Ingresos!$I$15,0,-Gastos!$F5/12*(1+Gastos!$F$17)^((AU$1-1)/12))</f>
        <v>-3168116.8740869886</v>
      </c>
      <c r="AV31" s="130">
        <f>IF(AV$1&lt;Ingresos!$I$15,0,-Gastos!$F5/12*(1+Gastos!$F$17)^((AV$1-1)/12))</f>
        <v>-3178488.4643323426</v>
      </c>
      <c r="AW31" s="130">
        <f>IF(AW$1&lt;Ingresos!$I$15,0,-Gastos!$F5/12*(1+Gastos!$F$17)^((AW$1-1)/12))</f>
        <v>-3188894.0084652873</v>
      </c>
      <c r="AX31" s="130">
        <f>IF(AX$1&lt;Ingresos!$I$15,0,-Gastos!$F5/12*(1+Gastos!$F$17)^((AX$1-1)/12))</f>
        <v>-3199333.6176420157</v>
      </c>
      <c r="AY31" s="130">
        <f>IF(AY$1&lt;Ingresos!$I$15,0,-Gastos!$F5/12*(1+Gastos!$F$17)^((AY$1-1)/12))</f>
        <v>-3209807.4033826166</v>
      </c>
      <c r="AZ31" s="130">
        <f>IF(AZ$1&lt;Ingresos!$I$15,0,-Gastos!$F5/12*(1+Gastos!$F$17)^((AZ$1-1)/12))</f>
        <v>-3220315.4775722669</v>
      </c>
      <c r="BA31" s="130">
        <f>IF(BA$1&lt;Ingresos!$I$15,0,-Gastos!$F5/12*(1+Gastos!$F$17)^((BA$1-1)/12))</f>
        <v>-3230857.9524624259</v>
      </c>
      <c r="BB31" s="130">
        <f>IF(BB$1&lt;Ingresos!$I$15,0,-Gastos!$F5/12*(1+Gastos!$F$17)^((BB$1-1)/12))</f>
        <v>-3241434.9406720358</v>
      </c>
      <c r="BC31" s="130">
        <f>IF(BC$1&lt;Ingresos!$I$15,0,-Gastos!$F5/12*(1+Gastos!$F$17)^((BC$1-1)/12))</f>
        <v>-3252046.5551887229</v>
      </c>
      <c r="BD31" s="130">
        <f>IF(BD$1&lt;Ingresos!$I$15,0,-Gastos!$F5/12*(1+Gastos!$F$17)^((BD$1-1)/12))</f>
        <v>-3262692.9093700075</v>
      </c>
      <c r="BE31" s="130">
        <f>IF(BE$1&lt;Ingresos!$I$15,0,-Gastos!$F5/12*(1+Gastos!$F$17)^((BE$1-1)/12))</f>
        <v>-3273374.1169445105</v>
      </c>
      <c r="BF31" s="130">
        <f>IF(BF$1&lt;Ingresos!$I$15,0,-Gastos!$F5/12*(1+Gastos!$F$17)^((BF$1-1)/12))</f>
        <v>-3284090.2920131711</v>
      </c>
      <c r="BG31" s="130">
        <f>IF(BG$1&lt;Ingresos!$I$15,0,-Gastos!$F5/12*(1+Gastos!$F$17)^((BG$1-1)/12))</f>
        <v>-3294841.549050468</v>
      </c>
      <c r="BH31" s="130">
        <f>IF(BH$1&lt;Ingresos!$I$15,0,-Gastos!$F5/12*(1+Gastos!$F$17)^((BH$1-1)/12))</f>
        <v>-3305628.0029056366</v>
      </c>
      <c r="BI31" s="130">
        <f>IF(BI$1&lt;Ingresos!$I$15,0,-Gastos!$F5/12*(1+Gastos!$F$17)^((BI$1-1)/12))</f>
        <v>-3316449.7688038992</v>
      </c>
      <c r="BJ31" s="130">
        <f>IF(BJ$1&lt;Ingresos!$I$15,0,-Gastos!$F5/12*(1+Gastos!$F$17)^((BJ$1-1)/12))</f>
        <v>-3327306.9623476965</v>
      </c>
      <c r="BK31" s="130">
        <f>IF(BK$1&lt;Ingresos!$I$15,0,-Gastos!$F5/12*(1+Gastos!$F$17)^((BK$1-1)/12))</f>
        <v>-3338199.6995179215</v>
      </c>
      <c r="BL31" s="130">
        <f>IF(BL$1&lt;Ingresos!$I$15,0,-Gastos!$F5/12*(1+Gastos!$F$17)^((BL$1-1)/12))</f>
        <v>-3349128.096675158</v>
      </c>
      <c r="BM31" s="130">
        <f>IF(BM$1&lt;Ingresos!$I$15,0,-Gastos!$F5/12*(1+Gastos!$F$17)^((BM$1-1)/12))</f>
        <v>-3360092.2705609235</v>
      </c>
      <c r="BN31" s="130">
        <f>IF(BN$1&lt;Ingresos!$I$15,0,-Gastos!$F5/12*(1+Gastos!$F$17)^((BN$1-1)/12))</f>
        <v>-3371092.3382989173</v>
      </c>
      <c r="BO31" s="130">
        <f>IF(BO$1&lt;Ingresos!$I$15,0,-Gastos!$F5/12*(1+Gastos!$F$17)^((BO$1-1)/12))</f>
        <v>-3382128.4173962725</v>
      </c>
      <c r="BP31" s="130">
        <f>IF(BP$1&lt;Ingresos!$I$15,0,-Gastos!$F5/12*(1+Gastos!$F$17)^((BP$1-1)/12))</f>
        <v>-3393200.6257448075</v>
      </c>
      <c r="BQ31" s="130">
        <f>IF(BQ$1&lt;Ingresos!$I$15,0,-Gastos!$F5/12*(1+Gastos!$F$17)^((BQ$1-1)/12))</f>
        <v>-3404309.0816222909</v>
      </c>
      <c r="BR31" s="130">
        <f>IF(BR$1&lt;Ingresos!$I$15,0,-Gastos!$F5/12*(1+Gastos!$F$17)^((BR$1-1)/12))</f>
        <v>-3415453.9036936983</v>
      </c>
      <c r="BS31" s="130">
        <f>IF(BS$1&lt;Ingresos!$I$15,0,-Gastos!$F5/12*(1+Gastos!$F$17)^((BS$1-1)/12))</f>
        <v>-3426635.2110124868</v>
      </c>
      <c r="BT31" s="130">
        <f>IF(BT$1&lt;Ingresos!$I$15,0,-Gastos!$F5/12*(1+Gastos!$F$17)^((BT$1-1)/12))</f>
        <v>-3437853.123021862</v>
      </c>
      <c r="BU31" s="130">
        <f>IF(BU$1&lt;Ingresos!$I$15,0,-Gastos!$F5/12*(1+Gastos!$F$17)^((BU$1-1)/12))</f>
        <v>-3449107.7595560555</v>
      </c>
      <c r="BV31" s="130">
        <f>IF(BV$1&lt;Ingresos!$I$15,0,-Gastos!$F5/12*(1+Gastos!$F$17)^((BV$1-1)/12))</f>
        <v>-3460399.2408416048</v>
      </c>
      <c r="BW31" s="130">
        <f>IF(BW$1&lt;Ingresos!$I$15,0,-Gastos!$F5/12*(1+Gastos!$F$17)^((BW$1-1)/12))</f>
        <v>-3471727.6874986384</v>
      </c>
      <c r="BX31" s="130">
        <f>IF(BX$1&lt;Ingresos!$I$15,0,-Gastos!$F5/12*(1+Gastos!$F$17)^((BX$1-1)/12))</f>
        <v>-3483093.2205421645</v>
      </c>
      <c r="BY31" s="130">
        <f>IF(BY$1&lt;Ingresos!$I$15,0,-Gastos!$F5/12*(1+Gastos!$F$17)^((BY$1-1)/12))</f>
        <v>-3494495.96138336</v>
      </c>
      <c r="BZ31" s="130">
        <f>IF(BZ$1&lt;Ingresos!$I$15,0,-Gastos!$F5/12*(1+Gastos!$F$17)^((BZ$1-1)/12))</f>
        <v>-3505936.0318308738</v>
      </c>
      <c r="CA31" s="130">
        <f>IF(CA$1&lt;Ingresos!$I$15,0,-Gastos!$F5/12*(1+Gastos!$F$17)^((CA$1-1)/12))</f>
        <v>-3517413.5540921236</v>
      </c>
      <c r="CB31" s="130">
        <f>IF(CB$1&lt;Ingresos!$I$15,0,-Gastos!$F5/12*(1+Gastos!$F$17)^((CB$1-1)/12))</f>
        <v>-3528928.6507746004</v>
      </c>
      <c r="CC31" s="130">
        <f>IF(CC$1&lt;Ingresos!$I$15,0,-Gastos!$F5/12*(1+Gastos!$F$17)^((CC$1-1)/12))</f>
        <v>-3540481.4448871827</v>
      </c>
      <c r="CD31" s="130">
        <f>IF(CD$1&lt;Ingresos!$I$15,0,-Gastos!$F5/12*(1+Gastos!$F$17)^((CD$1-1)/12))</f>
        <v>-3552072.0598414466</v>
      </c>
      <c r="CE31" s="130">
        <f>IF(CE$1&lt;Ingresos!$I$15,0,-Gastos!$F5/12*(1+Gastos!$F$17)^((CE$1-1)/12))</f>
        <v>-3563700.6194529864</v>
      </c>
      <c r="CF31" s="130">
        <f>IF(CF$1&lt;Ingresos!$I$15,0,-Gastos!$F5/12*(1+Gastos!$F$17)^((CF$1-1)/12))</f>
        <v>-3575367.2479427368</v>
      </c>
      <c r="CG31" s="130">
        <f>IF(CG$1&lt;Ingresos!$I$15,0,-Gastos!$F5/12*(1+Gastos!$F$17)^((CG$1-1)/12))</f>
        <v>-3587072.0699382974</v>
      </c>
      <c r="CH31" s="130">
        <f>IF(CH$1&lt;Ingresos!$I$15,0,-Gastos!$F5/12*(1+Gastos!$F$17)^((CH$1-1)/12))</f>
        <v>-3598815.2104752688</v>
      </c>
      <c r="CI31" s="130">
        <f>IF(CI$1&lt;Ingresos!$I$15,0,-Gastos!$F5/12*(1+Gastos!$F$17)^((CI$1-1)/12))</f>
        <v>-3610596.7949985843</v>
      </c>
      <c r="CJ31" s="130">
        <f>IF(CJ$1&lt;Ingresos!$I$15,0,-Gastos!$F5/12*(1+Gastos!$F$17)^((CJ$1-1)/12))</f>
        <v>-3622416.9493638505</v>
      </c>
      <c r="CK31" s="130">
        <f>IF(CK$1&lt;Ingresos!$I$15,0,-Gastos!$F5/12*(1+Gastos!$F$17)^((CK$1-1)/12))</f>
        <v>-3634275.7998386947</v>
      </c>
      <c r="CL31" s="130">
        <f>IF(CL$1&lt;Ingresos!$I$15,0,-Gastos!$F5/12*(1+Gastos!$F$17)^((CL$1-1)/12))</f>
        <v>-3646173.4731041091</v>
      </c>
      <c r="CM31" s="130">
        <f>IF(CM$1&lt;Ingresos!$I$15,0,-Gastos!$F5/12*(1+Gastos!$F$17)^((CM$1-1)/12))</f>
        <v>-3658110.0962558081</v>
      </c>
      <c r="CN31" s="130">
        <f>IF(CN$1&lt;Ingresos!$I$15,0,-Gastos!$F5/12*(1+Gastos!$F$17)^((CN$1-1)/12))</f>
        <v>-3670085.7968055843</v>
      </c>
      <c r="CO31" s="130">
        <f>IF(CO$1&lt;Ingresos!$I$15,0,-Gastos!$F5/12*(1+Gastos!$F$17)^((CO$1-1)/12))</f>
        <v>-3682100.7026826697</v>
      </c>
      <c r="CP31" s="130">
        <f>IF(CP$1&lt;Ingresos!$I$15,0,-Gastos!$F5/12*(1+Gastos!$F$17)^((CP$1-1)/12))</f>
        <v>-3694154.9422351043</v>
      </c>
      <c r="CQ31" s="130">
        <f>IF(CQ$1&lt;Ingresos!$I$15,0,-Gastos!$F5/12*(1+Gastos!$F$17)^((CQ$1-1)/12))</f>
        <v>-3706248.6442311062</v>
      </c>
      <c r="CR31" s="130">
        <f>IF(CR$1&lt;Ingresos!$I$15,0,-Gastos!$F5/12*(1+Gastos!$F$17)^((CR$1-1)/12))</f>
        <v>-3718381.9378604461</v>
      </c>
      <c r="CS31" s="130">
        <f>IF(CS$1&lt;Ingresos!$I$15,0,-Gastos!$F5/12*(1+Gastos!$F$17)^((CS$1-1)/12))</f>
        <v>-3730554.9527358296</v>
      </c>
      <c r="CT31" s="130">
        <f>IF(CT$1&lt;Ingresos!$I$15,0,-Gastos!$F5/12*(1+Gastos!$F$17)^((CT$1-1)/12))</f>
        <v>-3742767.8188942801</v>
      </c>
      <c r="CU31" s="130">
        <f>IF(CU$1&lt;Ingresos!$I$15,0,-Gastos!$F5/12*(1+Gastos!$F$17)^((CU$1-1)/12))</f>
        <v>-3755020.6667985278</v>
      </c>
      <c r="CV31" s="130">
        <f>IF(CV$1&lt;Ingresos!$I$15,0,-Gastos!$F5/12*(1+Gastos!$F$17)^((CV$1-1)/12))</f>
        <v>-3767313.6273384052</v>
      </c>
      <c r="CW31" s="130">
        <f>IF(CW$1&lt;Ingresos!$I$15,0,-Gastos!$F5/12*(1+Gastos!$F$17)^((CW$1-1)/12))</f>
        <v>-3779646.8318322422</v>
      </c>
      <c r="CX31" s="130">
        <f>IF(CX$1&lt;Ingresos!$I$15,0,-Gastos!$F5/12*(1+Gastos!$F$17)^((CX$1-1)/12))</f>
        <v>-3792020.4120282736</v>
      </c>
      <c r="CY31" s="130">
        <f>IF(CY$1&lt;Ingresos!$I$15,0,-Gastos!$F5/12*(1+Gastos!$F$17)^((CY$1-1)/12))</f>
        <v>-3804434.5001060409</v>
      </c>
      <c r="CZ31" s="130">
        <f>IF(CZ$1&lt;Ingresos!$I$15,0,-Gastos!$F5/12*(1+Gastos!$F$17)^((CZ$1-1)/12))</f>
        <v>-3816889.2286778078</v>
      </c>
      <c r="DA31" s="130">
        <f>IF(DA$1&lt;Ingresos!$I$15,0,-Gastos!$F5/12*(1+Gastos!$F$17)^((DA$1-1)/12))</f>
        <v>-3829384.7307899767</v>
      </c>
      <c r="DB31" s="130">
        <f>IF(DB$1&lt;Ingresos!$I$15,0,-Gastos!$F5/12*(1+Gastos!$F$17)^((DB$1-1)/12))</f>
        <v>-3841921.139924509</v>
      </c>
      <c r="DC31" s="130">
        <f>IF(DC$1&lt;Ingresos!$I$15,0,-Gastos!$F5/12*(1+Gastos!$F$17)^((DC$1-1)/12))</f>
        <v>-3854498.5900003505</v>
      </c>
      <c r="DD31" s="130">
        <f>IF(DD$1&lt;Ingresos!$I$15,0,-Gastos!$F5/12*(1+Gastos!$F$17)^((DD$1-1)/12))</f>
        <v>-3867117.2153748642</v>
      </c>
      <c r="DE31" s="130">
        <f>IF(DE$1&lt;Ingresos!$I$15,0,-Gastos!$F5/12*(1+Gastos!$F$17)^((DE$1-1)/12))</f>
        <v>-3879777.1508452627</v>
      </c>
      <c r="DF31" s="130">
        <f>IF(DF$1&lt;Ingresos!$I$15,0,-Gastos!$F5/12*(1+Gastos!$F$17)^((DF$1-1)/12))</f>
        <v>-3892478.5316500515</v>
      </c>
      <c r="DG31" s="130">
        <f>IF(DG$1&lt;Ingresos!$I$15,0,-Gastos!$F5/12*(1+Gastos!$F$17)^((DG$1-1)/12))</f>
        <v>-3905221.493470469</v>
      </c>
      <c r="DH31" s="130">
        <f>IF(DH$1&lt;Ingresos!$I$15,0,-Gastos!$F5/12*(1+Gastos!$F$17)^((DH$1-1)/12))</f>
        <v>-3918006.1724319421</v>
      </c>
      <c r="DI31" s="130">
        <f>IF(DI$1&lt;Ingresos!$I$15,0,-Gastos!$F5/12*(1+Gastos!$F$17)^((DI$1-1)/12))</f>
        <v>-3930832.7051055329</v>
      </c>
      <c r="DJ31" s="130">
        <f>IF(DJ$1&lt;Ingresos!$I$15,0,-Gastos!$F5/12*(1+Gastos!$F$17)^((DJ$1-1)/12))</f>
        <v>-3943701.2285094042</v>
      </c>
      <c r="DK31" s="130">
        <f>IF(DK$1&lt;Ingresos!$I$15,0,-Gastos!$F5/12*(1+Gastos!$F$17)^((DK$1-1)/12))</f>
        <v>-3956611.8801102825</v>
      </c>
      <c r="DL31" s="130">
        <f>IF(DL$1&lt;Ingresos!$I$15,0,-Gastos!$F5/12*(1+Gastos!$F$17)^((DL$1-1)/12))</f>
        <v>-3969564.7978249202</v>
      </c>
      <c r="DM31" s="130">
        <f>IF(DM$1&lt;Ingresos!$I$15,0,-Gastos!$F5/12*(1+Gastos!$F$17)^((DM$1-1)/12))</f>
        <v>-3982560.1200215761</v>
      </c>
      <c r="DN31" s="130">
        <f>IF(DN$1&lt;Ingresos!$I$15,0,-Gastos!$F5/12*(1+Gastos!$F$17)^((DN$1-1)/12))</f>
        <v>-3995597.9855214893</v>
      </c>
      <c r="DO31" s="130">
        <f>IF(DO$1&lt;Ingresos!$I$15,0,-Gastos!$F5/12*(1+Gastos!$F$17)^((DO$1-1)/12))</f>
        <v>-4008678.5336003643</v>
      </c>
      <c r="DP31" s="130">
        <f>IF(DP$1&lt;Ingresos!$I$15,0,-Gastos!$F5/12*(1+Gastos!$F$17)^((DP$1-1)/12))</f>
        <v>-4021801.9039898589</v>
      </c>
      <c r="DQ31" s="130">
        <f>IF(DQ$1&lt;Ingresos!$I$15,0,-Gastos!$F5/12*(1+Gastos!$F$17)^((DQ$1-1)/12))</f>
        <v>-4034968.2368790731</v>
      </c>
      <c r="DR31" s="130">
        <f>IF(DR$1&lt;Ingresos!$I$15,0,-Gastos!$F5/12*(1+Gastos!$F$17)^((DR$1-1)/12))</f>
        <v>-4048177.6729160533</v>
      </c>
      <c r="DS31" s="130">
        <f>IF(DS$1&lt;Ingresos!$I$15,0,-Gastos!$F5/12*(1+Gastos!$F$17)^((DS$1-1)/12))</f>
        <v>-4061430.3532092874</v>
      </c>
      <c r="DT31" s="130">
        <f>IF(DT$1&lt;Ingresos!$I$15,0,-Gastos!$F5/12*(1+Gastos!$F$17)^((DT$1-1)/12))</f>
        <v>-4074726.4193292195</v>
      </c>
      <c r="DU31" s="130">
        <f>IF(DU$1&lt;Ingresos!$I$15,0,-Gastos!$F5/12*(1+Gastos!$F$17)^((DU$1-1)/12))</f>
        <v>-4088066.013309754</v>
      </c>
      <c r="DV31" s="130">
        <f>IF(DV$1&lt;Ingresos!$I$15,0,-Gastos!$F5/12*(1+Gastos!$F$17)^((DV$1-1)/12))</f>
        <v>-4101449.2776497812</v>
      </c>
      <c r="DW31" s="130">
        <f>IF(DW$1&lt;Ingresos!$I$15,0,-Gastos!$F5/12*(1+Gastos!$F$17)^((DW$1-1)/12))</f>
        <v>-4114876.3553146939</v>
      </c>
      <c r="DX31" s="130">
        <f>IF(DX$1&lt;Ingresos!$I$15,0,-Gastos!$F5/12*(1+Gastos!$F$17)^((DX$1-1)/12))</f>
        <v>-4128347.3897379171</v>
      </c>
      <c r="DY31" s="130">
        <f>IF(DY$1&lt;Ingresos!$I$15,0,-Gastos!$F5/12*(1+Gastos!$F$17)^((DY$1-1)/12))</f>
        <v>-4141862.5248224391</v>
      </c>
      <c r="DZ31" s="130">
        <f>IF(DZ$1&lt;Ingresos!$I$15,0,-Gastos!$F5/12*(1+Gastos!$F$17)^((DZ$1-1)/12))</f>
        <v>-4155421.9049423491</v>
      </c>
      <c r="EA31" s="130">
        <f>IF(EA$1&lt;Ingresos!$I$15,0,-Gastos!$F5/12*(1+Gastos!$F$17)^((EA$1-1)/12))</f>
        <v>-4169025.6749443794</v>
      </c>
      <c r="EB31" s="130">
        <f>IF(EB$1&lt;Ingresos!$I$15,0,-Gastos!$F5/12*(1+Gastos!$F$17)^((EB$1-1)/12))</f>
        <v>-4182673.980149453</v>
      </c>
      <c r="EC31" s="130">
        <f>IF(EC$1&lt;Ingresos!$I$15,0,-Gastos!$F5/12*(1+Gastos!$F$17)^((EC$1-1)/12))</f>
        <v>-4196366.966354236</v>
      </c>
      <c r="ED31" s="130">
        <f>IF(ED$1&lt;Ingresos!$I$15,0,-Gastos!$F5/12*(1+Gastos!$F$17)^((ED$1-1)/12))</f>
        <v>-4210104.7798326956</v>
      </c>
      <c r="EE31" s="130">
        <f>IF(EE$1&lt;Ingresos!$I$15,0,-Gastos!$F5/12*(1+Gastos!$F$17)^((EE$1-1)/12))</f>
        <v>-4223887.5673376592</v>
      </c>
    </row>
    <row r="32" spans="1:135" x14ac:dyDescent="0.35">
      <c r="A32" s="137">
        <f>SUMIF($C$1:$EE$1,"&lt;="&amp;Resumen!$K$19,'FC Mensual'!C32:EE32)</f>
        <v>-593757878.89156306</v>
      </c>
      <c r="B32" s="5" t="str">
        <f>Gastos!E6</f>
        <v>Reparos &amp; Mantenimiento</v>
      </c>
      <c r="C32" s="129"/>
      <c r="D32" s="130">
        <f>IF(D$1&lt;Ingresos!$I$15,0,-Gastos!$F6/12*(1+Gastos!$F$17)^((D$1-1)/12))</f>
        <v>0</v>
      </c>
      <c r="E32" s="130">
        <f>IF(E$1&lt;Ingresos!$I$15,0,-Gastos!$F6/12*(1+Gastos!$F$17)^((E$1-1)/12))</f>
        <v>0</v>
      </c>
      <c r="F32" s="130">
        <f>IF(F$1&lt;Ingresos!$I$15,0,-Gastos!$F6/12*(1+Gastos!$F$17)^((F$1-1)/12))</f>
        <v>0</v>
      </c>
      <c r="G32" s="130">
        <f>IF(G$1&lt;Ingresos!$I$15,0,-Gastos!$F6/12*(1+Gastos!$F$17)^((G$1-1)/12))</f>
        <v>0</v>
      </c>
      <c r="H32" s="130">
        <f>IF(H$1&lt;Ingresos!$I$15,0,-Gastos!$F6/12*(1+Gastos!$F$17)^((H$1-1)/12))</f>
        <v>0</v>
      </c>
      <c r="I32" s="130">
        <f>IF(I$1&lt;Ingresos!$I$15,0,-Gastos!$F6/12*(1+Gastos!$F$17)^((I$1-1)/12))</f>
        <v>0</v>
      </c>
      <c r="J32" s="130">
        <f>IF(J$1&lt;Ingresos!$I$15,0,-Gastos!$F6/12*(1+Gastos!$F$17)^((J$1-1)/12))</f>
        <v>0</v>
      </c>
      <c r="K32" s="130">
        <f>IF(K$1&lt;Ingresos!$I$15,0,-Gastos!$F6/12*(1+Gastos!$F$17)^((K$1-1)/12))</f>
        <v>0</v>
      </c>
      <c r="L32" s="130">
        <f>IF(L$1&lt;Ingresos!$I$15,0,-Gastos!$F6/12*(1+Gastos!$F$17)^((L$1-1)/12))</f>
        <v>0</v>
      </c>
      <c r="M32" s="130">
        <f>IF(M$1&lt;Ingresos!$I$15,0,-Gastos!$F6/12*(1+Gastos!$F$17)^((M$1-1)/12))</f>
        <v>0</v>
      </c>
      <c r="N32" s="130">
        <f>IF(N$1&lt;Ingresos!$I$15,0,-Gastos!$F6/12*(1+Gastos!$F$17)^((N$1-1)/12))</f>
        <v>0</v>
      </c>
      <c r="O32" s="130">
        <f>IF(O$1&lt;Ingresos!$I$15,0,-Gastos!$F6/12*(1+Gastos!$F$17)^((O$1-1)/12))</f>
        <v>0</v>
      </c>
      <c r="P32" s="130">
        <f>IF(P$1&lt;Ingresos!$I$15,0,-Gastos!$F6/12*(1+Gastos!$F$17)^((P$1-1)/12))</f>
        <v>0</v>
      </c>
      <c r="Q32" s="130">
        <f>IF(Q$1&lt;Ingresos!$I$15,0,-Gastos!$F6/12*(1+Gastos!$F$17)^((Q$1-1)/12))</f>
        <v>0</v>
      </c>
      <c r="R32" s="130">
        <f>IF(R$1&lt;Ingresos!$I$15,0,-Gastos!$F6/12*(1+Gastos!$F$17)^((R$1-1)/12))</f>
        <v>0</v>
      </c>
      <c r="S32" s="130">
        <f>IF(S$1&lt;Ingresos!$I$15,0,-Gastos!$F6/12*(1+Gastos!$F$17)^((S$1-1)/12))</f>
        <v>0</v>
      </c>
      <c r="T32" s="130">
        <f>IF(T$1&lt;Ingresos!$I$15,0,-Gastos!$F6/12*(1+Gastos!$F$17)^((T$1-1)/12))</f>
        <v>0</v>
      </c>
      <c r="U32" s="130">
        <f>IF(U$1&lt;Ingresos!$I$15,0,-Gastos!$F6/12*(1+Gastos!$F$17)^((U$1-1)/12))</f>
        <v>0</v>
      </c>
      <c r="V32" s="130">
        <f>IF(V$1&lt;Ingresos!$I$15,0,-Gastos!$F6/12*(1+Gastos!$F$17)^((V$1-1)/12))</f>
        <v>0</v>
      </c>
      <c r="W32" s="130">
        <f>IF(W$1&lt;Ingresos!$I$15,0,-Gastos!$F6/12*(1+Gastos!$F$17)^((W$1-1)/12))</f>
        <v>-4969879.3777896883</v>
      </c>
      <c r="X32" s="130">
        <f>IF(X$1&lt;Ingresos!$I$15,0,-Gastos!$F6/12*(1+Gastos!$F$17)^((X$1-1)/12))</f>
        <v>-4986149.4696214879</v>
      </c>
      <c r="Y32" s="130">
        <f>IF(Y$1&lt;Ingresos!$I$15,0,-Gastos!$F6/12*(1+Gastos!$F$17)^((Y$1-1)/12))</f>
        <v>-5002472.8255001782</v>
      </c>
      <c r="Z32" s="130">
        <f>IF(Z$1&lt;Ingresos!$I$15,0,-Gastos!$F6/12*(1+Gastos!$F$17)^((Z$1-1)/12))</f>
        <v>-5018849.6197983874</v>
      </c>
      <c r="AA32" s="130">
        <f>IF(AA$1&lt;Ingresos!$I$15,0,-Gastos!$F6/12*(1+Gastos!$F$17)^((AA$1-1)/12))</f>
        <v>-5035280.0274595944</v>
      </c>
      <c r="AB32" s="130">
        <f>IF(AB$1&lt;Ingresos!$I$15,0,-Gastos!$F6/12*(1+Gastos!$F$17)^((AB$1-1)/12))</f>
        <v>-5051764.2240000004</v>
      </c>
      <c r="AC32" s="130">
        <f>IF(AC$1&lt;Ingresos!$I$15,0,-Gastos!$F6/12*(1+Gastos!$F$17)^((AC$1-1)/12))</f>
        <v>-5068302.3855103981</v>
      </c>
      <c r="AD32" s="130">
        <f>IF(AD$1&lt;Ingresos!$I$15,0,-Gastos!$F6/12*(1+Gastos!$F$17)^((AD$1-1)/12))</f>
        <v>-5084894.6886580568</v>
      </c>
      <c r="AE32" s="130">
        <f>IF(AE$1&lt;Ingresos!$I$15,0,-Gastos!$F6/12*(1+Gastos!$F$17)^((AE$1-1)/12))</f>
        <v>-5101541.3106886083</v>
      </c>
      <c r="AF32" s="130">
        <f>IF(AF$1&lt;Ingresos!$I$15,0,-Gastos!$F6/12*(1+Gastos!$F$17)^((AF$1-1)/12))</f>
        <v>-5118242.4294279404</v>
      </c>
      <c r="AG32" s="130">
        <f>IF(AG$1&lt;Ingresos!$I$15,0,-Gastos!$F6/12*(1+Gastos!$F$17)^((AG$1-1)/12))</f>
        <v>-5134998.2232840974</v>
      </c>
      <c r="AH32" s="130">
        <f>IF(AH$1&lt;Ingresos!$I$15,0,-Gastos!$F6/12*(1+Gastos!$F$17)^((AH$1-1)/12))</f>
        <v>-5151808.8712491831</v>
      </c>
      <c r="AI32" s="130">
        <f>IF(AI$1&lt;Ingresos!$I$15,0,-Gastos!$F6/12*(1+Gastos!$F$17)^((AI$1-1)/12))</f>
        <v>-5168674.5529012764</v>
      </c>
      <c r="AJ32" s="130">
        <f>IF(AJ$1&lt;Ingresos!$I$15,0,-Gastos!$F6/12*(1+Gastos!$F$17)^((AJ$1-1)/12))</f>
        <v>-5185595.448406348</v>
      </c>
      <c r="AK32" s="130">
        <f>IF(AK$1&lt;Ingresos!$I$15,0,-Gastos!$F6/12*(1+Gastos!$F$17)^((AK$1-1)/12))</f>
        <v>-5202571.7385201845</v>
      </c>
      <c r="AL32" s="130">
        <f>IF(AL$1&lt;Ingresos!$I$15,0,-Gastos!$F6/12*(1+Gastos!$F$17)^((AL$1-1)/12))</f>
        <v>-5219603.6045903219</v>
      </c>
      <c r="AM32" s="130">
        <f>IF(AM$1&lt;Ingresos!$I$15,0,-Gastos!$F6/12*(1+Gastos!$F$17)^((AM$1-1)/12))</f>
        <v>-5236691.2285579788</v>
      </c>
      <c r="AN32" s="130">
        <f>IF(AN$1&lt;Ingresos!$I$15,0,-Gastos!$F6/12*(1+Gastos!$F$17)^((AN$1-1)/12))</f>
        <v>-5253834.7929600002</v>
      </c>
      <c r="AO32" s="130">
        <f>IF(AO$1&lt;Ingresos!$I$15,0,-Gastos!$F6/12*(1+Gastos!$F$17)^((AO$1-1)/12))</f>
        <v>-5271034.4809308136</v>
      </c>
      <c r="AP32" s="130">
        <f>IF(AP$1&lt;Ingresos!$I$15,0,-Gastos!$F6/12*(1+Gastos!$F$17)^((AP$1-1)/12))</f>
        <v>-5288290.4762043795</v>
      </c>
      <c r="AQ32" s="130">
        <f>IF(AQ$1&lt;Ingresos!$I$15,0,-Gastos!$F6/12*(1+Gastos!$F$17)^((AQ$1-1)/12))</f>
        <v>-5305602.9631161531</v>
      </c>
      <c r="AR32" s="130">
        <f>IF(AR$1&lt;Ingresos!$I$15,0,-Gastos!$F6/12*(1+Gastos!$F$17)^((AR$1-1)/12))</f>
        <v>-5322972.1266050581</v>
      </c>
      <c r="AS32" s="130">
        <f>IF(AS$1&lt;Ingresos!$I$15,0,-Gastos!$F6/12*(1+Gastos!$F$17)^((AS$1-1)/12))</f>
        <v>-5340398.1522154612</v>
      </c>
      <c r="AT32" s="130">
        <f>IF(AT$1&lt;Ingresos!$I$15,0,-Gastos!$F6/12*(1+Gastos!$F$17)^((AT$1-1)/12))</f>
        <v>-5357881.2260991503</v>
      </c>
      <c r="AU32" s="130">
        <f>IF(AU$1&lt;Ingresos!$I$15,0,-Gastos!$F6/12*(1+Gastos!$F$17)^((AU$1-1)/12))</f>
        <v>-5375421.5350173274</v>
      </c>
      <c r="AV32" s="130">
        <f>IF(AV$1&lt;Ingresos!$I$15,0,-Gastos!$F6/12*(1+Gastos!$F$17)^((AV$1-1)/12))</f>
        <v>-5393019.2663426027</v>
      </c>
      <c r="AW32" s="130">
        <f>IF(AW$1&lt;Ingresos!$I$15,0,-Gastos!$F6/12*(1+Gastos!$F$17)^((AW$1-1)/12))</f>
        <v>-5410674.6080609923</v>
      </c>
      <c r="AX32" s="130">
        <f>IF(AX$1&lt;Ingresos!$I$15,0,-Gastos!$F6/12*(1+Gastos!$F$17)^((AX$1-1)/12))</f>
        <v>-5428387.7487739353</v>
      </c>
      <c r="AY32" s="130">
        <f>IF(AY$1&lt;Ingresos!$I$15,0,-Gastos!$F6/12*(1+Gastos!$F$17)^((AY$1-1)/12))</f>
        <v>-5446158.8777002981</v>
      </c>
      <c r="AZ32" s="130">
        <f>IF(AZ$1&lt;Ingresos!$I$15,0,-Gastos!$F6/12*(1+Gastos!$F$17)^((AZ$1-1)/12))</f>
        <v>-5463988.1846784009</v>
      </c>
      <c r="BA32" s="130">
        <f>IF(BA$1&lt;Ingresos!$I$15,0,-Gastos!$F6/12*(1+Gastos!$F$17)^((BA$1-1)/12))</f>
        <v>-5481875.8601680472</v>
      </c>
      <c r="BB32" s="130">
        <f>IF(BB$1&lt;Ingresos!$I$15,0,-Gastos!$F6/12*(1+Gastos!$F$17)^((BB$1-1)/12))</f>
        <v>-5499822.0952525549</v>
      </c>
      <c r="BC32" s="130">
        <f>IF(BC$1&lt;Ingresos!$I$15,0,-Gastos!$F6/12*(1+Gastos!$F$17)^((BC$1-1)/12))</f>
        <v>-5517827.0816407995</v>
      </c>
      <c r="BD32" s="130">
        <f>IF(BD$1&lt;Ingresos!$I$15,0,-Gastos!$F6/12*(1+Gastos!$F$17)^((BD$1-1)/12))</f>
        <v>-5535891.0116692614</v>
      </c>
      <c r="BE32" s="130">
        <f>IF(BE$1&lt;Ingresos!$I$15,0,-Gastos!$F6/12*(1+Gastos!$F$17)^((BE$1-1)/12))</f>
        <v>-5554014.0783040803</v>
      </c>
      <c r="BF32" s="130">
        <f>IF(BF$1&lt;Ingresos!$I$15,0,-Gastos!$F6/12*(1+Gastos!$F$17)^((BF$1-1)/12))</f>
        <v>-5572196.475143116</v>
      </c>
      <c r="BG32" s="130">
        <f>IF(BG$1&lt;Ingresos!$I$15,0,-Gastos!$F6/12*(1+Gastos!$F$17)^((BG$1-1)/12))</f>
        <v>-5590438.3964180211</v>
      </c>
      <c r="BH32" s="130">
        <f>IF(BH$1&lt;Ingresos!$I$15,0,-Gastos!$F6/12*(1+Gastos!$F$17)^((BH$1-1)/12))</f>
        <v>-5608740.0369963069</v>
      </c>
      <c r="BI32" s="130">
        <f>IF(BI$1&lt;Ingresos!$I$15,0,-Gastos!$F6/12*(1+Gastos!$F$17)^((BI$1-1)/12))</f>
        <v>-5627101.5923834331</v>
      </c>
      <c r="BJ32" s="130">
        <f>IF(BJ$1&lt;Ingresos!$I$15,0,-Gastos!$F6/12*(1+Gastos!$F$17)^((BJ$1-1)/12))</f>
        <v>-5645523.2587248934</v>
      </c>
      <c r="BK32" s="130">
        <f>IF(BK$1&lt;Ingresos!$I$15,0,-Gastos!$F6/12*(1+Gastos!$F$17)^((BK$1-1)/12))</f>
        <v>-5664005.2328083096</v>
      </c>
      <c r="BL32" s="130">
        <f>IF(BL$1&lt;Ingresos!$I$15,0,-Gastos!$F6/12*(1+Gastos!$F$17)^((BL$1-1)/12))</f>
        <v>-5682547.7120655375</v>
      </c>
      <c r="BM32" s="130">
        <f>IF(BM$1&lt;Ingresos!$I$15,0,-Gastos!$F6/12*(1+Gastos!$F$17)^((BM$1-1)/12))</f>
        <v>-5701150.8945747698</v>
      </c>
      <c r="BN32" s="130">
        <f>IF(BN$1&lt;Ingresos!$I$15,0,-Gastos!$F6/12*(1+Gastos!$F$17)^((BN$1-1)/12))</f>
        <v>-5719814.9790626569</v>
      </c>
      <c r="BO32" s="130">
        <f>IF(BO$1&lt;Ingresos!$I$15,0,-Gastos!$F6/12*(1+Gastos!$F$17)^((BO$1-1)/12))</f>
        <v>-5738540.1649064319</v>
      </c>
      <c r="BP32" s="130">
        <f>IF(BP$1&lt;Ingresos!$I$15,0,-Gastos!$F6/12*(1+Gastos!$F$17)^((BP$1-1)/12))</f>
        <v>-5757326.6521360315</v>
      </c>
      <c r="BQ32" s="130">
        <f>IF(BQ$1&lt;Ingresos!$I$15,0,-Gastos!$F6/12*(1+Gastos!$F$17)^((BQ$1-1)/12))</f>
        <v>-5776174.6414362434</v>
      </c>
      <c r="BR32" s="130">
        <f>IF(BR$1&lt;Ingresos!$I$15,0,-Gastos!$F6/12*(1+Gastos!$F$17)^((BR$1-1)/12))</f>
        <v>-5795084.334148841</v>
      </c>
      <c r="BS32" s="130">
        <f>IF(BS$1&lt;Ingresos!$I$15,0,-Gastos!$F6/12*(1+Gastos!$F$17)^((BS$1-1)/12))</f>
        <v>-5814055.9322747411</v>
      </c>
      <c r="BT32" s="130">
        <f>IF(BT$1&lt;Ingresos!$I$15,0,-Gastos!$F6/12*(1+Gastos!$F$17)^((BT$1-1)/12))</f>
        <v>-5833089.6384761594</v>
      </c>
      <c r="BU32" s="130">
        <f>IF(BU$1&lt;Ingresos!$I$15,0,-Gastos!$F6/12*(1+Gastos!$F$17)^((BU$1-1)/12))</f>
        <v>-5852185.6560787708</v>
      </c>
      <c r="BV32" s="130">
        <f>IF(BV$1&lt;Ingresos!$I$15,0,-Gastos!$F6/12*(1+Gastos!$F$17)^((BV$1-1)/12))</f>
        <v>-5871344.1890738895</v>
      </c>
      <c r="BW32" s="130">
        <f>IF(BW$1&lt;Ingresos!$I$15,0,-Gastos!$F6/12*(1+Gastos!$F$17)^((BW$1-1)/12))</f>
        <v>-5890565.4421206424</v>
      </c>
      <c r="BX32" s="130">
        <f>IF(BX$1&lt;Ingresos!$I$15,0,-Gastos!$F6/12*(1+Gastos!$F$17)^((BX$1-1)/12))</f>
        <v>-5909849.6205481589</v>
      </c>
      <c r="BY32" s="130">
        <f>IF(BY$1&lt;Ingresos!$I$15,0,-Gastos!$F6/12*(1+Gastos!$F$17)^((BY$1-1)/12))</f>
        <v>-5929196.9303577598</v>
      </c>
      <c r="BZ32" s="130">
        <f>IF(BZ$1&lt;Ingresos!$I$15,0,-Gastos!$F6/12*(1+Gastos!$F$17)^((BZ$1-1)/12))</f>
        <v>-5948607.5782251637</v>
      </c>
      <c r="CA32" s="130">
        <f>IF(CA$1&lt;Ingresos!$I$15,0,-Gastos!$F6/12*(1+Gastos!$F$17)^((CA$1-1)/12))</f>
        <v>-5968081.7715026895</v>
      </c>
      <c r="CB32" s="130">
        <f>IF(CB$1&lt;Ingresos!$I$15,0,-Gastos!$F6/12*(1+Gastos!$F$17)^((CB$1-1)/12))</f>
        <v>-5987619.7182214735</v>
      </c>
      <c r="CC32" s="130">
        <f>IF(CC$1&lt;Ingresos!$I$15,0,-Gastos!$F6/12*(1+Gastos!$F$17)^((CC$1-1)/12))</f>
        <v>-6007221.6270936932</v>
      </c>
      <c r="CD32" s="130">
        <f>IF(CD$1&lt;Ingresos!$I$15,0,-Gastos!$F6/12*(1+Gastos!$F$17)^((CD$1-1)/12))</f>
        <v>-6026887.7075147955</v>
      </c>
      <c r="CE32" s="130">
        <f>IF(CE$1&lt;Ingresos!$I$15,0,-Gastos!$F6/12*(1+Gastos!$F$17)^((CE$1-1)/12))</f>
        <v>-6046618.1695657317</v>
      </c>
      <c r="CF32" s="130">
        <f>IF(CF$1&lt;Ingresos!$I$15,0,-Gastos!$F6/12*(1+Gastos!$F$17)^((CF$1-1)/12))</f>
        <v>-6066413.2240152061</v>
      </c>
      <c r="CG32" s="130">
        <f>IF(CG$1&lt;Ingresos!$I$15,0,-Gastos!$F6/12*(1+Gastos!$F$17)^((CG$1-1)/12))</f>
        <v>-6086273.0823219214</v>
      </c>
      <c r="CH32" s="130">
        <f>IF(CH$1&lt;Ingresos!$I$15,0,-Gastos!$F6/12*(1+Gastos!$F$17)^((CH$1-1)/12))</f>
        <v>-6106197.9566368442</v>
      </c>
      <c r="CI32" s="130">
        <f>IF(CI$1&lt;Ingresos!$I$15,0,-Gastos!$F6/12*(1+Gastos!$F$17)^((CI$1-1)/12))</f>
        <v>-6126188.0598054687</v>
      </c>
      <c r="CJ32" s="130">
        <f>IF(CJ$1&lt;Ingresos!$I$15,0,-Gastos!$F6/12*(1+Gastos!$F$17)^((CJ$1-1)/12))</f>
        <v>-6146243.6053700848</v>
      </c>
      <c r="CK32" s="130">
        <f>IF(CK$1&lt;Ingresos!$I$15,0,-Gastos!$F6/12*(1+Gastos!$F$17)^((CK$1-1)/12))</f>
        <v>-6166364.8075720705</v>
      </c>
      <c r="CL32" s="130">
        <f>IF(CL$1&lt;Ingresos!$I$15,0,-Gastos!$F6/12*(1+Gastos!$F$17)^((CL$1-1)/12))</f>
        <v>-6186551.8813541699</v>
      </c>
      <c r="CM32" s="130">
        <f>IF(CM$1&lt;Ingresos!$I$15,0,-Gastos!$F6/12*(1+Gastos!$F$17)^((CM$1-1)/12))</f>
        <v>-6206805.0423627961</v>
      </c>
      <c r="CN32" s="130">
        <f>IF(CN$1&lt;Ingresos!$I$15,0,-Gastos!$F6/12*(1+Gastos!$F$17)^((CN$1-1)/12))</f>
        <v>-6227124.5069503319</v>
      </c>
      <c r="CO32" s="130">
        <f>IF(CO$1&lt;Ingresos!$I$15,0,-Gastos!$F6/12*(1+Gastos!$F$17)^((CO$1-1)/12))</f>
        <v>-6247510.4921774408</v>
      </c>
      <c r="CP32" s="130">
        <f>IF(CP$1&lt;Ingresos!$I$15,0,-Gastos!$F6/12*(1+Gastos!$F$17)^((CP$1-1)/12))</f>
        <v>-6267963.2158153867</v>
      </c>
      <c r="CQ32" s="130">
        <f>IF(CQ$1&lt;Ingresos!$I$15,0,-Gastos!$F6/12*(1+Gastos!$F$17)^((CQ$1-1)/12))</f>
        <v>-6288482.8963483609</v>
      </c>
      <c r="CR32" s="130">
        <f>IF(CR$1&lt;Ingresos!$I$15,0,-Gastos!$F6/12*(1+Gastos!$F$17)^((CR$1-1)/12))</f>
        <v>-6309069.752975814</v>
      </c>
      <c r="CS32" s="130">
        <f>IF(CS$1&lt;Ingresos!$I$15,0,-Gastos!$F6/12*(1+Gastos!$F$17)^((CS$1-1)/12))</f>
        <v>-6329724.0056147985</v>
      </c>
      <c r="CT32" s="130">
        <f>IF(CT$1&lt;Ingresos!$I$15,0,-Gastos!$F6/12*(1+Gastos!$F$17)^((CT$1-1)/12))</f>
        <v>-6350445.8749023192</v>
      </c>
      <c r="CU32" s="130">
        <f>IF(CU$1&lt;Ingresos!$I$15,0,-Gastos!$F6/12*(1+Gastos!$F$17)^((CU$1-1)/12))</f>
        <v>-6371235.5821976876</v>
      </c>
      <c r="CV32" s="130">
        <f>IF(CV$1&lt;Ingresos!$I$15,0,-Gastos!$F6/12*(1+Gastos!$F$17)^((CV$1-1)/12))</f>
        <v>-6392093.3495848896</v>
      </c>
      <c r="CW32" s="130">
        <f>IF(CW$1&lt;Ingresos!$I$15,0,-Gastos!$F6/12*(1+Gastos!$F$17)^((CW$1-1)/12))</f>
        <v>-6413019.3998749536</v>
      </c>
      <c r="CX32" s="130">
        <f>IF(CX$1&lt;Ingresos!$I$15,0,-Gastos!$F6/12*(1+Gastos!$F$17)^((CX$1-1)/12))</f>
        <v>-6434013.9566083374</v>
      </c>
      <c r="CY32" s="130">
        <f>IF(CY$1&lt;Ingresos!$I$15,0,-Gastos!$F6/12*(1+Gastos!$F$17)^((CY$1-1)/12))</f>
        <v>-6455077.2440573089</v>
      </c>
      <c r="CZ32" s="130">
        <f>IF(CZ$1&lt;Ingresos!$I$15,0,-Gastos!$F6/12*(1+Gastos!$F$17)^((CZ$1-1)/12))</f>
        <v>-6476209.4872283461</v>
      </c>
      <c r="DA32" s="130">
        <f>IF(DA$1&lt;Ingresos!$I$15,0,-Gastos!$F6/12*(1+Gastos!$F$17)^((DA$1-1)/12))</f>
        <v>-6497410.9118645387</v>
      </c>
      <c r="DB32" s="130">
        <f>IF(DB$1&lt;Ingresos!$I$15,0,-Gastos!$F6/12*(1+Gastos!$F$17)^((DB$1-1)/12))</f>
        <v>-6518681.7444480034</v>
      </c>
      <c r="DC32" s="130">
        <f>IF(DC$1&lt;Ingresos!$I$15,0,-Gastos!$F6/12*(1+Gastos!$F$17)^((DC$1-1)/12))</f>
        <v>-6540022.2122022957</v>
      </c>
      <c r="DD32" s="130">
        <f>IF(DD$1&lt;Ingresos!$I$15,0,-Gastos!$F6/12*(1+Gastos!$F$17)^((DD$1-1)/12))</f>
        <v>-6561432.5430948474</v>
      </c>
      <c r="DE32" s="130">
        <f>IF(DE$1&lt;Ingresos!$I$15,0,-Gastos!$F6/12*(1+Gastos!$F$17)^((DE$1-1)/12))</f>
        <v>-6582912.9658393906</v>
      </c>
      <c r="DF32" s="130">
        <f>IF(DF$1&lt;Ingresos!$I$15,0,-Gastos!$F6/12*(1+Gastos!$F$17)^((DF$1-1)/12))</f>
        <v>-6604463.7098984122</v>
      </c>
      <c r="DG32" s="130">
        <f>IF(DG$1&lt;Ingresos!$I$15,0,-Gastos!$F6/12*(1+Gastos!$F$17)^((DG$1-1)/12))</f>
        <v>-6626085.0054855952</v>
      </c>
      <c r="DH32" s="130">
        <f>IF(DH$1&lt;Ingresos!$I$15,0,-Gastos!$F6/12*(1+Gastos!$F$17)^((DH$1-1)/12))</f>
        <v>-6647777.0835682852</v>
      </c>
      <c r="DI32" s="130">
        <f>IF(DI$1&lt;Ingresos!$I$15,0,-Gastos!$F6/12*(1+Gastos!$F$17)^((DI$1-1)/12))</f>
        <v>-6669540.1758699529</v>
      </c>
      <c r="DJ32" s="130">
        <f>IF(DJ$1&lt;Ingresos!$I$15,0,-Gastos!$F6/12*(1+Gastos!$F$17)^((DJ$1-1)/12))</f>
        <v>-6691374.5148726702</v>
      </c>
      <c r="DK32" s="130">
        <f>IF(DK$1&lt;Ingresos!$I$15,0,-Gastos!$F6/12*(1+Gastos!$F$17)^((DK$1-1)/12))</f>
        <v>-6713280.3338196017</v>
      </c>
      <c r="DL32" s="130">
        <f>IF(DL$1&lt;Ingresos!$I$15,0,-Gastos!$F6/12*(1+Gastos!$F$17)^((DL$1-1)/12))</f>
        <v>-6735257.8667174801</v>
      </c>
      <c r="DM32" s="130">
        <f>IF(DM$1&lt;Ingresos!$I$15,0,-Gastos!$F6/12*(1+Gastos!$F$17)^((DM$1-1)/12))</f>
        <v>-6757307.3483391209</v>
      </c>
      <c r="DN32" s="130">
        <f>IF(DN$1&lt;Ingresos!$I$15,0,-Gastos!$F6/12*(1+Gastos!$F$17)^((DN$1-1)/12))</f>
        <v>-6779429.0142259235</v>
      </c>
      <c r="DO32" s="130">
        <f>IF(DO$1&lt;Ingresos!$I$15,0,-Gastos!$F6/12*(1+Gastos!$F$17)^((DO$1-1)/12))</f>
        <v>-6801623.1006903881</v>
      </c>
      <c r="DP32" s="130">
        <f>IF(DP$1&lt;Ingresos!$I$15,0,-Gastos!$F6/12*(1+Gastos!$F$17)^((DP$1-1)/12))</f>
        <v>-6823889.8448186414</v>
      </c>
      <c r="DQ32" s="130">
        <f>IF(DQ$1&lt;Ingresos!$I$15,0,-Gastos!$F6/12*(1+Gastos!$F$17)^((DQ$1-1)/12))</f>
        <v>-6846229.4844729658</v>
      </c>
      <c r="DR32" s="130">
        <f>IF(DR$1&lt;Ingresos!$I$15,0,-Gastos!$F6/12*(1+Gastos!$F$17)^((DR$1-1)/12))</f>
        <v>-6868642.2582943486</v>
      </c>
      <c r="DS32" s="130">
        <f>IF(DS$1&lt;Ingresos!$I$15,0,-Gastos!$F6/12*(1+Gastos!$F$17)^((DS$1-1)/12))</f>
        <v>-6891128.405705018</v>
      </c>
      <c r="DT32" s="130">
        <f>IF(DT$1&lt;Ingresos!$I$15,0,-Gastos!$F6/12*(1+Gastos!$F$17)^((DT$1-1)/12))</f>
        <v>-6913688.1669110171</v>
      </c>
      <c r="DU32" s="130">
        <f>IF(DU$1&lt;Ingresos!$I$15,0,-Gastos!$F6/12*(1+Gastos!$F$17)^((DU$1-1)/12))</f>
        <v>-6936321.7829047497</v>
      </c>
      <c r="DV32" s="130">
        <f>IF(DV$1&lt;Ingresos!$I$15,0,-Gastos!$F6/12*(1+Gastos!$F$17)^((DV$1-1)/12))</f>
        <v>-6959029.4954675781</v>
      </c>
      <c r="DW32" s="130">
        <f>IF(DW$1&lt;Ingresos!$I$15,0,-Gastos!$F6/12*(1+Gastos!$F$17)^((DW$1-1)/12))</f>
        <v>-6981811.5471723853</v>
      </c>
      <c r="DX32" s="130">
        <f>IF(DX$1&lt;Ingresos!$I$15,0,-Gastos!$F6/12*(1+Gastos!$F$17)^((DX$1-1)/12))</f>
        <v>-7004668.1813861793</v>
      </c>
      <c r="DY32" s="130">
        <f>IF(DY$1&lt;Ingresos!$I$15,0,-Gastos!$F6/12*(1+Gastos!$F$17)^((DY$1-1)/12))</f>
        <v>-7027599.6422726857</v>
      </c>
      <c r="DZ32" s="130">
        <f>IF(DZ$1&lt;Ingresos!$I$15,0,-Gastos!$F6/12*(1+Gastos!$F$17)^((DZ$1-1)/12))</f>
        <v>-7050606.1747949608</v>
      </c>
      <c r="EA32" s="130">
        <f>IF(EA$1&lt;Ingresos!$I$15,0,-Gastos!$F6/12*(1+Gastos!$F$17)^((EA$1-1)/12))</f>
        <v>-7073688.0247180033</v>
      </c>
      <c r="EB32" s="130">
        <f>IF(EB$1&lt;Ingresos!$I$15,0,-Gastos!$F6/12*(1+Gastos!$F$17)^((EB$1-1)/12))</f>
        <v>-7096845.4386113863</v>
      </c>
      <c r="EC32" s="130">
        <f>IF(EC$1&lt;Ingresos!$I$15,0,-Gastos!$F6/12*(1+Gastos!$F$17)^((EC$1-1)/12))</f>
        <v>-7120078.6638518851</v>
      </c>
      <c r="ED32" s="130">
        <f>IF(ED$1&lt;Ingresos!$I$15,0,-Gastos!$F6/12*(1+Gastos!$F$17)^((ED$1-1)/12))</f>
        <v>-7143387.9486261224</v>
      </c>
      <c r="EE32" s="130">
        <f>IF(EE$1&lt;Ingresos!$I$15,0,-Gastos!$F6/12*(1+Gastos!$F$17)^((EE$1-1)/12))</f>
        <v>-7166773.5419332199</v>
      </c>
    </row>
    <row r="33" spans="1:135" x14ac:dyDescent="0.35">
      <c r="A33" s="137">
        <f>SUMIF($C$1:$EE$1,"&lt;="&amp;Resumen!$K$19,'FC Mensual'!C33:EE33)</f>
        <v>-68859696.11579214</v>
      </c>
      <c r="B33" s="5" t="str">
        <f>Gastos!E7</f>
        <v>Costos de cambio de arrendatario</v>
      </c>
      <c r="C33" s="129"/>
      <c r="D33" s="130">
        <f>IF(D$1&lt;Ingresos!$I$15,0,-Gastos!$F7/12*(1+Gastos!$F$17)^((D$1-1)/12))</f>
        <v>0</v>
      </c>
      <c r="E33" s="130">
        <f>IF(E$1&lt;Ingresos!$I$15,0,-Gastos!$F7/12*(1+Gastos!$F$17)^((E$1-1)/12))</f>
        <v>0</v>
      </c>
      <c r="F33" s="130">
        <f>IF(F$1&lt;Ingresos!$I$15,0,-Gastos!$F7/12*(1+Gastos!$F$17)^((F$1-1)/12))</f>
        <v>0</v>
      </c>
      <c r="G33" s="130">
        <f>IF(G$1&lt;Ingresos!$I$15,0,-Gastos!$F7/12*(1+Gastos!$F$17)^((G$1-1)/12))</f>
        <v>0</v>
      </c>
      <c r="H33" s="130">
        <f>IF(H$1&lt;Ingresos!$I$15,0,-Gastos!$F7/12*(1+Gastos!$F$17)^((H$1-1)/12))</f>
        <v>0</v>
      </c>
      <c r="I33" s="130">
        <f>IF(I$1&lt;Ingresos!$I$15,0,-Gastos!$F7/12*(1+Gastos!$F$17)^((I$1-1)/12))</f>
        <v>0</v>
      </c>
      <c r="J33" s="130">
        <f>IF(J$1&lt;Ingresos!$I$15,0,-Gastos!$F7/12*(1+Gastos!$F$17)^((J$1-1)/12))</f>
        <v>0</v>
      </c>
      <c r="K33" s="130">
        <f>IF(K$1&lt;Ingresos!$I$15,0,-Gastos!$F7/12*(1+Gastos!$F$17)^((K$1-1)/12))</f>
        <v>0</v>
      </c>
      <c r="L33" s="130">
        <f>IF(L$1&lt;Ingresos!$I$15,0,-Gastos!$F7/12*(1+Gastos!$F$17)^((L$1-1)/12))</f>
        <v>0</v>
      </c>
      <c r="M33" s="130">
        <f>IF(M$1&lt;Ingresos!$I$15,0,-Gastos!$F7/12*(1+Gastos!$F$17)^((M$1-1)/12))</f>
        <v>0</v>
      </c>
      <c r="N33" s="130">
        <f>IF(N$1&lt;Ingresos!$I$15,0,-Gastos!$F7/12*(1+Gastos!$F$17)^((N$1-1)/12))</f>
        <v>0</v>
      </c>
      <c r="O33" s="130">
        <f>IF(O$1&lt;Ingresos!$I$15,0,-Gastos!$F7/12*(1+Gastos!$F$17)^((O$1-1)/12))</f>
        <v>0</v>
      </c>
      <c r="P33" s="130">
        <f>IF(P$1&lt;Ingresos!$I$15,0,-Gastos!$F7/12*(1+Gastos!$F$17)^((P$1-1)/12))</f>
        <v>0</v>
      </c>
      <c r="Q33" s="130">
        <f>IF(Q$1&lt;Ingresos!$I$15,0,-Gastos!$F7/12*(1+Gastos!$F$17)^((Q$1-1)/12))</f>
        <v>0</v>
      </c>
      <c r="R33" s="130">
        <f>IF(R$1&lt;Ingresos!$I$15,0,-Gastos!$F7/12*(1+Gastos!$F$17)^((R$1-1)/12))</f>
        <v>0</v>
      </c>
      <c r="S33" s="130">
        <f>IF(S$1&lt;Ingresos!$I$15,0,-Gastos!$F7/12*(1+Gastos!$F$17)^((S$1-1)/12))</f>
        <v>0</v>
      </c>
      <c r="T33" s="130">
        <f>IF(T$1&lt;Ingresos!$I$15,0,-Gastos!$F7/12*(1+Gastos!$F$17)^((T$1-1)/12))</f>
        <v>0</v>
      </c>
      <c r="U33" s="130">
        <f>IF(U$1&lt;Ingresos!$I$15,0,-Gastos!$F7/12*(1+Gastos!$F$17)^((U$1-1)/12))</f>
        <v>0</v>
      </c>
      <c r="V33" s="130">
        <f>IF(V$1&lt;Ingresos!$I$15,0,-Gastos!$F7/12*(1+Gastos!$F$17)^((V$1-1)/12))</f>
        <v>0</v>
      </c>
      <c r="W33" s="130">
        <f>IF(W$1&lt;Ingresos!$I$15,0,-Gastos!$F7/12*(1+Gastos!$F$17)^((W$1-1)/12))</f>
        <v>-576370.26109970955</v>
      </c>
      <c r="X33" s="130">
        <f>IF(X$1&lt;Ingresos!$I$15,0,-Gastos!$F7/12*(1+Gastos!$F$17)^((X$1-1)/12))</f>
        <v>-578257.14735274808</v>
      </c>
      <c r="Y33" s="130">
        <f>IF(Y$1&lt;Ingresos!$I$15,0,-Gastos!$F7/12*(1+Gastos!$F$17)^((Y$1-1)/12))</f>
        <v>-580150.21078037762</v>
      </c>
      <c r="Z33" s="130">
        <f>IF(Z$1&lt;Ingresos!$I$15,0,-Gastos!$F7/12*(1+Gastos!$F$17)^((Z$1-1)/12))</f>
        <v>-582049.47160506051</v>
      </c>
      <c r="AA33" s="130">
        <f>IF(AA$1&lt;Ingresos!$I$15,0,-Gastos!$F7/12*(1+Gastos!$F$17)^((AA$1-1)/12))</f>
        <v>-583954.95011546172</v>
      </c>
      <c r="AB33" s="130">
        <f>IF(AB$1&lt;Ingresos!$I$15,0,-Gastos!$F7/12*(1+Gastos!$F$17)^((AB$1-1)/12))</f>
        <v>-585866.66666666674</v>
      </c>
      <c r="AC33" s="130">
        <f>IF(AC$1&lt;Ingresos!$I$15,0,-Gastos!$F7/12*(1+Gastos!$F$17)^((AC$1-1)/12))</f>
        <v>-587784.64168039756</v>
      </c>
      <c r="AD33" s="130">
        <f>IF(AD$1&lt;Ingresos!$I$15,0,-Gastos!$F7/12*(1+Gastos!$F$17)^((AD$1-1)/12))</f>
        <v>-589708.89564523217</v>
      </c>
      <c r="AE33" s="130">
        <f>IF(AE$1&lt;Ingresos!$I$15,0,-Gastos!$F7/12*(1+Gastos!$F$17)^((AE$1-1)/12))</f>
        <v>-591639.44911682256</v>
      </c>
      <c r="AF33" s="130">
        <f>IF(AF$1&lt;Ingresos!$I$15,0,-Gastos!$F7/12*(1+Gastos!$F$17)^((AF$1-1)/12))</f>
        <v>-593576.32271811448</v>
      </c>
      <c r="AG33" s="130">
        <f>IF(AG$1&lt;Ingresos!$I$15,0,-Gastos!$F7/12*(1+Gastos!$F$17)^((AG$1-1)/12))</f>
        <v>-595519.53713956813</v>
      </c>
      <c r="AH33" s="130">
        <f>IF(AH$1&lt;Ingresos!$I$15,0,-Gastos!$F7/12*(1+Gastos!$F$17)^((AH$1-1)/12))</f>
        <v>-597469.11313937861</v>
      </c>
      <c r="AI33" s="130">
        <f>IF(AI$1&lt;Ingresos!$I$15,0,-Gastos!$F7/12*(1+Gastos!$F$17)^((AI$1-1)/12))</f>
        <v>-599425.07154369808</v>
      </c>
      <c r="AJ33" s="130">
        <f>IF(AJ$1&lt;Ingresos!$I$15,0,-Gastos!$F7/12*(1+Gastos!$F$17)^((AJ$1-1)/12))</f>
        <v>-601387.43324685807</v>
      </c>
      <c r="AK33" s="130">
        <f>IF(AK$1&lt;Ingresos!$I$15,0,-Gastos!$F7/12*(1+Gastos!$F$17)^((AK$1-1)/12))</f>
        <v>-603356.21921159269</v>
      </c>
      <c r="AL33" s="130">
        <f>IF(AL$1&lt;Ingresos!$I$15,0,-Gastos!$F7/12*(1+Gastos!$F$17)^((AL$1-1)/12))</f>
        <v>-605331.45046926278</v>
      </c>
      <c r="AM33" s="130">
        <f>IF(AM$1&lt;Ingresos!$I$15,0,-Gastos!$F7/12*(1+Gastos!$F$17)^((AM$1-1)/12))</f>
        <v>-607313.14812008024</v>
      </c>
      <c r="AN33" s="130">
        <f>IF(AN$1&lt;Ingresos!$I$15,0,-Gastos!$F7/12*(1+Gastos!$F$17)^((AN$1-1)/12))</f>
        <v>-609301.33333333337</v>
      </c>
      <c r="AO33" s="130">
        <f>IF(AO$1&lt;Ingresos!$I$15,0,-Gastos!$F7/12*(1+Gastos!$F$17)^((AO$1-1)/12))</f>
        <v>-611296.02734761348</v>
      </c>
      <c r="AP33" s="130">
        <f>IF(AP$1&lt;Ingresos!$I$15,0,-Gastos!$F7/12*(1+Gastos!$F$17)^((AP$1-1)/12))</f>
        <v>-613297.25147104159</v>
      </c>
      <c r="AQ33" s="130">
        <f>IF(AQ$1&lt;Ingresos!$I$15,0,-Gastos!$F7/12*(1+Gastos!$F$17)^((AQ$1-1)/12))</f>
        <v>-615305.0270814955</v>
      </c>
      <c r="AR33" s="130">
        <f>IF(AR$1&lt;Ingresos!$I$15,0,-Gastos!$F7/12*(1+Gastos!$F$17)^((AR$1-1)/12))</f>
        <v>-617319.37562683912</v>
      </c>
      <c r="AS33" s="130">
        <f>IF(AS$1&lt;Ingresos!$I$15,0,-Gastos!$F7/12*(1+Gastos!$F$17)^((AS$1-1)/12))</f>
        <v>-619340.31862515083</v>
      </c>
      <c r="AT33" s="130">
        <f>IF(AT$1&lt;Ingresos!$I$15,0,-Gastos!$F7/12*(1+Gastos!$F$17)^((AT$1-1)/12))</f>
        <v>-621367.87766495382</v>
      </c>
      <c r="AU33" s="130">
        <f>IF(AU$1&lt;Ingresos!$I$15,0,-Gastos!$F7/12*(1+Gastos!$F$17)^((AU$1-1)/12))</f>
        <v>-623402.07440544595</v>
      </c>
      <c r="AV33" s="130">
        <f>IF(AV$1&lt;Ingresos!$I$15,0,-Gastos!$F7/12*(1+Gastos!$F$17)^((AV$1-1)/12))</f>
        <v>-625442.9305767325</v>
      </c>
      <c r="AW33" s="130">
        <f>IF(AW$1&lt;Ingresos!$I$15,0,-Gastos!$F7/12*(1+Gastos!$F$17)^((AW$1-1)/12))</f>
        <v>-627490.46798005642</v>
      </c>
      <c r="AX33" s="130">
        <f>IF(AX$1&lt;Ingresos!$I$15,0,-Gastos!$F7/12*(1+Gastos!$F$17)^((AX$1-1)/12))</f>
        <v>-629544.70848803327</v>
      </c>
      <c r="AY33" s="130">
        <f>IF(AY$1&lt;Ingresos!$I$15,0,-Gastos!$F7/12*(1+Gastos!$F$17)^((AY$1-1)/12))</f>
        <v>-631605.67404488346</v>
      </c>
      <c r="AZ33" s="130">
        <f>IF(AZ$1&lt;Ingresos!$I$15,0,-Gastos!$F7/12*(1+Gastos!$F$17)^((AZ$1-1)/12))</f>
        <v>-633673.38666666672</v>
      </c>
      <c r="BA33" s="130">
        <f>IF(BA$1&lt;Ingresos!$I$15,0,-Gastos!$F7/12*(1+Gastos!$F$17)^((BA$1-1)/12))</f>
        <v>-635747.86844151805</v>
      </c>
      <c r="BB33" s="130">
        <f>IF(BB$1&lt;Ingresos!$I$15,0,-Gastos!$F7/12*(1+Gastos!$F$17)^((BB$1-1)/12))</f>
        <v>-637829.14152988326</v>
      </c>
      <c r="BC33" s="130">
        <f>IF(BC$1&lt;Ingresos!$I$15,0,-Gastos!$F7/12*(1+Gastos!$F$17)^((BC$1-1)/12))</f>
        <v>-639917.22816475527</v>
      </c>
      <c r="BD33" s="130">
        <f>IF(BD$1&lt;Ingresos!$I$15,0,-Gastos!$F7/12*(1+Gastos!$F$17)^((BD$1-1)/12))</f>
        <v>-642012.15065191279</v>
      </c>
      <c r="BE33" s="130">
        <f>IF(BE$1&lt;Ingresos!$I$15,0,-Gastos!$F7/12*(1+Gastos!$F$17)^((BE$1-1)/12))</f>
        <v>-644113.93137015693</v>
      </c>
      <c r="BF33" s="130">
        <f>IF(BF$1&lt;Ingresos!$I$15,0,-Gastos!$F7/12*(1+Gastos!$F$17)^((BF$1-1)/12))</f>
        <v>-646222.59277155192</v>
      </c>
      <c r="BG33" s="130">
        <f>IF(BG$1&lt;Ingresos!$I$15,0,-Gastos!$F7/12*(1+Gastos!$F$17)^((BG$1-1)/12))</f>
        <v>-648338.1573816638</v>
      </c>
      <c r="BH33" s="130">
        <f>IF(BH$1&lt;Ingresos!$I$15,0,-Gastos!$F7/12*(1+Gastos!$F$17)^((BH$1-1)/12))</f>
        <v>-650460.64779980166</v>
      </c>
      <c r="BI33" s="130">
        <f>IF(BI$1&lt;Ingresos!$I$15,0,-Gastos!$F7/12*(1+Gastos!$F$17)^((BI$1-1)/12))</f>
        <v>-652590.08669925877</v>
      </c>
      <c r="BJ33" s="130">
        <f>IF(BJ$1&lt;Ingresos!$I$15,0,-Gastos!$F7/12*(1+Gastos!$F$17)^((BJ$1-1)/12))</f>
        <v>-654726.49682755477</v>
      </c>
      <c r="BK33" s="130">
        <f>IF(BK$1&lt;Ingresos!$I$15,0,-Gastos!$F7/12*(1+Gastos!$F$17)^((BK$1-1)/12))</f>
        <v>-656869.9010066787</v>
      </c>
      <c r="BL33" s="130">
        <f>IF(BL$1&lt;Ingresos!$I$15,0,-Gastos!$F7/12*(1+Gastos!$F$17)^((BL$1-1)/12))</f>
        <v>-659020.32213333342</v>
      </c>
      <c r="BM33" s="130">
        <f>IF(BM$1&lt;Ingresos!$I$15,0,-Gastos!$F7/12*(1+Gastos!$F$17)^((BM$1-1)/12))</f>
        <v>-661177.78317917883</v>
      </c>
      <c r="BN33" s="130">
        <f>IF(BN$1&lt;Ingresos!$I$15,0,-Gastos!$F7/12*(1+Gastos!$F$17)^((BN$1-1)/12))</f>
        <v>-663342.30719107855</v>
      </c>
      <c r="BO33" s="130">
        <f>IF(BO$1&lt;Ingresos!$I$15,0,-Gastos!$F7/12*(1+Gastos!$F$17)^((BO$1-1)/12))</f>
        <v>-665513.91729134554</v>
      </c>
      <c r="BP33" s="130">
        <f>IF(BP$1&lt;Ingresos!$I$15,0,-Gastos!$F7/12*(1+Gastos!$F$17)^((BP$1-1)/12))</f>
        <v>-667692.63667798915</v>
      </c>
      <c r="BQ33" s="130">
        <f>IF(BQ$1&lt;Ingresos!$I$15,0,-Gastos!$F7/12*(1+Gastos!$F$17)^((BQ$1-1)/12))</f>
        <v>-669878.48862496321</v>
      </c>
      <c r="BR33" s="130">
        <f>IF(BR$1&lt;Ingresos!$I$15,0,-Gastos!$F7/12*(1+Gastos!$F$17)^((BR$1-1)/12))</f>
        <v>-672071.49648241396</v>
      </c>
      <c r="BS33" s="130">
        <f>IF(BS$1&lt;Ingresos!$I$15,0,-Gastos!$F7/12*(1+Gastos!$F$17)^((BS$1-1)/12))</f>
        <v>-674271.68367693038</v>
      </c>
      <c r="BT33" s="130">
        <f>IF(BT$1&lt;Ingresos!$I$15,0,-Gastos!$F7/12*(1+Gastos!$F$17)^((BT$1-1)/12))</f>
        <v>-676479.07371179387</v>
      </c>
      <c r="BU33" s="130">
        <f>IF(BU$1&lt;Ingresos!$I$15,0,-Gastos!$F7/12*(1+Gastos!$F$17)^((BU$1-1)/12))</f>
        <v>-678693.69016722916</v>
      </c>
      <c r="BV33" s="130">
        <f>IF(BV$1&lt;Ingresos!$I$15,0,-Gastos!$F7/12*(1+Gastos!$F$17)^((BV$1-1)/12))</f>
        <v>-680915.55670065701</v>
      </c>
      <c r="BW33" s="130">
        <f>IF(BW$1&lt;Ingresos!$I$15,0,-Gastos!$F7/12*(1+Gastos!$F$17)^((BW$1-1)/12))</f>
        <v>-683144.69704694592</v>
      </c>
      <c r="BX33" s="130">
        <f>IF(BX$1&lt;Ingresos!$I$15,0,-Gastos!$F7/12*(1+Gastos!$F$17)^((BX$1-1)/12))</f>
        <v>-685381.13501866686</v>
      </c>
      <c r="BY33" s="130">
        <f>IF(BY$1&lt;Ingresos!$I$15,0,-Gastos!$F7/12*(1+Gastos!$F$17)^((BY$1-1)/12))</f>
        <v>-687624.89450634597</v>
      </c>
      <c r="BZ33" s="130">
        <f>IF(BZ$1&lt;Ingresos!$I$15,0,-Gastos!$F7/12*(1+Gastos!$F$17)^((BZ$1-1)/12))</f>
        <v>-689875.99947872164</v>
      </c>
      <c r="CA33" s="130">
        <f>IF(CA$1&lt;Ingresos!$I$15,0,-Gastos!$F7/12*(1+Gastos!$F$17)^((CA$1-1)/12))</f>
        <v>-692134.47398299945</v>
      </c>
      <c r="CB33" s="130">
        <f>IF(CB$1&lt;Ingresos!$I$15,0,-Gastos!$F7/12*(1+Gastos!$F$17)^((CB$1-1)/12))</f>
        <v>-694400.34214510885</v>
      </c>
      <c r="CC33" s="130">
        <f>IF(CC$1&lt;Ingresos!$I$15,0,-Gastos!$F7/12*(1+Gastos!$F$17)^((CC$1-1)/12))</f>
        <v>-696673.62816996186</v>
      </c>
      <c r="CD33" s="130">
        <f>IF(CD$1&lt;Ingresos!$I$15,0,-Gastos!$F7/12*(1+Gastos!$F$17)^((CD$1-1)/12))</f>
        <v>-698954.35634171066</v>
      </c>
      <c r="CE33" s="130">
        <f>IF(CE$1&lt;Ingresos!$I$15,0,-Gastos!$F7/12*(1+Gastos!$F$17)^((CE$1-1)/12))</f>
        <v>-701242.55102400761</v>
      </c>
      <c r="CF33" s="130">
        <f>IF(CF$1&lt;Ingresos!$I$15,0,-Gastos!$F7/12*(1+Gastos!$F$17)^((CF$1-1)/12))</f>
        <v>-703538.2366602656</v>
      </c>
      <c r="CG33" s="130">
        <f>IF(CG$1&lt;Ingresos!$I$15,0,-Gastos!$F7/12*(1+Gastos!$F$17)^((CG$1-1)/12))</f>
        <v>-705841.43777391827</v>
      </c>
      <c r="CH33" s="130">
        <f>IF(CH$1&lt;Ingresos!$I$15,0,-Gastos!$F7/12*(1+Gastos!$F$17)^((CH$1-1)/12))</f>
        <v>-708152.17896868323</v>
      </c>
      <c r="CI33" s="130">
        <f>IF(CI$1&lt;Ingresos!$I$15,0,-Gastos!$F7/12*(1+Gastos!$F$17)^((CI$1-1)/12))</f>
        <v>-710470.48492882389</v>
      </c>
      <c r="CJ33" s="130">
        <f>IF(CJ$1&lt;Ingresos!$I$15,0,-Gastos!$F7/12*(1+Gastos!$F$17)^((CJ$1-1)/12))</f>
        <v>-712796.38041941344</v>
      </c>
      <c r="CK33" s="130">
        <f>IF(CK$1&lt;Ingresos!$I$15,0,-Gastos!$F7/12*(1+Gastos!$F$17)^((CK$1-1)/12))</f>
        <v>-715129.89028659987</v>
      </c>
      <c r="CL33" s="130">
        <f>IF(CL$1&lt;Ingresos!$I$15,0,-Gastos!$F7/12*(1+Gastos!$F$17)^((CL$1-1)/12))</f>
        <v>-717471.03945787053</v>
      </c>
      <c r="CM33" s="130">
        <f>IF(CM$1&lt;Ingresos!$I$15,0,-Gastos!$F7/12*(1+Gastos!$F$17)^((CM$1-1)/12))</f>
        <v>-719819.85294231935</v>
      </c>
      <c r="CN33" s="130">
        <f>IF(CN$1&lt;Ingresos!$I$15,0,-Gastos!$F7/12*(1+Gastos!$F$17)^((CN$1-1)/12))</f>
        <v>-722176.35583091318</v>
      </c>
      <c r="CO33" s="130">
        <f>IF(CO$1&lt;Ingresos!$I$15,0,-Gastos!$F7/12*(1+Gastos!$F$17)^((CO$1-1)/12))</f>
        <v>-724540.57329676033</v>
      </c>
      <c r="CP33" s="130">
        <f>IF(CP$1&lt;Ingresos!$I$15,0,-Gastos!$F7/12*(1+Gastos!$F$17)^((CP$1-1)/12))</f>
        <v>-726912.53059537907</v>
      </c>
      <c r="CQ33" s="130">
        <f>IF(CQ$1&lt;Ingresos!$I$15,0,-Gastos!$F7/12*(1+Gastos!$F$17)^((CQ$1-1)/12))</f>
        <v>-729292.25306496804</v>
      </c>
      <c r="CR33" s="130">
        <f>IF(CR$1&lt;Ingresos!$I$15,0,-Gastos!$F7/12*(1+Gastos!$F$17)^((CR$1-1)/12))</f>
        <v>-731679.76612667623</v>
      </c>
      <c r="CS33" s="130">
        <f>IF(CS$1&lt;Ingresos!$I$15,0,-Gastos!$F7/12*(1+Gastos!$F$17)^((CS$1-1)/12))</f>
        <v>-734075.09528487502</v>
      </c>
      <c r="CT33" s="130">
        <f>IF(CT$1&lt;Ingresos!$I$15,0,-Gastos!$F7/12*(1+Gastos!$F$17)^((CT$1-1)/12))</f>
        <v>-736478.2661274306</v>
      </c>
      <c r="CU33" s="130">
        <f>IF(CU$1&lt;Ingresos!$I$15,0,-Gastos!$F7/12*(1+Gastos!$F$17)^((CU$1-1)/12))</f>
        <v>-738889.30432597687</v>
      </c>
      <c r="CV33" s="130">
        <f>IF(CV$1&lt;Ingresos!$I$15,0,-Gastos!$F7/12*(1+Gastos!$F$17)^((CV$1-1)/12))</f>
        <v>-741308.23563619005</v>
      </c>
      <c r="CW33" s="130">
        <f>IF(CW$1&lt;Ingresos!$I$15,0,-Gastos!$F7/12*(1+Gastos!$F$17)^((CW$1-1)/12))</f>
        <v>-743735.08589806384</v>
      </c>
      <c r="CX33" s="130">
        <f>IF(CX$1&lt;Ingresos!$I$15,0,-Gastos!$F7/12*(1+Gastos!$F$17)^((CX$1-1)/12))</f>
        <v>-746169.88103618543</v>
      </c>
      <c r="CY33" s="130">
        <f>IF(CY$1&lt;Ingresos!$I$15,0,-Gastos!$F7/12*(1+Gastos!$F$17)^((CY$1-1)/12))</f>
        <v>-748612.64706001221</v>
      </c>
      <c r="CZ33" s="130">
        <f>IF(CZ$1&lt;Ingresos!$I$15,0,-Gastos!$F7/12*(1+Gastos!$F$17)^((CZ$1-1)/12))</f>
        <v>-751063.41006414976</v>
      </c>
      <c r="DA33" s="130">
        <f>IF(DA$1&lt;Ingresos!$I$15,0,-Gastos!$F7/12*(1+Gastos!$F$17)^((DA$1-1)/12))</f>
        <v>-753522.19622863072</v>
      </c>
      <c r="DB33" s="130">
        <f>IF(DB$1&lt;Ingresos!$I$15,0,-Gastos!$F7/12*(1+Gastos!$F$17)^((DB$1-1)/12))</f>
        <v>-755989.03181919421</v>
      </c>
      <c r="DC33" s="130">
        <f>IF(DC$1&lt;Ingresos!$I$15,0,-Gastos!$F7/12*(1+Gastos!$F$17)^((DC$1-1)/12))</f>
        <v>-758463.94318756671</v>
      </c>
      <c r="DD33" s="130">
        <f>IF(DD$1&lt;Ingresos!$I$15,0,-Gastos!$F7/12*(1+Gastos!$F$17)^((DD$1-1)/12))</f>
        <v>-760946.95677174337</v>
      </c>
      <c r="DE33" s="130">
        <f>IF(DE$1&lt;Ingresos!$I$15,0,-Gastos!$F7/12*(1+Gastos!$F$17)^((DE$1-1)/12))</f>
        <v>-763438.09909627005</v>
      </c>
      <c r="DF33" s="130">
        <f>IF(DF$1&lt;Ingresos!$I$15,0,-Gastos!$F7/12*(1+Gastos!$F$17)^((DF$1-1)/12))</f>
        <v>-765937.39677252795</v>
      </c>
      <c r="DG33" s="130">
        <f>IF(DG$1&lt;Ingresos!$I$15,0,-Gastos!$F7/12*(1+Gastos!$F$17)^((DG$1-1)/12))</f>
        <v>-768444.87649901595</v>
      </c>
      <c r="DH33" s="130">
        <f>IF(DH$1&lt;Ingresos!$I$15,0,-Gastos!$F7/12*(1+Gastos!$F$17)^((DH$1-1)/12))</f>
        <v>-770960.56506163778</v>
      </c>
      <c r="DI33" s="130">
        <f>IF(DI$1&lt;Ingresos!$I$15,0,-Gastos!$F7/12*(1+Gastos!$F$17)^((DI$1-1)/12))</f>
        <v>-773484.48933398654</v>
      </c>
      <c r="DJ33" s="130">
        <f>IF(DJ$1&lt;Ingresos!$I$15,0,-Gastos!$F7/12*(1+Gastos!$F$17)^((DJ$1-1)/12))</f>
        <v>-776016.67627763283</v>
      </c>
      <c r="DK33" s="130">
        <f>IF(DK$1&lt;Ingresos!$I$15,0,-Gastos!$F7/12*(1+Gastos!$F$17)^((DK$1-1)/12))</f>
        <v>-778557.15294241277</v>
      </c>
      <c r="DL33" s="130">
        <f>IF(DL$1&lt;Ingresos!$I$15,0,-Gastos!$F7/12*(1+Gastos!$F$17)^((DL$1-1)/12))</f>
        <v>-781105.94646671577</v>
      </c>
      <c r="DM33" s="130">
        <f>IF(DM$1&lt;Ingresos!$I$15,0,-Gastos!$F7/12*(1+Gastos!$F$17)^((DM$1-1)/12))</f>
        <v>-783663.08407777594</v>
      </c>
      <c r="DN33" s="130">
        <f>IF(DN$1&lt;Ingresos!$I$15,0,-Gastos!$F7/12*(1+Gastos!$F$17)^((DN$1-1)/12))</f>
        <v>-786228.59309196204</v>
      </c>
      <c r="DO33" s="130">
        <f>IF(DO$1&lt;Ingresos!$I$15,0,-Gastos!$F7/12*(1+Gastos!$F$17)^((DO$1-1)/12))</f>
        <v>-788802.50091506937</v>
      </c>
      <c r="DP33" s="130">
        <f>IF(DP$1&lt;Ingresos!$I$15,0,-Gastos!$F7/12*(1+Gastos!$F$17)^((DP$1-1)/12))</f>
        <v>-791384.83504261309</v>
      </c>
      <c r="DQ33" s="130">
        <f>IF(DQ$1&lt;Ingresos!$I$15,0,-Gastos!$F7/12*(1+Gastos!$F$17)^((DQ$1-1)/12))</f>
        <v>-793975.62306012085</v>
      </c>
      <c r="DR33" s="130">
        <f>IF(DR$1&lt;Ingresos!$I$15,0,-Gastos!$F7/12*(1+Gastos!$F$17)^((DR$1-1)/12))</f>
        <v>-796574.89264342899</v>
      </c>
      <c r="DS33" s="130">
        <f>IF(DS$1&lt;Ingresos!$I$15,0,-Gastos!$F7/12*(1+Gastos!$F$17)^((DS$1-1)/12))</f>
        <v>-799182.67155897652</v>
      </c>
      <c r="DT33" s="130">
        <f>IF(DT$1&lt;Ingresos!$I$15,0,-Gastos!$F7/12*(1+Gastos!$F$17)^((DT$1-1)/12))</f>
        <v>-801798.98766410328</v>
      </c>
      <c r="DU33" s="130">
        <f>IF(DU$1&lt;Ingresos!$I$15,0,-Gastos!$F7/12*(1+Gastos!$F$17)^((DU$1-1)/12))</f>
        <v>-804423.86890734592</v>
      </c>
      <c r="DV33" s="130">
        <f>IF(DV$1&lt;Ingresos!$I$15,0,-Gastos!$F7/12*(1+Gastos!$F$17)^((DV$1-1)/12))</f>
        <v>-807057.34332873824</v>
      </c>
      <c r="DW33" s="130">
        <f>IF(DW$1&lt;Ingresos!$I$15,0,-Gastos!$F7/12*(1+Gastos!$F$17)^((DW$1-1)/12))</f>
        <v>-809699.4390601092</v>
      </c>
      <c r="DX33" s="130">
        <f>IF(DX$1&lt;Ingresos!$I$15,0,-Gastos!$F7/12*(1+Gastos!$F$17)^((DX$1-1)/12))</f>
        <v>-812350.18432538444</v>
      </c>
      <c r="DY33" s="130">
        <f>IF(DY$1&lt;Ingresos!$I$15,0,-Gastos!$F7/12*(1+Gastos!$F$17)^((DY$1-1)/12))</f>
        <v>-815009.60744088702</v>
      </c>
      <c r="DZ33" s="130">
        <f>IF(DZ$1&lt;Ingresos!$I$15,0,-Gastos!$F7/12*(1+Gastos!$F$17)^((DZ$1-1)/12))</f>
        <v>-817677.73681564059</v>
      </c>
      <c r="EA33" s="130">
        <f>IF(EA$1&lt;Ingresos!$I$15,0,-Gastos!$F7/12*(1+Gastos!$F$17)^((EA$1-1)/12))</f>
        <v>-820354.60095167218</v>
      </c>
      <c r="EB33" s="130">
        <f>IF(EB$1&lt;Ingresos!$I$15,0,-Gastos!$F7/12*(1+Gastos!$F$17)^((EB$1-1)/12))</f>
        <v>-823040.22844431759</v>
      </c>
      <c r="EC33" s="130">
        <f>IF(EC$1&lt;Ingresos!$I$15,0,-Gastos!$F7/12*(1+Gastos!$F$17)^((EC$1-1)/12))</f>
        <v>-825734.64798252576</v>
      </c>
      <c r="ED33" s="130">
        <f>IF(ED$1&lt;Ingresos!$I$15,0,-Gastos!$F7/12*(1+Gastos!$F$17)^((ED$1-1)/12))</f>
        <v>-828437.88834916614</v>
      </c>
      <c r="EE33" s="130">
        <f>IF(EE$1&lt;Ingresos!$I$15,0,-Gastos!$F7/12*(1+Gastos!$F$17)^((EE$1-1)/12))</f>
        <v>-831149.97842133557</v>
      </c>
    </row>
    <row r="34" spans="1:135" x14ac:dyDescent="0.35">
      <c r="A34" s="137">
        <f>SUMIF($C$1:$EE$1,"&lt;="&amp;Resumen!$K$19,'FC Mensual'!C34:EE34)</f>
        <v>-27543878.446316864</v>
      </c>
      <c r="B34" s="5" t="str">
        <f>Gastos!E8</f>
        <v>Otros Gastos</v>
      </c>
      <c r="C34" s="129"/>
      <c r="D34" s="130">
        <f>IF(D$1&lt;Ingresos!$I$15,0,-Gastos!$F8/12*(1+Gastos!$F$17)^((D$1-1)/12))</f>
        <v>0</v>
      </c>
      <c r="E34" s="130">
        <f>IF(E$1&lt;Ingresos!$I$15,0,-Gastos!$F8/12*(1+Gastos!$F$17)^((E$1-1)/12))</f>
        <v>0</v>
      </c>
      <c r="F34" s="130">
        <f>IF(F$1&lt;Ingresos!$I$15,0,-Gastos!$F8/12*(1+Gastos!$F$17)^((F$1-1)/12))</f>
        <v>0</v>
      </c>
      <c r="G34" s="130">
        <f>IF(G$1&lt;Ingresos!$I$15,0,-Gastos!$F8/12*(1+Gastos!$F$17)^((G$1-1)/12))</f>
        <v>0</v>
      </c>
      <c r="H34" s="130">
        <f>IF(H$1&lt;Ingresos!$I$15,0,-Gastos!$F8/12*(1+Gastos!$F$17)^((H$1-1)/12))</f>
        <v>0</v>
      </c>
      <c r="I34" s="130">
        <f>IF(I$1&lt;Ingresos!$I$15,0,-Gastos!$F8/12*(1+Gastos!$F$17)^((I$1-1)/12))</f>
        <v>0</v>
      </c>
      <c r="J34" s="130">
        <f>IF(J$1&lt;Ingresos!$I$15,0,-Gastos!$F8/12*(1+Gastos!$F$17)^((J$1-1)/12))</f>
        <v>0</v>
      </c>
      <c r="K34" s="130">
        <f>IF(K$1&lt;Ingresos!$I$15,0,-Gastos!$F8/12*(1+Gastos!$F$17)^((K$1-1)/12))</f>
        <v>0</v>
      </c>
      <c r="L34" s="130">
        <f>IF(L$1&lt;Ingresos!$I$15,0,-Gastos!$F8/12*(1+Gastos!$F$17)^((L$1-1)/12))</f>
        <v>0</v>
      </c>
      <c r="M34" s="130">
        <f>IF(M$1&lt;Ingresos!$I$15,0,-Gastos!$F8/12*(1+Gastos!$F$17)^((M$1-1)/12))</f>
        <v>0</v>
      </c>
      <c r="N34" s="130">
        <f>IF(N$1&lt;Ingresos!$I$15,0,-Gastos!$F8/12*(1+Gastos!$F$17)^((N$1-1)/12))</f>
        <v>0</v>
      </c>
      <c r="O34" s="130">
        <f>IF(O$1&lt;Ingresos!$I$15,0,-Gastos!$F8/12*(1+Gastos!$F$17)^((O$1-1)/12))</f>
        <v>0</v>
      </c>
      <c r="P34" s="130">
        <f>IF(P$1&lt;Ingresos!$I$15,0,-Gastos!$F8/12*(1+Gastos!$F$17)^((P$1-1)/12))</f>
        <v>0</v>
      </c>
      <c r="Q34" s="130">
        <f>IF(Q$1&lt;Ingresos!$I$15,0,-Gastos!$F8/12*(1+Gastos!$F$17)^((Q$1-1)/12))</f>
        <v>0</v>
      </c>
      <c r="R34" s="130">
        <f>IF(R$1&lt;Ingresos!$I$15,0,-Gastos!$F8/12*(1+Gastos!$F$17)^((R$1-1)/12))</f>
        <v>0</v>
      </c>
      <c r="S34" s="130">
        <f>IF(S$1&lt;Ingresos!$I$15,0,-Gastos!$F8/12*(1+Gastos!$F$17)^((S$1-1)/12))</f>
        <v>0</v>
      </c>
      <c r="T34" s="130">
        <f>IF(T$1&lt;Ingresos!$I$15,0,-Gastos!$F8/12*(1+Gastos!$F$17)^((T$1-1)/12))</f>
        <v>0</v>
      </c>
      <c r="U34" s="130">
        <f>IF(U$1&lt;Ingresos!$I$15,0,-Gastos!$F8/12*(1+Gastos!$F$17)^((U$1-1)/12))</f>
        <v>0</v>
      </c>
      <c r="V34" s="130">
        <f>IF(V$1&lt;Ingresos!$I$15,0,-Gastos!$F8/12*(1+Gastos!$F$17)^((V$1-1)/12))</f>
        <v>0</v>
      </c>
      <c r="W34" s="130">
        <f>IF(W$1&lt;Ingresos!$I$15,0,-Gastos!$F8/12*(1+Gastos!$F$17)^((W$1-1)/12))</f>
        <v>-230548.10443988384</v>
      </c>
      <c r="X34" s="130">
        <f>IF(X$1&lt;Ingresos!$I$15,0,-Gastos!$F8/12*(1+Gastos!$F$17)^((X$1-1)/12))</f>
        <v>-231302.85894109923</v>
      </c>
      <c r="Y34" s="130">
        <f>IF(Y$1&lt;Ingresos!$I$15,0,-Gastos!$F8/12*(1+Gastos!$F$17)^((Y$1-1)/12))</f>
        <v>-232060.08431215104</v>
      </c>
      <c r="Z34" s="130">
        <f>IF(Z$1&lt;Ingresos!$I$15,0,-Gastos!$F8/12*(1+Gastos!$F$17)^((Z$1-1)/12))</f>
        <v>-232819.78864202418</v>
      </c>
      <c r="AA34" s="130">
        <f>IF(AA$1&lt;Ingresos!$I$15,0,-Gastos!$F8/12*(1+Gastos!$F$17)^((AA$1-1)/12))</f>
        <v>-233581.9800461847</v>
      </c>
      <c r="AB34" s="130">
        <f>IF(AB$1&lt;Ingresos!$I$15,0,-Gastos!$F8/12*(1+Gastos!$F$17)^((AB$1-1)/12))</f>
        <v>-234346.66666666669</v>
      </c>
      <c r="AC34" s="130">
        <f>IF(AC$1&lt;Ingresos!$I$15,0,-Gastos!$F8/12*(1+Gastos!$F$17)^((AC$1-1)/12))</f>
        <v>-235113.85667215902</v>
      </c>
      <c r="AD34" s="130">
        <f>IF(AD$1&lt;Ingresos!$I$15,0,-Gastos!$F8/12*(1+Gastos!$F$17)^((AD$1-1)/12))</f>
        <v>-235883.55825809287</v>
      </c>
      <c r="AE34" s="130">
        <f>IF(AE$1&lt;Ingresos!$I$15,0,-Gastos!$F8/12*(1+Gastos!$F$17)^((AE$1-1)/12))</f>
        <v>-236655.77964672903</v>
      </c>
      <c r="AF34" s="130">
        <f>IF(AF$1&lt;Ingresos!$I$15,0,-Gastos!$F8/12*(1+Gastos!$F$17)^((AF$1-1)/12))</f>
        <v>-237430.52908724581</v>
      </c>
      <c r="AG34" s="130">
        <f>IF(AG$1&lt;Ingresos!$I$15,0,-Gastos!$F8/12*(1+Gastos!$F$17)^((AG$1-1)/12))</f>
        <v>-238207.81485582728</v>
      </c>
      <c r="AH34" s="130">
        <f>IF(AH$1&lt;Ingresos!$I$15,0,-Gastos!$F8/12*(1+Gastos!$F$17)^((AH$1-1)/12))</f>
        <v>-238987.64525575147</v>
      </c>
      <c r="AI34" s="130">
        <f>IF(AI$1&lt;Ingresos!$I$15,0,-Gastos!$F8/12*(1+Gastos!$F$17)^((AI$1-1)/12))</f>
        <v>-239770.02861747923</v>
      </c>
      <c r="AJ34" s="130">
        <f>IF(AJ$1&lt;Ingresos!$I$15,0,-Gastos!$F8/12*(1+Gastos!$F$17)^((AJ$1-1)/12))</f>
        <v>-240554.97329874322</v>
      </c>
      <c r="AK34" s="130">
        <f>IF(AK$1&lt;Ingresos!$I$15,0,-Gastos!$F8/12*(1+Gastos!$F$17)^((AK$1-1)/12))</f>
        <v>-241342.48768463708</v>
      </c>
      <c r="AL34" s="130">
        <f>IF(AL$1&lt;Ingresos!$I$15,0,-Gastos!$F8/12*(1+Gastos!$F$17)^((AL$1-1)/12))</f>
        <v>-242132.58018770514</v>
      </c>
      <c r="AM34" s="130">
        <f>IF(AM$1&lt;Ingresos!$I$15,0,-Gastos!$F8/12*(1+Gastos!$F$17)^((AM$1-1)/12))</f>
        <v>-242925.25924803212</v>
      </c>
      <c r="AN34" s="130">
        <f>IF(AN$1&lt;Ingresos!$I$15,0,-Gastos!$F8/12*(1+Gastos!$F$17)^((AN$1-1)/12))</f>
        <v>-243720.53333333335</v>
      </c>
      <c r="AO34" s="130">
        <f>IF(AO$1&lt;Ingresos!$I$15,0,-Gastos!$F8/12*(1+Gastos!$F$17)^((AO$1-1)/12))</f>
        <v>-244518.4109390454</v>
      </c>
      <c r="AP34" s="130">
        <f>IF(AP$1&lt;Ingresos!$I$15,0,-Gastos!$F8/12*(1+Gastos!$F$17)^((AP$1-1)/12))</f>
        <v>-245318.90058841664</v>
      </c>
      <c r="AQ34" s="130">
        <f>IF(AQ$1&lt;Ingresos!$I$15,0,-Gastos!$F8/12*(1+Gastos!$F$17)^((AQ$1-1)/12))</f>
        <v>-246122.0108325982</v>
      </c>
      <c r="AR34" s="130">
        <f>IF(AR$1&lt;Ingresos!$I$15,0,-Gastos!$F8/12*(1+Gastos!$F$17)^((AR$1-1)/12))</f>
        <v>-246927.75025073564</v>
      </c>
      <c r="AS34" s="130">
        <f>IF(AS$1&lt;Ingresos!$I$15,0,-Gastos!$F8/12*(1+Gastos!$F$17)^((AS$1-1)/12))</f>
        <v>-247736.12745006033</v>
      </c>
      <c r="AT34" s="130">
        <f>IF(AT$1&lt;Ingresos!$I$15,0,-Gastos!$F8/12*(1+Gastos!$F$17)^((AT$1-1)/12))</f>
        <v>-248547.15106598151</v>
      </c>
      <c r="AU34" s="130">
        <f>IF(AU$1&lt;Ingresos!$I$15,0,-Gastos!$F8/12*(1+Gastos!$F$17)^((AU$1-1)/12))</f>
        <v>-249360.82976217841</v>
      </c>
      <c r="AV34" s="130">
        <f>IF(AV$1&lt;Ingresos!$I$15,0,-Gastos!$F8/12*(1+Gastos!$F$17)^((AV$1-1)/12))</f>
        <v>-250177.17223069299</v>
      </c>
      <c r="AW34" s="130">
        <f>IF(AW$1&lt;Ingresos!$I$15,0,-Gastos!$F8/12*(1+Gastos!$F$17)^((AW$1-1)/12))</f>
        <v>-250996.1871920226</v>
      </c>
      <c r="AX34" s="130">
        <f>IF(AX$1&lt;Ingresos!$I$15,0,-Gastos!$F8/12*(1+Gastos!$F$17)^((AX$1-1)/12))</f>
        <v>-251817.88339521334</v>
      </c>
      <c r="AY34" s="130">
        <f>IF(AY$1&lt;Ingresos!$I$15,0,-Gastos!$F8/12*(1+Gastos!$F$17)^((AY$1-1)/12))</f>
        <v>-252642.2696179534</v>
      </c>
      <c r="AZ34" s="130">
        <f>IF(AZ$1&lt;Ingresos!$I$15,0,-Gastos!$F8/12*(1+Gastos!$F$17)^((AZ$1-1)/12))</f>
        <v>-253469.35466666671</v>
      </c>
      <c r="BA34" s="130">
        <f>IF(BA$1&lt;Ingresos!$I$15,0,-Gastos!$F8/12*(1+Gastos!$F$17)^((BA$1-1)/12))</f>
        <v>-254299.14737660723</v>
      </c>
      <c r="BB34" s="130">
        <f>IF(BB$1&lt;Ingresos!$I$15,0,-Gastos!$F8/12*(1+Gastos!$F$17)^((BB$1-1)/12))</f>
        <v>-255131.65661195328</v>
      </c>
      <c r="BC34" s="130">
        <f>IF(BC$1&lt;Ingresos!$I$15,0,-Gastos!$F8/12*(1+Gastos!$F$17)^((BC$1-1)/12))</f>
        <v>-255966.89126590212</v>
      </c>
      <c r="BD34" s="130">
        <f>IF(BD$1&lt;Ingresos!$I$15,0,-Gastos!$F8/12*(1+Gastos!$F$17)^((BD$1-1)/12))</f>
        <v>-256804.8602607651</v>
      </c>
      <c r="BE34" s="130">
        <f>IF(BE$1&lt;Ingresos!$I$15,0,-Gastos!$F8/12*(1+Gastos!$F$17)^((BE$1-1)/12))</f>
        <v>-257645.5725480628</v>
      </c>
      <c r="BF34" s="130">
        <f>IF(BF$1&lt;Ingresos!$I$15,0,-Gastos!$F8/12*(1+Gastos!$F$17)^((BF$1-1)/12))</f>
        <v>-258489.03710862075</v>
      </c>
      <c r="BG34" s="130">
        <f>IF(BG$1&lt;Ingresos!$I$15,0,-Gastos!$F8/12*(1+Gastos!$F$17)^((BG$1-1)/12))</f>
        <v>-259335.26295266554</v>
      </c>
      <c r="BH34" s="130">
        <f>IF(BH$1&lt;Ingresos!$I$15,0,-Gastos!$F8/12*(1+Gastos!$F$17)^((BH$1-1)/12))</f>
        <v>-260184.25911992069</v>
      </c>
      <c r="BI34" s="130">
        <f>IF(BI$1&lt;Ingresos!$I$15,0,-Gastos!$F8/12*(1+Gastos!$F$17)^((BI$1-1)/12))</f>
        <v>-261036.0346797035</v>
      </c>
      <c r="BJ34" s="130">
        <f>IF(BJ$1&lt;Ingresos!$I$15,0,-Gastos!$F8/12*(1+Gastos!$F$17)^((BJ$1-1)/12))</f>
        <v>-261890.59873102189</v>
      </c>
      <c r="BK34" s="130">
        <f>IF(BK$1&lt;Ingresos!$I$15,0,-Gastos!$F8/12*(1+Gastos!$F$17)^((BK$1-1)/12))</f>
        <v>-262747.96040267148</v>
      </c>
      <c r="BL34" s="130">
        <f>IF(BL$1&lt;Ingresos!$I$15,0,-Gastos!$F8/12*(1+Gastos!$F$17)^((BL$1-1)/12))</f>
        <v>-263608.12885333342</v>
      </c>
      <c r="BM34" s="130">
        <f>IF(BM$1&lt;Ingresos!$I$15,0,-Gastos!$F8/12*(1+Gastos!$F$17)^((BM$1-1)/12))</f>
        <v>-264471.11327167152</v>
      </c>
      <c r="BN34" s="130">
        <f>IF(BN$1&lt;Ingresos!$I$15,0,-Gastos!$F8/12*(1+Gastos!$F$17)^((BN$1-1)/12))</f>
        <v>-265336.92287643143</v>
      </c>
      <c r="BO34" s="130">
        <f>IF(BO$1&lt;Ingresos!$I$15,0,-Gastos!$F8/12*(1+Gastos!$F$17)^((BO$1-1)/12))</f>
        <v>-266205.56691653823</v>
      </c>
      <c r="BP34" s="130">
        <f>IF(BP$1&lt;Ingresos!$I$15,0,-Gastos!$F8/12*(1+Gastos!$F$17)^((BP$1-1)/12))</f>
        <v>-267077.05467119568</v>
      </c>
      <c r="BQ34" s="130">
        <f>IF(BQ$1&lt;Ingresos!$I$15,0,-Gastos!$F8/12*(1+Gastos!$F$17)^((BQ$1-1)/12))</f>
        <v>-267951.39544998528</v>
      </c>
      <c r="BR34" s="130">
        <f>IF(BR$1&lt;Ingresos!$I$15,0,-Gastos!$F8/12*(1+Gastos!$F$17)^((BR$1-1)/12))</f>
        <v>-268828.59859296563</v>
      </c>
      <c r="BS34" s="130">
        <f>IF(BS$1&lt;Ingresos!$I$15,0,-Gastos!$F8/12*(1+Gastos!$F$17)^((BS$1-1)/12))</f>
        <v>-269708.67347077216</v>
      </c>
      <c r="BT34" s="130">
        <f>IF(BT$1&lt;Ingresos!$I$15,0,-Gastos!$F8/12*(1+Gastos!$F$17)^((BT$1-1)/12))</f>
        <v>-270591.62948471756</v>
      </c>
      <c r="BU34" s="130">
        <f>IF(BU$1&lt;Ingresos!$I$15,0,-Gastos!$F8/12*(1+Gastos!$F$17)^((BU$1-1)/12))</f>
        <v>-271477.47606689169</v>
      </c>
      <c r="BV34" s="130">
        <f>IF(BV$1&lt;Ingresos!$I$15,0,-Gastos!$F8/12*(1+Gastos!$F$17)^((BV$1-1)/12))</f>
        <v>-272366.22268026281</v>
      </c>
      <c r="BW34" s="130">
        <f>IF(BW$1&lt;Ingresos!$I$15,0,-Gastos!$F8/12*(1+Gastos!$F$17)^((BW$1-1)/12))</f>
        <v>-273257.87881877838</v>
      </c>
      <c r="BX34" s="130">
        <f>IF(BX$1&lt;Ingresos!$I$15,0,-Gastos!$F8/12*(1+Gastos!$F$17)^((BX$1-1)/12))</f>
        <v>-274152.45400746673</v>
      </c>
      <c r="BY34" s="130">
        <f>IF(BY$1&lt;Ingresos!$I$15,0,-Gastos!$F8/12*(1+Gastos!$F$17)^((BY$1-1)/12))</f>
        <v>-275049.95780253841</v>
      </c>
      <c r="BZ34" s="130">
        <f>IF(BZ$1&lt;Ingresos!$I$15,0,-Gastos!$F8/12*(1+Gastos!$F$17)^((BZ$1-1)/12))</f>
        <v>-275950.39979148866</v>
      </c>
      <c r="CA34" s="130">
        <f>IF(CA$1&lt;Ingresos!$I$15,0,-Gastos!$F8/12*(1+Gastos!$F$17)^((CA$1-1)/12))</f>
        <v>-276853.78959319979</v>
      </c>
      <c r="CB34" s="130">
        <f>IF(CB$1&lt;Ingresos!$I$15,0,-Gastos!$F8/12*(1+Gastos!$F$17)^((CB$1-1)/12))</f>
        <v>-277760.13685804355</v>
      </c>
      <c r="CC34" s="130">
        <f>IF(CC$1&lt;Ingresos!$I$15,0,-Gastos!$F8/12*(1+Gastos!$F$17)^((CC$1-1)/12))</f>
        <v>-278669.45126798475</v>
      </c>
      <c r="CD34" s="130">
        <f>IF(CD$1&lt;Ingresos!$I$15,0,-Gastos!$F8/12*(1+Gastos!$F$17)^((CD$1-1)/12))</f>
        <v>-279581.74253668427</v>
      </c>
      <c r="CE34" s="130">
        <f>IF(CE$1&lt;Ingresos!$I$15,0,-Gastos!$F8/12*(1+Gastos!$F$17)^((CE$1-1)/12))</f>
        <v>-280497.02040960308</v>
      </c>
      <c r="CF34" s="130">
        <f>IF(CF$1&lt;Ingresos!$I$15,0,-Gastos!$F8/12*(1+Gastos!$F$17)^((CF$1-1)/12))</f>
        <v>-281415.29466410627</v>
      </c>
      <c r="CG34" s="130">
        <f>IF(CG$1&lt;Ingresos!$I$15,0,-Gastos!$F8/12*(1+Gastos!$F$17)^((CG$1-1)/12))</f>
        <v>-282336.57510956732</v>
      </c>
      <c r="CH34" s="130">
        <f>IF(CH$1&lt;Ingresos!$I$15,0,-Gastos!$F8/12*(1+Gastos!$F$17)^((CH$1-1)/12))</f>
        <v>-283260.87158747332</v>
      </c>
      <c r="CI34" s="130">
        <f>IF(CI$1&lt;Ingresos!$I$15,0,-Gastos!$F8/12*(1+Gastos!$F$17)^((CI$1-1)/12))</f>
        <v>-284188.19397152954</v>
      </c>
      <c r="CJ34" s="130">
        <f>IF(CJ$1&lt;Ingresos!$I$15,0,-Gastos!$F8/12*(1+Gastos!$F$17)^((CJ$1-1)/12))</f>
        <v>-285118.55216776539</v>
      </c>
      <c r="CK34" s="130">
        <f>IF(CK$1&lt;Ingresos!$I$15,0,-Gastos!$F8/12*(1+Gastos!$F$17)^((CK$1-1)/12))</f>
        <v>-286051.95611463994</v>
      </c>
      <c r="CL34" s="130">
        <f>IF(CL$1&lt;Ingresos!$I$15,0,-Gastos!$F8/12*(1+Gastos!$F$17)^((CL$1-1)/12))</f>
        <v>-286988.41578314826</v>
      </c>
      <c r="CM34" s="130">
        <f>IF(CM$1&lt;Ingresos!$I$15,0,-Gastos!$F8/12*(1+Gastos!$F$17)^((CM$1-1)/12))</f>
        <v>-287927.94117692776</v>
      </c>
      <c r="CN34" s="130">
        <f>IF(CN$1&lt;Ingresos!$I$15,0,-Gastos!$F8/12*(1+Gastos!$F$17)^((CN$1-1)/12))</f>
        <v>-288870.54233236529</v>
      </c>
      <c r="CO34" s="130">
        <f>IF(CO$1&lt;Ingresos!$I$15,0,-Gastos!$F8/12*(1+Gastos!$F$17)^((CO$1-1)/12))</f>
        <v>-289816.22931870411</v>
      </c>
      <c r="CP34" s="130">
        <f>IF(CP$1&lt;Ingresos!$I$15,0,-Gastos!$F8/12*(1+Gastos!$F$17)^((CP$1-1)/12))</f>
        <v>-290765.01223815163</v>
      </c>
      <c r="CQ34" s="130">
        <f>IF(CQ$1&lt;Ingresos!$I$15,0,-Gastos!$F8/12*(1+Gastos!$F$17)^((CQ$1-1)/12))</f>
        <v>-291716.90122598718</v>
      </c>
      <c r="CR34" s="130">
        <f>IF(CR$1&lt;Ingresos!$I$15,0,-Gastos!$F8/12*(1+Gastos!$F$17)^((CR$1-1)/12))</f>
        <v>-292671.9064506705</v>
      </c>
      <c r="CS34" s="130">
        <f>IF(CS$1&lt;Ingresos!$I$15,0,-Gastos!$F8/12*(1+Gastos!$F$17)^((CS$1-1)/12))</f>
        <v>-293630.03811395005</v>
      </c>
      <c r="CT34" s="130">
        <f>IF(CT$1&lt;Ingresos!$I$15,0,-Gastos!$F8/12*(1+Gastos!$F$17)^((CT$1-1)/12))</f>
        <v>-294591.30645097228</v>
      </c>
      <c r="CU34" s="130">
        <f>IF(CU$1&lt;Ingresos!$I$15,0,-Gastos!$F8/12*(1+Gastos!$F$17)^((CU$1-1)/12))</f>
        <v>-295555.72173039074</v>
      </c>
      <c r="CV34" s="130">
        <f>IF(CV$1&lt;Ingresos!$I$15,0,-Gastos!$F8/12*(1+Gastos!$F$17)^((CV$1-1)/12))</f>
        <v>-296523.29425447603</v>
      </c>
      <c r="CW34" s="130">
        <f>IF(CW$1&lt;Ingresos!$I$15,0,-Gastos!$F8/12*(1+Gastos!$F$17)^((CW$1-1)/12))</f>
        <v>-297494.03435922554</v>
      </c>
      <c r="CX34" s="130">
        <f>IF(CX$1&lt;Ingresos!$I$15,0,-Gastos!$F8/12*(1+Gastos!$F$17)^((CX$1-1)/12))</f>
        <v>-298467.95241447416</v>
      </c>
      <c r="CY34" s="130">
        <f>IF(CY$1&lt;Ingresos!$I$15,0,-Gastos!$F8/12*(1+Gastos!$F$17)^((CY$1-1)/12))</f>
        <v>-299445.0588240049</v>
      </c>
      <c r="CZ34" s="130">
        <f>IF(CZ$1&lt;Ingresos!$I$15,0,-Gastos!$F8/12*(1+Gastos!$F$17)^((CZ$1-1)/12))</f>
        <v>-300425.36402565992</v>
      </c>
      <c r="DA34" s="130">
        <f>IF(DA$1&lt;Ingresos!$I$15,0,-Gastos!$F8/12*(1+Gastos!$F$17)^((DA$1-1)/12))</f>
        <v>-301408.87849145225</v>
      </c>
      <c r="DB34" s="130">
        <f>IF(DB$1&lt;Ingresos!$I$15,0,-Gastos!$F8/12*(1+Gastos!$F$17)^((DB$1-1)/12))</f>
        <v>-302395.61272767768</v>
      </c>
      <c r="DC34" s="130">
        <f>IF(DC$1&lt;Ingresos!$I$15,0,-Gastos!$F8/12*(1+Gastos!$F$17)^((DC$1-1)/12))</f>
        <v>-303385.57727502671</v>
      </c>
      <c r="DD34" s="130">
        <f>IF(DD$1&lt;Ingresos!$I$15,0,-Gastos!$F8/12*(1+Gastos!$F$17)^((DD$1-1)/12))</f>
        <v>-304378.78270869737</v>
      </c>
      <c r="DE34" s="130">
        <f>IF(DE$1&lt;Ingresos!$I$15,0,-Gastos!$F8/12*(1+Gastos!$F$17)^((DE$1-1)/12))</f>
        <v>-305375.23963850806</v>
      </c>
      <c r="DF34" s="130">
        <f>IF(DF$1&lt;Ingresos!$I$15,0,-Gastos!$F8/12*(1+Gastos!$F$17)^((DF$1-1)/12))</f>
        <v>-306374.9587090112</v>
      </c>
      <c r="DG34" s="130">
        <f>IF(DG$1&lt;Ingresos!$I$15,0,-Gastos!$F8/12*(1+Gastos!$F$17)^((DG$1-1)/12))</f>
        <v>-307377.95059960638</v>
      </c>
      <c r="DH34" s="130">
        <f>IF(DH$1&lt;Ingresos!$I$15,0,-Gastos!$F8/12*(1+Gastos!$F$17)^((DH$1-1)/12))</f>
        <v>-308384.2260246551</v>
      </c>
      <c r="DI34" s="130">
        <f>IF(DI$1&lt;Ingresos!$I$15,0,-Gastos!$F8/12*(1+Gastos!$F$17)^((DI$1-1)/12))</f>
        <v>-309393.79573359463</v>
      </c>
      <c r="DJ34" s="130">
        <f>IF(DJ$1&lt;Ingresos!$I$15,0,-Gastos!$F8/12*(1+Gastos!$F$17)^((DJ$1-1)/12))</f>
        <v>-310406.67051105312</v>
      </c>
      <c r="DK34" s="130">
        <f>IF(DK$1&lt;Ingresos!$I$15,0,-Gastos!$F8/12*(1+Gastos!$F$17)^((DK$1-1)/12))</f>
        <v>-311422.86117696512</v>
      </c>
      <c r="DL34" s="130">
        <f>IF(DL$1&lt;Ingresos!$I$15,0,-Gastos!$F8/12*(1+Gastos!$F$17)^((DL$1-1)/12))</f>
        <v>-312442.37858668633</v>
      </c>
      <c r="DM34" s="130">
        <f>IF(DM$1&lt;Ingresos!$I$15,0,-Gastos!$F8/12*(1+Gastos!$F$17)^((DM$1-1)/12))</f>
        <v>-313465.2336311104</v>
      </c>
      <c r="DN34" s="130">
        <f>IF(DN$1&lt;Ingresos!$I$15,0,-Gastos!$F8/12*(1+Gastos!$F$17)^((DN$1-1)/12))</f>
        <v>-314491.43723678484</v>
      </c>
      <c r="DO34" s="130">
        <f>IF(DO$1&lt;Ingresos!$I$15,0,-Gastos!$F8/12*(1+Gastos!$F$17)^((DO$1-1)/12))</f>
        <v>-315521.00036602776</v>
      </c>
      <c r="DP34" s="130">
        <f>IF(DP$1&lt;Ingresos!$I$15,0,-Gastos!$F8/12*(1+Gastos!$F$17)^((DP$1-1)/12))</f>
        <v>-316553.93401704525</v>
      </c>
      <c r="DQ34" s="130">
        <f>IF(DQ$1&lt;Ingresos!$I$15,0,-Gastos!$F8/12*(1+Gastos!$F$17)^((DQ$1-1)/12))</f>
        <v>-317590.2492240484</v>
      </c>
      <c r="DR34" s="130">
        <f>IF(DR$1&lt;Ingresos!$I$15,0,-Gastos!$F8/12*(1+Gastos!$F$17)^((DR$1-1)/12))</f>
        <v>-318629.95705737162</v>
      </c>
      <c r="DS34" s="130">
        <f>IF(DS$1&lt;Ingresos!$I$15,0,-Gastos!$F8/12*(1+Gastos!$F$17)^((DS$1-1)/12))</f>
        <v>-319673.06862359063</v>
      </c>
      <c r="DT34" s="130">
        <f>IF(DT$1&lt;Ingresos!$I$15,0,-Gastos!$F8/12*(1+Gastos!$F$17)^((DT$1-1)/12))</f>
        <v>-320719.59506564133</v>
      </c>
      <c r="DU34" s="130">
        <f>IF(DU$1&lt;Ingresos!$I$15,0,-Gastos!$F8/12*(1+Gastos!$F$17)^((DU$1-1)/12))</f>
        <v>-321769.54756293836</v>
      </c>
      <c r="DV34" s="130">
        <f>IF(DV$1&lt;Ingresos!$I$15,0,-Gastos!$F8/12*(1+Gastos!$F$17)^((DV$1-1)/12))</f>
        <v>-322822.93733149528</v>
      </c>
      <c r="DW34" s="130">
        <f>IF(DW$1&lt;Ingresos!$I$15,0,-Gastos!$F8/12*(1+Gastos!$F$17)^((DW$1-1)/12))</f>
        <v>-323879.77562404372</v>
      </c>
      <c r="DX34" s="130">
        <f>IF(DX$1&lt;Ingresos!$I$15,0,-Gastos!$F8/12*(1+Gastos!$F$17)^((DX$1-1)/12))</f>
        <v>-324940.07373015379</v>
      </c>
      <c r="DY34" s="130">
        <f>IF(DY$1&lt;Ingresos!$I$15,0,-Gastos!$F8/12*(1+Gastos!$F$17)^((DY$1-1)/12))</f>
        <v>-326003.84297635482</v>
      </c>
      <c r="DZ34" s="130">
        <f>IF(DZ$1&lt;Ingresos!$I$15,0,-Gastos!$F8/12*(1+Gastos!$F$17)^((DZ$1-1)/12))</f>
        <v>-327071.09472625627</v>
      </c>
      <c r="EA34" s="130">
        <f>IF(EA$1&lt;Ingresos!$I$15,0,-Gastos!$F8/12*(1+Gastos!$F$17)^((EA$1-1)/12))</f>
        <v>-328141.84038066893</v>
      </c>
      <c r="EB34" s="130">
        <f>IF(EB$1&lt;Ingresos!$I$15,0,-Gastos!$F8/12*(1+Gastos!$F$17)^((EB$1-1)/12))</f>
        <v>-329216.09137772705</v>
      </c>
      <c r="EC34" s="130">
        <f>IF(EC$1&lt;Ingresos!$I$15,0,-Gastos!$F8/12*(1+Gastos!$F$17)^((EC$1-1)/12))</f>
        <v>-330293.85919301031</v>
      </c>
      <c r="ED34" s="130">
        <f>IF(ED$1&lt;Ingresos!$I$15,0,-Gastos!$F8/12*(1+Gastos!$F$17)^((ED$1-1)/12))</f>
        <v>-331375.15533966647</v>
      </c>
      <c r="EE34" s="130">
        <f>IF(EE$1&lt;Ingresos!$I$15,0,-Gastos!$F8/12*(1+Gastos!$F$17)^((EE$1-1)/12))</f>
        <v>-332459.99136853428</v>
      </c>
    </row>
    <row r="35" spans="1:135" x14ac:dyDescent="0.35">
      <c r="A35" s="137">
        <f>SUMIF($C$1:$EE$1,"&lt;="&amp;Resumen!$K$19,'FC Mensual'!C35:EE35)</f>
        <v>-68859696.11579214</v>
      </c>
      <c r="B35" s="5" t="str">
        <f>Gastos!E9</f>
        <v>Servicios Publicos</v>
      </c>
      <c r="C35" s="129"/>
      <c r="D35" s="130">
        <f>IF(D$1&lt;Ingresos!$I$15,0,-Gastos!$F9/12*(1+Gastos!$F$17)^((D$1-1)/12))</f>
        <v>0</v>
      </c>
      <c r="E35" s="130">
        <f>IF(E$1&lt;Ingresos!$I$15,0,-Gastos!$F9/12*(1+Gastos!$F$17)^((E$1-1)/12))</f>
        <v>0</v>
      </c>
      <c r="F35" s="130">
        <f>IF(F$1&lt;Ingresos!$I$15,0,-Gastos!$F9/12*(1+Gastos!$F$17)^((F$1-1)/12))</f>
        <v>0</v>
      </c>
      <c r="G35" s="130">
        <f>IF(G$1&lt;Ingresos!$I$15,0,-Gastos!$F9/12*(1+Gastos!$F$17)^((G$1-1)/12))</f>
        <v>0</v>
      </c>
      <c r="H35" s="130">
        <f>IF(H$1&lt;Ingresos!$I$15,0,-Gastos!$F9/12*(1+Gastos!$F$17)^((H$1-1)/12))</f>
        <v>0</v>
      </c>
      <c r="I35" s="130">
        <f>IF(I$1&lt;Ingresos!$I$15,0,-Gastos!$F9/12*(1+Gastos!$F$17)^((I$1-1)/12))</f>
        <v>0</v>
      </c>
      <c r="J35" s="130">
        <f>IF(J$1&lt;Ingresos!$I$15,0,-Gastos!$F9/12*(1+Gastos!$F$17)^((J$1-1)/12))</f>
        <v>0</v>
      </c>
      <c r="K35" s="130">
        <f>IF(K$1&lt;Ingresos!$I$15,0,-Gastos!$F9/12*(1+Gastos!$F$17)^((K$1-1)/12))</f>
        <v>0</v>
      </c>
      <c r="L35" s="130">
        <f>IF(L$1&lt;Ingresos!$I$15,0,-Gastos!$F9/12*(1+Gastos!$F$17)^((L$1-1)/12))</f>
        <v>0</v>
      </c>
      <c r="M35" s="130">
        <f>IF(M$1&lt;Ingresos!$I$15,0,-Gastos!$F9/12*(1+Gastos!$F$17)^((M$1-1)/12))</f>
        <v>0</v>
      </c>
      <c r="N35" s="130">
        <f>IF(N$1&lt;Ingresos!$I$15,0,-Gastos!$F9/12*(1+Gastos!$F$17)^((N$1-1)/12))</f>
        <v>0</v>
      </c>
      <c r="O35" s="130">
        <f>IF(O$1&lt;Ingresos!$I$15,0,-Gastos!$F9/12*(1+Gastos!$F$17)^((O$1-1)/12))</f>
        <v>0</v>
      </c>
      <c r="P35" s="130">
        <f>IF(P$1&lt;Ingresos!$I$15,0,-Gastos!$F9/12*(1+Gastos!$F$17)^((P$1-1)/12))</f>
        <v>0</v>
      </c>
      <c r="Q35" s="130">
        <f>IF(Q$1&lt;Ingresos!$I$15,0,-Gastos!$F9/12*(1+Gastos!$F$17)^((Q$1-1)/12))</f>
        <v>0</v>
      </c>
      <c r="R35" s="130">
        <f>IF(R$1&lt;Ingresos!$I$15,0,-Gastos!$F9/12*(1+Gastos!$F$17)^((R$1-1)/12))</f>
        <v>0</v>
      </c>
      <c r="S35" s="130">
        <f>IF(S$1&lt;Ingresos!$I$15,0,-Gastos!$F9/12*(1+Gastos!$F$17)^((S$1-1)/12))</f>
        <v>0</v>
      </c>
      <c r="T35" s="130">
        <f>IF(T$1&lt;Ingresos!$I$15,0,-Gastos!$F9/12*(1+Gastos!$F$17)^((T$1-1)/12))</f>
        <v>0</v>
      </c>
      <c r="U35" s="130">
        <f>IF(U$1&lt;Ingresos!$I$15,0,-Gastos!$F9/12*(1+Gastos!$F$17)^((U$1-1)/12))</f>
        <v>0</v>
      </c>
      <c r="V35" s="130">
        <f>IF(V$1&lt;Ingresos!$I$15,0,-Gastos!$F9/12*(1+Gastos!$F$17)^((V$1-1)/12))</f>
        <v>0</v>
      </c>
      <c r="W35" s="130">
        <f>IF(W$1&lt;Ingresos!$I$15,0,-Gastos!$F9/12*(1+Gastos!$F$17)^((W$1-1)/12))</f>
        <v>-576370.26109970955</v>
      </c>
      <c r="X35" s="130">
        <f>IF(X$1&lt;Ingresos!$I$15,0,-Gastos!$F9/12*(1+Gastos!$F$17)^((X$1-1)/12))</f>
        <v>-578257.14735274808</v>
      </c>
      <c r="Y35" s="130">
        <f>IF(Y$1&lt;Ingresos!$I$15,0,-Gastos!$F9/12*(1+Gastos!$F$17)^((Y$1-1)/12))</f>
        <v>-580150.21078037762</v>
      </c>
      <c r="Z35" s="130">
        <f>IF(Z$1&lt;Ingresos!$I$15,0,-Gastos!$F9/12*(1+Gastos!$F$17)^((Z$1-1)/12))</f>
        <v>-582049.47160506051</v>
      </c>
      <c r="AA35" s="130">
        <f>IF(AA$1&lt;Ingresos!$I$15,0,-Gastos!$F9/12*(1+Gastos!$F$17)^((AA$1-1)/12))</f>
        <v>-583954.95011546172</v>
      </c>
      <c r="AB35" s="130">
        <f>IF(AB$1&lt;Ingresos!$I$15,0,-Gastos!$F9/12*(1+Gastos!$F$17)^((AB$1-1)/12))</f>
        <v>-585866.66666666674</v>
      </c>
      <c r="AC35" s="130">
        <f>IF(AC$1&lt;Ingresos!$I$15,0,-Gastos!$F9/12*(1+Gastos!$F$17)^((AC$1-1)/12))</f>
        <v>-587784.64168039756</v>
      </c>
      <c r="AD35" s="130">
        <f>IF(AD$1&lt;Ingresos!$I$15,0,-Gastos!$F9/12*(1+Gastos!$F$17)^((AD$1-1)/12))</f>
        <v>-589708.89564523217</v>
      </c>
      <c r="AE35" s="130">
        <f>IF(AE$1&lt;Ingresos!$I$15,0,-Gastos!$F9/12*(1+Gastos!$F$17)^((AE$1-1)/12))</f>
        <v>-591639.44911682256</v>
      </c>
      <c r="AF35" s="130">
        <f>IF(AF$1&lt;Ingresos!$I$15,0,-Gastos!$F9/12*(1+Gastos!$F$17)^((AF$1-1)/12))</f>
        <v>-593576.32271811448</v>
      </c>
      <c r="AG35" s="130">
        <f>IF(AG$1&lt;Ingresos!$I$15,0,-Gastos!$F9/12*(1+Gastos!$F$17)^((AG$1-1)/12))</f>
        <v>-595519.53713956813</v>
      </c>
      <c r="AH35" s="130">
        <f>IF(AH$1&lt;Ingresos!$I$15,0,-Gastos!$F9/12*(1+Gastos!$F$17)^((AH$1-1)/12))</f>
        <v>-597469.11313937861</v>
      </c>
      <c r="AI35" s="130">
        <f>IF(AI$1&lt;Ingresos!$I$15,0,-Gastos!$F9/12*(1+Gastos!$F$17)^((AI$1-1)/12))</f>
        <v>-599425.07154369808</v>
      </c>
      <c r="AJ35" s="130">
        <f>IF(AJ$1&lt;Ingresos!$I$15,0,-Gastos!$F9/12*(1+Gastos!$F$17)^((AJ$1-1)/12))</f>
        <v>-601387.43324685807</v>
      </c>
      <c r="AK35" s="130">
        <f>IF(AK$1&lt;Ingresos!$I$15,0,-Gastos!$F9/12*(1+Gastos!$F$17)^((AK$1-1)/12))</f>
        <v>-603356.21921159269</v>
      </c>
      <c r="AL35" s="130">
        <f>IF(AL$1&lt;Ingresos!$I$15,0,-Gastos!$F9/12*(1+Gastos!$F$17)^((AL$1-1)/12))</f>
        <v>-605331.45046926278</v>
      </c>
      <c r="AM35" s="130">
        <f>IF(AM$1&lt;Ingresos!$I$15,0,-Gastos!$F9/12*(1+Gastos!$F$17)^((AM$1-1)/12))</f>
        <v>-607313.14812008024</v>
      </c>
      <c r="AN35" s="130">
        <f>IF(AN$1&lt;Ingresos!$I$15,0,-Gastos!$F9/12*(1+Gastos!$F$17)^((AN$1-1)/12))</f>
        <v>-609301.33333333337</v>
      </c>
      <c r="AO35" s="130">
        <f>IF(AO$1&lt;Ingresos!$I$15,0,-Gastos!$F9/12*(1+Gastos!$F$17)^((AO$1-1)/12))</f>
        <v>-611296.02734761348</v>
      </c>
      <c r="AP35" s="130">
        <f>IF(AP$1&lt;Ingresos!$I$15,0,-Gastos!$F9/12*(1+Gastos!$F$17)^((AP$1-1)/12))</f>
        <v>-613297.25147104159</v>
      </c>
      <c r="AQ35" s="130">
        <f>IF(AQ$1&lt;Ingresos!$I$15,0,-Gastos!$F9/12*(1+Gastos!$F$17)^((AQ$1-1)/12))</f>
        <v>-615305.0270814955</v>
      </c>
      <c r="AR35" s="130">
        <f>IF(AR$1&lt;Ingresos!$I$15,0,-Gastos!$F9/12*(1+Gastos!$F$17)^((AR$1-1)/12))</f>
        <v>-617319.37562683912</v>
      </c>
      <c r="AS35" s="130">
        <f>IF(AS$1&lt;Ingresos!$I$15,0,-Gastos!$F9/12*(1+Gastos!$F$17)^((AS$1-1)/12))</f>
        <v>-619340.31862515083</v>
      </c>
      <c r="AT35" s="130">
        <f>IF(AT$1&lt;Ingresos!$I$15,0,-Gastos!$F9/12*(1+Gastos!$F$17)^((AT$1-1)/12))</f>
        <v>-621367.87766495382</v>
      </c>
      <c r="AU35" s="130">
        <f>IF(AU$1&lt;Ingresos!$I$15,0,-Gastos!$F9/12*(1+Gastos!$F$17)^((AU$1-1)/12))</f>
        <v>-623402.07440544595</v>
      </c>
      <c r="AV35" s="130">
        <f>IF(AV$1&lt;Ingresos!$I$15,0,-Gastos!$F9/12*(1+Gastos!$F$17)^((AV$1-1)/12))</f>
        <v>-625442.9305767325</v>
      </c>
      <c r="AW35" s="130">
        <f>IF(AW$1&lt;Ingresos!$I$15,0,-Gastos!$F9/12*(1+Gastos!$F$17)^((AW$1-1)/12))</f>
        <v>-627490.46798005642</v>
      </c>
      <c r="AX35" s="130">
        <f>IF(AX$1&lt;Ingresos!$I$15,0,-Gastos!$F9/12*(1+Gastos!$F$17)^((AX$1-1)/12))</f>
        <v>-629544.70848803327</v>
      </c>
      <c r="AY35" s="130">
        <f>IF(AY$1&lt;Ingresos!$I$15,0,-Gastos!$F9/12*(1+Gastos!$F$17)^((AY$1-1)/12))</f>
        <v>-631605.67404488346</v>
      </c>
      <c r="AZ35" s="130">
        <f>IF(AZ$1&lt;Ingresos!$I$15,0,-Gastos!$F9/12*(1+Gastos!$F$17)^((AZ$1-1)/12))</f>
        <v>-633673.38666666672</v>
      </c>
      <c r="BA35" s="130">
        <f>IF(BA$1&lt;Ingresos!$I$15,0,-Gastos!$F9/12*(1+Gastos!$F$17)^((BA$1-1)/12))</f>
        <v>-635747.86844151805</v>
      </c>
      <c r="BB35" s="130">
        <f>IF(BB$1&lt;Ingresos!$I$15,0,-Gastos!$F9/12*(1+Gastos!$F$17)^((BB$1-1)/12))</f>
        <v>-637829.14152988326</v>
      </c>
      <c r="BC35" s="130">
        <f>IF(BC$1&lt;Ingresos!$I$15,0,-Gastos!$F9/12*(1+Gastos!$F$17)^((BC$1-1)/12))</f>
        <v>-639917.22816475527</v>
      </c>
      <c r="BD35" s="130">
        <f>IF(BD$1&lt;Ingresos!$I$15,0,-Gastos!$F9/12*(1+Gastos!$F$17)^((BD$1-1)/12))</f>
        <v>-642012.15065191279</v>
      </c>
      <c r="BE35" s="130">
        <f>IF(BE$1&lt;Ingresos!$I$15,0,-Gastos!$F9/12*(1+Gastos!$F$17)^((BE$1-1)/12))</f>
        <v>-644113.93137015693</v>
      </c>
      <c r="BF35" s="130">
        <f>IF(BF$1&lt;Ingresos!$I$15,0,-Gastos!$F9/12*(1+Gastos!$F$17)^((BF$1-1)/12))</f>
        <v>-646222.59277155192</v>
      </c>
      <c r="BG35" s="130">
        <f>IF(BG$1&lt;Ingresos!$I$15,0,-Gastos!$F9/12*(1+Gastos!$F$17)^((BG$1-1)/12))</f>
        <v>-648338.1573816638</v>
      </c>
      <c r="BH35" s="130">
        <f>IF(BH$1&lt;Ingresos!$I$15,0,-Gastos!$F9/12*(1+Gastos!$F$17)^((BH$1-1)/12))</f>
        <v>-650460.64779980166</v>
      </c>
      <c r="BI35" s="130">
        <f>IF(BI$1&lt;Ingresos!$I$15,0,-Gastos!$F9/12*(1+Gastos!$F$17)^((BI$1-1)/12))</f>
        <v>-652590.08669925877</v>
      </c>
      <c r="BJ35" s="130">
        <f>IF(BJ$1&lt;Ingresos!$I$15,0,-Gastos!$F9/12*(1+Gastos!$F$17)^((BJ$1-1)/12))</f>
        <v>-654726.49682755477</v>
      </c>
      <c r="BK35" s="130">
        <f>IF(BK$1&lt;Ingresos!$I$15,0,-Gastos!$F9/12*(1+Gastos!$F$17)^((BK$1-1)/12))</f>
        <v>-656869.9010066787</v>
      </c>
      <c r="BL35" s="130">
        <f>IF(BL$1&lt;Ingresos!$I$15,0,-Gastos!$F9/12*(1+Gastos!$F$17)^((BL$1-1)/12))</f>
        <v>-659020.32213333342</v>
      </c>
      <c r="BM35" s="130">
        <f>IF(BM$1&lt;Ingresos!$I$15,0,-Gastos!$F9/12*(1+Gastos!$F$17)^((BM$1-1)/12))</f>
        <v>-661177.78317917883</v>
      </c>
      <c r="BN35" s="130">
        <f>IF(BN$1&lt;Ingresos!$I$15,0,-Gastos!$F9/12*(1+Gastos!$F$17)^((BN$1-1)/12))</f>
        <v>-663342.30719107855</v>
      </c>
      <c r="BO35" s="130">
        <f>IF(BO$1&lt;Ingresos!$I$15,0,-Gastos!$F9/12*(1+Gastos!$F$17)^((BO$1-1)/12))</f>
        <v>-665513.91729134554</v>
      </c>
      <c r="BP35" s="130">
        <f>IF(BP$1&lt;Ingresos!$I$15,0,-Gastos!$F9/12*(1+Gastos!$F$17)^((BP$1-1)/12))</f>
        <v>-667692.63667798915</v>
      </c>
      <c r="BQ35" s="130">
        <f>IF(BQ$1&lt;Ingresos!$I$15,0,-Gastos!$F9/12*(1+Gastos!$F$17)^((BQ$1-1)/12))</f>
        <v>-669878.48862496321</v>
      </c>
      <c r="BR35" s="130">
        <f>IF(BR$1&lt;Ingresos!$I$15,0,-Gastos!$F9/12*(1+Gastos!$F$17)^((BR$1-1)/12))</f>
        <v>-672071.49648241396</v>
      </c>
      <c r="BS35" s="130">
        <f>IF(BS$1&lt;Ingresos!$I$15,0,-Gastos!$F9/12*(1+Gastos!$F$17)^((BS$1-1)/12))</f>
        <v>-674271.68367693038</v>
      </c>
      <c r="BT35" s="130">
        <f>IF(BT$1&lt;Ingresos!$I$15,0,-Gastos!$F9/12*(1+Gastos!$F$17)^((BT$1-1)/12))</f>
        <v>-676479.07371179387</v>
      </c>
      <c r="BU35" s="130">
        <f>IF(BU$1&lt;Ingresos!$I$15,0,-Gastos!$F9/12*(1+Gastos!$F$17)^((BU$1-1)/12))</f>
        <v>-678693.69016722916</v>
      </c>
      <c r="BV35" s="130">
        <f>IF(BV$1&lt;Ingresos!$I$15,0,-Gastos!$F9/12*(1+Gastos!$F$17)^((BV$1-1)/12))</f>
        <v>-680915.55670065701</v>
      </c>
      <c r="BW35" s="130">
        <f>IF(BW$1&lt;Ingresos!$I$15,0,-Gastos!$F9/12*(1+Gastos!$F$17)^((BW$1-1)/12))</f>
        <v>-683144.69704694592</v>
      </c>
      <c r="BX35" s="130">
        <f>IF(BX$1&lt;Ingresos!$I$15,0,-Gastos!$F9/12*(1+Gastos!$F$17)^((BX$1-1)/12))</f>
        <v>-685381.13501866686</v>
      </c>
      <c r="BY35" s="130">
        <f>IF(BY$1&lt;Ingresos!$I$15,0,-Gastos!$F9/12*(1+Gastos!$F$17)^((BY$1-1)/12))</f>
        <v>-687624.89450634597</v>
      </c>
      <c r="BZ35" s="130">
        <f>IF(BZ$1&lt;Ingresos!$I$15,0,-Gastos!$F9/12*(1+Gastos!$F$17)^((BZ$1-1)/12))</f>
        <v>-689875.99947872164</v>
      </c>
      <c r="CA35" s="130">
        <f>IF(CA$1&lt;Ingresos!$I$15,0,-Gastos!$F9/12*(1+Gastos!$F$17)^((CA$1-1)/12))</f>
        <v>-692134.47398299945</v>
      </c>
      <c r="CB35" s="130">
        <f>IF(CB$1&lt;Ingresos!$I$15,0,-Gastos!$F9/12*(1+Gastos!$F$17)^((CB$1-1)/12))</f>
        <v>-694400.34214510885</v>
      </c>
      <c r="CC35" s="130">
        <f>IF(CC$1&lt;Ingresos!$I$15,0,-Gastos!$F9/12*(1+Gastos!$F$17)^((CC$1-1)/12))</f>
        <v>-696673.62816996186</v>
      </c>
      <c r="CD35" s="130">
        <f>IF(CD$1&lt;Ingresos!$I$15,0,-Gastos!$F9/12*(1+Gastos!$F$17)^((CD$1-1)/12))</f>
        <v>-698954.35634171066</v>
      </c>
      <c r="CE35" s="130">
        <f>IF(CE$1&lt;Ingresos!$I$15,0,-Gastos!$F9/12*(1+Gastos!$F$17)^((CE$1-1)/12))</f>
        <v>-701242.55102400761</v>
      </c>
      <c r="CF35" s="130">
        <f>IF(CF$1&lt;Ingresos!$I$15,0,-Gastos!$F9/12*(1+Gastos!$F$17)^((CF$1-1)/12))</f>
        <v>-703538.2366602656</v>
      </c>
      <c r="CG35" s="130">
        <f>IF(CG$1&lt;Ingresos!$I$15,0,-Gastos!$F9/12*(1+Gastos!$F$17)^((CG$1-1)/12))</f>
        <v>-705841.43777391827</v>
      </c>
      <c r="CH35" s="130">
        <f>IF(CH$1&lt;Ingresos!$I$15,0,-Gastos!$F9/12*(1+Gastos!$F$17)^((CH$1-1)/12))</f>
        <v>-708152.17896868323</v>
      </c>
      <c r="CI35" s="130">
        <f>IF(CI$1&lt;Ingresos!$I$15,0,-Gastos!$F9/12*(1+Gastos!$F$17)^((CI$1-1)/12))</f>
        <v>-710470.48492882389</v>
      </c>
      <c r="CJ35" s="130">
        <f>IF(CJ$1&lt;Ingresos!$I$15,0,-Gastos!$F9/12*(1+Gastos!$F$17)^((CJ$1-1)/12))</f>
        <v>-712796.38041941344</v>
      </c>
      <c r="CK35" s="130">
        <f>IF(CK$1&lt;Ingresos!$I$15,0,-Gastos!$F9/12*(1+Gastos!$F$17)^((CK$1-1)/12))</f>
        <v>-715129.89028659987</v>
      </c>
      <c r="CL35" s="130">
        <f>IF(CL$1&lt;Ingresos!$I$15,0,-Gastos!$F9/12*(1+Gastos!$F$17)^((CL$1-1)/12))</f>
        <v>-717471.03945787053</v>
      </c>
      <c r="CM35" s="130">
        <f>IF(CM$1&lt;Ingresos!$I$15,0,-Gastos!$F9/12*(1+Gastos!$F$17)^((CM$1-1)/12))</f>
        <v>-719819.85294231935</v>
      </c>
      <c r="CN35" s="130">
        <f>IF(CN$1&lt;Ingresos!$I$15,0,-Gastos!$F9/12*(1+Gastos!$F$17)^((CN$1-1)/12))</f>
        <v>-722176.35583091318</v>
      </c>
      <c r="CO35" s="130">
        <f>IF(CO$1&lt;Ingresos!$I$15,0,-Gastos!$F9/12*(1+Gastos!$F$17)^((CO$1-1)/12))</f>
        <v>-724540.57329676033</v>
      </c>
      <c r="CP35" s="130">
        <f>IF(CP$1&lt;Ingresos!$I$15,0,-Gastos!$F9/12*(1+Gastos!$F$17)^((CP$1-1)/12))</f>
        <v>-726912.53059537907</v>
      </c>
      <c r="CQ35" s="130">
        <f>IF(CQ$1&lt;Ingresos!$I$15,0,-Gastos!$F9/12*(1+Gastos!$F$17)^((CQ$1-1)/12))</f>
        <v>-729292.25306496804</v>
      </c>
      <c r="CR35" s="130">
        <f>IF(CR$1&lt;Ingresos!$I$15,0,-Gastos!$F9/12*(1+Gastos!$F$17)^((CR$1-1)/12))</f>
        <v>-731679.76612667623</v>
      </c>
      <c r="CS35" s="130">
        <f>IF(CS$1&lt;Ingresos!$I$15,0,-Gastos!$F9/12*(1+Gastos!$F$17)^((CS$1-1)/12))</f>
        <v>-734075.09528487502</v>
      </c>
      <c r="CT35" s="130">
        <f>IF(CT$1&lt;Ingresos!$I$15,0,-Gastos!$F9/12*(1+Gastos!$F$17)^((CT$1-1)/12))</f>
        <v>-736478.2661274306</v>
      </c>
      <c r="CU35" s="130">
        <f>IF(CU$1&lt;Ingresos!$I$15,0,-Gastos!$F9/12*(1+Gastos!$F$17)^((CU$1-1)/12))</f>
        <v>-738889.30432597687</v>
      </c>
      <c r="CV35" s="130">
        <f>IF(CV$1&lt;Ingresos!$I$15,0,-Gastos!$F9/12*(1+Gastos!$F$17)^((CV$1-1)/12))</f>
        <v>-741308.23563619005</v>
      </c>
      <c r="CW35" s="130">
        <f>IF(CW$1&lt;Ingresos!$I$15,0,-Gastos!$F9/12*(1+Gastos!$F$17)^((CW$1-1)/12))</f>
        <v>-743735.08589806384</v>
      </c>
      <c r="CX35" s="130">
        <f>IF(CX$1&lt;Ingresos!$I$15,0,-Gastos!$F9/12*(1+Gastos!$F$17)^((CX$1-1)/12))</f>
        <v>-746169.88103618543</v>
      </c>
      <c r="CY35" s="130">
        <f>IF(CY$1&lt;Ingresos!$I$15,0,-Gastos!$F9/12*(1+Gastos!$F$17)^((CY$1-1)/12))</f>
        <v>-748612.64706001221</v>
      </c>
      <c r="CZ35" s="130">
        <f>IF(CZ$1&lt;Ingresos!$I$15,0,-Gastos!$F9/12*(1+Gastos!$F$17)^((CZ$1-1)/12))</f>
        <v>-751063.41006414976</v>
      </c>
      <c r="DA35" s="130">
        <f>IF(DA$1&lt;Ingresos!$I$15,0,-Gastos!$F9/12*(1+Gastos!$F$17)^((DA$1-1)/12))</f>
        <v>-753522.19622863072</v>
      </c>
      <c r="DB35" s="130">
        <f>IF(DB$1&lt;Ingresos!$I$15,0,-Gastos!$F9/12*(1+Gastos!$F$17)^((DB$1-1)/12))</f>
        <v>-755989.03181919421</v>
      </c>
      <c r="DC35" s="130">
        <f>IF(DC$1&lt;Ingresos!$I$15,0,-Gastos!$F9/12*(1+Gastos!$F$17)^((DC$1-1)/12))</f>
        <v>-758463.94318756671</v>
      </c>
      <c r="DD35" s="130">
        <f>IF(DD$1&lt;Ingresos!$I$15,0,-Gastos!$F9/12*(1+Gastos!$F$17)^((DD$1-1)/12))</f>
        <v>-760946.95677174337</v>
      </c>
      <c r="DE35" s="130">
        <f>IF(DE$1&lt;Ingresos!$I$15,0,-Gastos!$F9/12*(1+Gastos!$F$17)^((DE$1-1)/12))</f>
        <v>-763438.09909627005</v>
      </c>
      <c r="DF35" s="130">
        <f>IF(DF$1&lt;Ingresos!$I$15,0,-Gastos!$F9/12*(1+Gastos!$F$17)^((DF$1-1)/12))</f>
        <v>-765937.39677252795</v>
      </c>
      <c r="DG35" s="130">
        <f>IF(DG$1&lt;Ingresos!$I$15,0,-Gastos!$F9/12*(1+Gastos!$F$17)^((DG$1-1)/12))</f>
        <v>-768444.87649901595</v>
      </c>
      <c r="DH35" s="130">
        <f>IF(DH$1&lt;Ingresos!$I$15,0,-Gastos!$F9/12*(1+Gastos!$F$17)^((DH$1-1)/12))</f>
        <v>-770960.56506163778</v>
      </c>
      <c r="DI35" s="130">
        <f>IF(DI$1&lt;Ingresos!$I$15,0,-Gastos!$F9/12*(1+Gastos!$F$17)^((DI$1-1)/12))</f>
        <v>-773484.48933398654</v>
      </c>
      <c r="DJ35" s="130">
        <f>IF(DJ$1&lt;Ingresos!$I$15,0,-Gastos!$F9/12*(1+Gastos!$F$17)^((DJ$1-1)/12))</f>
        <v>-776016.67627763283</v>
      </c>
      <c r="DK35" s="130">
        <f>IF(DK$1&lt;Ingresos!$I$15,0,-Gastos!$F9/12*(1+Gastos!$F$17)^((DK$1-1)/12))</f>
        <v>-778557.15294241277</v>
      </c>
      <c r="DL35" s="130">
        <f>IF(DL$1&lt;Ingresos!$I$15,0,-Gastos!$F9/12*(1+Gastos!$F$17)^((DL$1-1)/12))</f>
        <v>-781105.94646671577</v>
      </c>
      <c r="DM35" s="130">
        <f>IF(DM$1&lt;Ingresos!$I$15,0,-Gastos!$F9/12*(1+Gastos!$F$17)^((DM$1-1)/12))</f>
        <v>-783663.08407777594</v>
      </c>
      <c r="DN35" s="130">
        <f>IF(DN$1&lt;Ingresos!$I$15,0,-Gastos!$F9/12*(1+Gastos!$F$17)^((DN$1-1)/12))</f>
        <v>-786228.59309196204</v>
      </c>
      <c r="DO35" s="130">
        <f>IF(DO$1&lt;Ingresos!$I$15,0,-Gastos!$F9/12*(1+Gastos!$F$17)^((DO$1-1)/12))</f>
        <v>-788802.50091506937</v>
      </c>
      <c r="DP35" s="130">
        <f>IF(DP$1&lt;Ingresos!$I$15,0,-Gastos!$F9/12*(1+Gastos!$F$17)^((DP$1-1)/12))</f>
        <v>-791384.83504261309</v>
      </c>
      <c r="DQ35" s="130">
        <f>IF(DQ$1&lt;Ingresos!$I$15,0,-Gastos!$F9/12*(1+Gastos!$F$17)^((DQ$1-1)/12))</f>
        <v>-793975.62306012085</v>
      </c>
      <c r="DR35" s="130">
        <f>IF(DR$1&lt;Ingresos!$I$15,0,-Gastos!$F9/12*(1+Gastos!$F$17)^((DR$1-1)/12))</f>
        <v>-796574.89264342899</v>
      </c>
      <c r="DS35" s="130">
        <f>IF(DS$1&lt;Ingresos!$I$15,0,-Gastos!$F9/12*(1+Gastos!$F$17)^((DS$1-1)/12))</f>
        <v>-799182.67155897652</v>
      </c>
      <c r="DT35" s="130">
        <f>IF(DT$1&lt;Ingresos!$I$15,0,-Gastos!$F9/12*(1+Gastos!$F$17)^((DT$1-1)/12))</f>
        <v>-801798.98766410328</v>
      </c>
      <c r="DU35" s="130">
        <f>IF(DU$1&lt;Ingresos!$I$15,0,-Gastos!$F9/12*(1+Gastos!$F$17)^((DU$1-1)/12))</f>
        <v>-804423.86890734592</v>
      </c>
      <c r="DV35" s="130">
        <f>IF(DV$1&lt;Ingresos!$I$15,0,-Gastos!$F9/12*(1+Gastos!$F$17)^((DV$1-1)/12))</f>
        <v>-807057.34332873824</v>
      </c>
      <c r="DW35" s="130">
        <f>IF(DW$1&lt;Ingresos!$I$15,0,-Gastos!$F9/12*(1+Gastos!$F$17)^((DW$1-1)/12))</f>
        <v>-809699.4390601092</v>
      </c>
      <c r="DX35" s="130">
        <f>IF(DX$1&lt;Ingresos!$I$15,0,-Gastos!$F9/12*(1+Gastos!$F$17)^((DX$1-1)/12))</f>
        <v>-812350.18432538444</v>
      </c>
      <c r="DY35" s="130">
        <f>IF(DY$1&lt;Ingresos!$I$15,0,-Gastos!$F9/12*(1+Gastos!$F$17)^((DY$1-1)/12))</f>
        <v>-815009.60744088702</v>
      </c>
      <c r="DZ35" s="130">
        <f>IF(DZ$1&lt;Ingresos!$I$15,0,-Gastos!$F9/12*(1+Gastos!$F$17)^((DZ$1-1)/12))</f>
        <v>-817677.73681564059</v>
      </c>
      <c r="EA35" s="130">
        <f>IF(EA$1&lt;Ingresos!$I$15,0,-Gastos!$F9/12*(1+Gastos!$F$17)^((EA$1-1)/12))</f>
        <v>-820354.60095167218</v>
      </c>
      <c r="EB35" s="130">
        <f>IF(EB$1&lt;Ingresos!$I$15,0,-Gastos!$F9/12*(1+Gastos!$F$17)^((EB$1-1)/12))</f>
        <v>-823040.22844431759</v>
      </c>
      <c r="EC35" s="130">
        <f>IF(EC$1&lt;Ingresos!$I$15,0,-Gastos!$F9/12*(1+Gastos!$F$17)^((EC$1-1)/12))</f>
        <v>-825734.64798252576</v>
      </c>
      <c r="ED35" s="130">
        <f>IF(ED$1&lt;Ingresos!$I$15,0,-Gastos!$F9/12*(1+Gastos!$F$17)^((ED$1-1)/12))</f>
        <v>-828437.88834916614</v>
      </c>
      <c r="EE35" s="130">
        <f>IF(EE$1&lt;Ingresos!$I$15,0,-Gastos!$F9/12*(1+Gastos!$F$17)^((EE$1-1)/12))</f>
        <v>-831149.97842133557</v>
      </c>
    </row>
    <row r="36" spans="1:135" x14ac:dyDescent="0.35">
      <c r="A36" s="137">
        <f>SUMIF($C$1:$EE$1,"&lt;="&amp;Resumen!$K$19,'FC Mensual'!C36:EE36)</f>
        <v>0</v>
      </c>
      <c r="B36" s="5" t="str">
        <f>Gastos!E10</f>
        <v>Reembolso de Servicios Publicos</v>
      </c>
      <c r="C36" s="129"/>
      <c r="D36" s="130">
        <f>IF(D$1&lt;Ingresos!$I$15,0,-Gastos!$F10/12*(1+Gastos!$F$17)^((D$1-1)/12))</f>
        <v>0</v>
      </c>
      <c r="E36" s="130">
        <f>IF(E$1&lt;Ingresos!$I$15,0,-Gastos!$F10/12*(1+Gastos!$F$17)^((E$1-1)/12))</f>
        <v>0</v>
      </c>
      <c r="F36" s="130">
        <f>IF(F$1&lt;Ingresos!$I$15,0,-Gastos!$F10/12*(1+Gastos!$F$17)^((F$1-1)/12))</f>
        <v>0</v>
      </c>
      <c r="G36" s="130">
        <f>IF(G$1&lt;Ingresos!$I$15,0,-Gastos!$F10/12*(1+Gastos!$F$17)^((G$1-1)/12))</f>
        <v>0</v>
      </c>
      <c r="H36" s="130">
        <f>IF(H$1&lt;Ingresos!$I$15,0,-Gastos!$F10/12*(1+Gastos!$F$17)^((H$1-1)/12))</f>
        <v>0</v>
      </c>
      <c r="I36" s="130">
        <f>IF(I$1&lt;Ingresos!$I$15,0,-Gastos!$F10/12*(1+Gastos!$F$17)^((I$1-1)/12))</f>
        <v>0</v>
      </c>
      <c r="J36" s="130">
        <f>IF(J$1&lt;Ingresos!$I$15,0,-Gastos!$F10/12*(1+Gastos!$F$17)^((J$1-1)/12))</f>
        <v>0</v>
      </c>
      <c r="K36" s="130">
        <f>IF(K$1&lt;Ingresos!$I$15,0,-Gastos!$F10/12*(1+Gastos!$F$17)^((K$1-1)/12))</f>
        <v>0</v>
      </c>
      <c r="L36" s="130">
        <f>IF(L$1&lt;Ingresos!$I$15,0,-Gastos!$F10/12*(1+Gastos!$F$17)^((L$1-1)/12))</f>
        <v>0</v>
      </c>
      <c r="M36" s="130">
        <f>IF(M$1&lt;Ingresos!$I$15,0,-Gastos!$F10/12*(1+Gastos!$F$17)^((M$1-1)/12))</f>
        <v>0</v>
      </c>
      <c r="N36" s="130">
        <f>IF(N$1&lt;Ingresos!$I$15,0,-Gastos!$F10/12*(1+Gastos!$F$17)^((N$1-1)/12))</f>
        <v>0</v>
      </c>
      <c r="O36" s="130">
        <f>IF(O$1&lt;Ingresos!$I$15,0,-Gastos!$F10/12*(1+Gastos!$F$17)^((O$1-1)/12))</f>
        <v>0</v>
      </c>
      <c r="P36" s="130">
        <f>IF(P$1&lt;Ingresos!$I$15,0,-Gastos!$F10/12*(1+Gastos!$F$17)^((P$1-1)/12))</f>
        <v>0</v>
      </c>
      <c r="Q36" s="130">
        <f>IF(Q$1&lt;Ingresos!$I$15,0,-Gastos!$F10/12*(1+Gastos!$F$17)^((Q$1-1)/12))</f>
        <v>0</v>
      </c>
      <c r="R36" s="130">
        <f>IF(R$1&lt;Ingresos!$I$15,0,-Gastos!$F10/12*(1+Gastos!$F$17)^((R$1-1)/12))</f>
        <v>0</v>
      </c>
      <c r="S36" s="130">
        <f>IF(S$1&lt;Ingresos!$I$15,0,-Gastos!$F10/12*(1+Gastos!$F$17)^((S$1-1)/12))</f>
        <v>0</v>
      </c>
      <c r="T36" s="130">
        <f>IF(T$1&lt;Ingresos!$I$15,0,-Gastos!$F10/12*(1+Gastos!$F$17)^((T$1-1)/12))</f>
        <v>0</v>
      </c>
      <c r="U36" s="130">
        <f>IF(U$1&lt;Ingresos!$I$15,0,-Gastos!$F10/12*(1+Gastos!$F$17)^((U$1-1)/12))</f>
        <v>0</v>
      </c>
      <c r="V36" s="130">
        <f>IF(V$1&lt;Ingresos!$I$15,0,-Gastos!$F10/12*(1+Gastos!$F$17)^((V$1-1)/12))</f>
        <v>0</v>
      </c>
      <c r="W36" s="130">
        <f>IF(W$1&lt;Ingresos!$I$15,0,-Gastos!$F10/12*(1+Gastos!$F$17)^((W$1-1)/12))</f>
        <v>0</v>
      </c>
      <c r="X36" s="130">
        <f>IF(X$1&lt;Ingresos!$I$15,0,-Gastos!$F10/12*(1+Gastos!$F$17)^((X$1-1)/12))</f>
        <v>0</v>
      </c>
      <c r="Y36" s="130">
        <f>IF(Y$1&lt;Ingresos!$I$15,0,-Gastos!$F10/12*(1+Gastos!$F$17)^((Y$1-1)/12))</f>
        <v>0</v>
      </c>
      <c r="Z36" s="130">
        <f>IF(Z$1&lt;Ingresos!$I$15,0,-Gastos!$F10/12*(1+Gastos!$F$17)^((Z$1-1)/12))</f>
        <v>0</v>
      </c>
      <c r="AA36" s="130">
        <f>IF(AA$1&lt;Ingresos!$I$15,0,-Gastos!$F10/12*(1+Gastos!$F$17)^((AA$1-1)/12))</f>
        <v>0</v>
      </c>
      <c r="AB36" s="130">
        <f>IF(AB$1&lt;Ingresos!$I$15,0,-Gastos!$F10/12*(1+Gastos!$F$17)^((AB$1-1)/12))</f>
        <v>0</v>
      </c>
      <c r="AC36" s="130">
        <f>IF(AC$1&lt;Ingresos!$I$15,0,-Gastos!$F10/12*(1+Gastos!$F$17)^((AC$1-1)/12))</f>
        <v>0</v>
      </c>
      <c r="AD36" s="130">
        <f>IF(AD$1&lt;Ingresos!$I$15,0,-Gastos!$F10/12*(1+Gastos!$F$17)^((AD$1-1)/12))</f>
        <v>0</v>
      </c>
      <c r="AE36" s="130">
        <f>IF(AE$1&lt;Ingresos!$I$15,0,-Gastos!$F10/12*(1+Gastos!$F$17)^((AE$1-1)/12))</f>
        <v>0</v>
      </c>
      <c r="AF36" s="130">
        <f>IF(AF$1&lt;Ingresos!$I$15,0,-Gastos!$F10/12*(1+Gastos!$F$17)^((AF$1-1)/12))</f>
        <v>0</v>
      </c>
      <c r="AG36" s="130">
        <f>IF(AG$1&lt;Ingresos!$I$15,0,-Gastos!$F10/12*(1+Gastos!$F$17)^((AG$1-1)/12))</f>
        <v>0</v>
      </c>
      <c r="AH36" s="130">
        <f>IF(AH$1&lt;Ingresos!$I$15,0,-Gastos!$F10/12*(1+Gastos!$F$17)^((AH$1-1)/12))</f>
        <v>0</v>
      </c>
      <c r="AI36" s="130">
        <f>IF(AI$1&lt;Ingresos!$I$15,0,-Gastos!$F10/12*(1+Gastos!$F$17)^((AI$1-1)/12))</f>
        <v>0</v>
      </c>
      <c r="AJ36" s="130">
        <f>IF(AJ$1&lt;Ingresos!$I$15,0,-Gastos!$F10/12*(1+Gastos!$F$17)^((AJ$1-1)/12))</f>
        <v>0</v>
      </c>
      <c r="AK36" s="130">
        <f>IF(AK$1&lt;Ingresos!$I$15,0,-Gastos!$F10/12*(1+Gastos!$F$17)^((AK$1-1)/12))</f>
        <v>0</v>
      </c>
      <c r="AL36" s="130">
        <f>IF(AL$1&lt;Ingresos!$I$15,0,-Gastos!$F10/12*(1+Gastos!$F$17)^((AL$1-1)/12))</f>
        <v>0</v>
      </c>
      <c r="AM36" s="130">
        <f>IF(AM$1&lt;Ingresos!$I$15,0,-Gastos!$F10/12*(1+Gastos!$F$17)^((AM$1-1)/12))</f>
        <v>0</v>
      </c>
      <c r="AN36" s="130">
        <f>IF(AN$1&lt;Ingresos!$I$15,0,-Gastos!$F10/12*(1+Gastos!$F$17)^((AN$1-1)/12))</f>
        <v>0</v>
      </c>
      <c r="AO36" s="130">
        <f>IF(AO$1&lt;Ingresos!$I$15,0,-Gastos!$F10/12*(1+Gastos!$F$17)^((AO$1-1)/12))</f>
        <v>0</v>
      </c>
      <c r="AP36" s="130">
        <f>IF(AP$1&lt;Ingresos!$I$15,0,-Gastos!$F10/12*(1+Gastos!$F$17)^((AP$1-1)/12))</f>
        <v>0</v>
      </c>
      <c r="AQ36" s="130">
        <f>IF(AQ$1&lt;Ingresos!$I$15,0,-Gastos!$F10/12*(1+Gastos!$F$17)^((AQ$1-1)/12))</f>
        <v>0</v>
      </c>
      <c r="AR36" s="130">
        <f>IF(AR$1&lt;Ingresos!$I$15,0,-Gastos!$F10/12*(1+Gastos!$F$17)^((AR$1-1)/12))</f>
        <v>0</v>
      </c>
      <c r="AS36" s="130">
        <f>IF(AS$1&lt;Ingresos!$I$15,0,-Gastos!$F10/12*(1+Gastos!$F$17)^((AS$1-1)/12))</f>
        <v>0</v>
      </c>
      <c r="AT36" s="130">
        <f>IF(AT$1&lt;Ingresos!$I$15,0,-Gastos!$F10/12*(1+Gastos!$F$17)^((AT$1-1)/12))</f>
        <v>0</v>
      </c>
      <c r="AU36" s="130">
        <f>IF(AU$1&lt;Ingresos!$I$15,0,-Gastos!$F10/12*(1+Gastos!$F$17)^((AU$1-1)/12))</f>
        <v>0</v>
      </c>
      <c r="AV36" s="130">
        <f>IF(AV$1&lt;Ingresos!$I$15,0,-Gastos!$F10/12*(1+Gastos!$F$17)^((AV$1-1)/12))</f>
        <v>0</v>
      </c>
      <c r="AW36" s="130">
        <f>IF(AW$1&lt;Ingresos!$I$15,0,-Gastos!$F10/12*(1+Gastos!$F$17)^((AW$1-1)/12))</f>
        <v>0</v>
      </c>
      <c r="AX36" s="130">
        <f>IF(AX$1&lt;Ingresos!$I$15,0,-Gastos!$F10/12*(1+Gastos!$F$17)^((AX$1-1)/12))</f>
        <v>0</v>
      </c>
      <c r="AY36" s="130">
        <f>IF(AY$1&lt;Ingresos!$I$15,0,-Gastos!$F10/12*(1+Gastos!$F$17)^((AY$1-1)/12))</f>
        <v>0</v>
      </c>
      <c r="AZ36" s="130">
        <f>IF(AZ$1&lt;Ingresos!$I$15,0,-Gastos!$F10/12*(1+Gastos!$F$17)^((AZ$1-1)/12))</f>
        <v>0</v>
      </c>
      <c r="BA36" s="130">
        <f>IF(BA$1&lt;Ingresos!$I$15,0,-Gastos!$F10/12*(1+Gastos!$F$17)^((BA$1-1)/12))</f>
        <v>0</v>
      </c>
      <c r="BB36" s="130">
        <f>IF(BB$1&lt;Ingresos!$I$15,0,-Gastos!$F10/12*(1+Gastos!$F$17)^((BB$1-1)/12))</f>
        <v>0</v>
      </c>
      <c r="BC36" s="130">
        <f>IF(BC$1&lt;Ingresos!$I$15,0,-Gastos!$F10/12*(1+Gastos!$F$17)^((BC$1-1)/12))</f>
        <v>0</v>
      </c>
      <c r="BD36" s="130">
        <f>IF(BD$1&lt;Ingresos!$I$15,0,-Gastos!$F10/12*(1+Gastos!$F$17)^((BD$1-1)/12))</f>
        <v>0</v>
      </c>
      <c r="BE36" s="130">
        <f>IF(BE$1&lt;Ingresos!$I$15,0,-Gastos!$F10/12*(1+Gastos!$F$17)^((BE$1-1)/12))</f>
        <v>0</v>
      </c>
      <c r="BF36" s="130">
        <f>IF(BF$1&lt;Ingresos!$I$15,0,-Gastos!$F10/12*(1+Gastos!$F$17)^((BF$1-1)/12))</f>
        <v>0</v>
      </c>
      <c r="BG36" s="130">
        <f>IF(BG$1&lt;Ingresos!$I$15,0,-Gastos!$F10/12*(1+Gastos!$F$17)^((BG$1-1)/12))</f>
        <v>0</v>
      </c>
      <c r="BH36" s="130">
        <f>IF(BH$1&lt;Ingresos!$I$15,0,-Gastos!$F10/12*(1+Gastos!$F$17)^((BH$1-1)/12))</f>
        <v>0</v>
      </c>
      <c r="BI36" s="130">
        <f>IF(BI$1&lt;Ingresos!$I$15,0,-Gastos!$F10/12*(1+Gastos!$F$17)^((BI$1-1)/12))</f>
        <v>0</v>
      </c>
      <c r="BJ36" s="130">
        <f>IF(BJ$1&lt;Ingresos!$I$15,0,-Gastos!$F10/12*(1+Gastos!$F$17)^((BJ$1-1)/12))</f>
        <v>0</v>
      </c>
      <c r="BK36" s="130">
        <f>IF(BK$1&lt;Ingresos!$I$15,0,-Gastos!$F10/12*(1+Gastos!$F$17)^((BK$1-1)/12))</f>
        <v>0</v>
      </c>
      <c r="BL36" s="130">
        <f>IF(BL$1&lt;Ingresos!$I$15,0,-Gastos!$F10/12*(1+Gastos!$F$17)^((BL$1-1)/12))</f>
        <v>0</v>
      </c>
      <c r="BM36" s="130">
        <f>IF(BM$1&lt;Ingresos!$I$15,0,-Gastos!$F10/12*(1+Gastos!$F$17)^((BM$1-1)/12))</f>
        <v>0</v>
      </c>
      <c r="BN36" s="130">
        <f>IF(BN$1&lt;Ingresos!$I$15,0,-Gastos!$F10/12*(1+Gastos!$F$17)^((BN$1-1)/12))</f>
        <v>0</v>
      </c>
      <c r="BO36" s="130">
        <f>IF(BO$1&lt;Ingresos!$I$15,0,-Gastos!$F10/12*(1+Gastos!$F$17)^((BO$1-1)/12))</f>
        <v>0</v>
      </c>
      <c r="BP36" s="130">
        <f>IF(BP$1&lt;Ingresos!$I$15,0,-Gastos!$F10/12*(1+Gastos!$F$17)^((BP$1-1)/12))</f>
        <v>0</v>
      </c>
      <c r="BQ36" s="130">
        <f>IF(BQ$1&lt;Ingresos!$I$15,0,-Gastos!$F10/12*(1+Gastos!$F$17)^((BQ$1-1)/12))</f>
        <v>0</v>
      </c>
      <c r="BR36" s="130">
        <f>IF(BR$1&lt;Ingresos!$I$15,0,-Gastos!$F10/12*(1+Gastos!$F$17)^((BR$1-1)/12))</f>
        <v>0</v>
      </c>
      <c r="BS36" s="130">
        <f>IF(BS$1&lt;Ingresos!$I$15,0,-Gastos!$F10/12*(1+Gastos!$F$17)^((BS$1-1)/12))</f>
        <v>0</v>
      </c>
      <c r="BT36" s="130">
        <f>IF(BT$1&lt;Ingresos!$I$15,0,-Gastos!$F10/12*(1+Gastos!$F$17)^((BT$1-1)/12))</f>
        <v>0</v>
      </c>
      <c r="BU36" s="130">
        <f>IF(BU$1&lt;Ingresos!$I$15,0,-Gastos!$F10/12*(1+Gastos!$F$17)^((BU$1-1)/12))</f>
        <v>0</v>
      </c>
      <c r="BV36" s="130">
        <f>IF(BV$1&lt;Ingresos!$I$15,0,-Gastos!$F10/12*(1+Gastos!$F$17)^((BV$1-1)/12))</f>
        <v>0</v>
      </c>
      <c r="BW36" s="130">
        <f>IF(BW$1&lt;Ingresos!$I$15,0,-Gastos!$F10/12*(1+Gastos!$F$17)^((BW$1-1)/12))</f>
        <v>0</v>
      </c>
      <c r="BX36" s="130">
        <f>IF(BX$1&lt;Ingresos!$I$15,0,-Gastos!$F10/12*(1+Gastos!$F$17)^((BX$1-1)/12))</f>
        <v>0</v>
      </c>
      <c r="BY36" s="130">
        <f>IF(BY$1&lt;Ingresos!$I$15,0,-Gastos!$F10/12*(1+Gastos!$F$17)^((BY$1-1)/12))</f>
        <v>0</v>
      </c>
      <c r="BZ36" s="130">
        <f>IF(BZ$1&lt;Ingresos!$I$15,0,-Gastos!$F10/12*(1+Gastos!$F$17)^((BZ$1-1)/12))</f>
        <v>0</v>
      </c>
      <c r="CA36" s="130">
        <f>IF(CA$1&lt;Ingresos!$I$15,0,-Gastos!$F10/12*(1+Gastos!$F$17)^((CA$1-1)/12))</f>
        <v>0</v>
      </c>
      <c r="CB36" s="130">
        <f>IF(CB$1&lt;Ingresos!$I$15,0,-Gastos!$F10/12*(1+Gastos!$F$17)^((CB$1-1)/12))</f>
        <v>0</v>
      </c>
      <c r="CC36" s="130">
        <f>IF(CC$1&lt;Ingresos!$I$15,0,-Gastos!$F10/12*(1+Gastos!$F$17)^((CC$1-1)/12))</f>
        <v>0</v>
      </c>
      <c r="CD36" s="130">
        <f>IF(CD$1&lt;Ingresos!$I$15,0,-Gastos!$F10/12*(1+Gastos!$F$17)^((CD$1-1)/12))</f>
        <v>0</v>
      </c>
      <c r="CE36" s="130">
        <f>IF(CE$1&lt;Ingresos!$I$15,0,-Gastos!$F10/12*(1+Gastos!$F$17)^((CE$1-1)/12))</f>
        <v>0</v>
      </c>
      <c r="CF36" s="130">
        <f>IF(CF$1&lt;Ingresos!$I$15,0,-Gastos!$F10/12*(1+Gastos!$F$17)^((CF$1-1)/12))</f>
        <v>0</v>
      </c>
      <c r="CG36" s="130">
        <f>IF(CG$1&lt;Ingresos!$I$15,0,-Gastos!$F10/12*(1+Gastos!$F$17)^((CG$1-1)/12))</f>
        <v>0</v>
      </c>
      <c r="CH36" s="130">
        <f>IF(CH$1&lt;Ingresos!$I$15,0,-Gastos!$F10/12*(1+Gastos!$F$17)^((CH$1-1)/12))</f>
        <v>0</v>
      </c>
      <c r="CI36" s="130">
        <f>IF(CI$1&lt;Ingresos!$I$15,0,-Gastos!$F10/12*(1+Gastos!$F$17)^((CI$1-1)/12))</f>
        <v>0</v>
      </c>
      <c r="CJ36" s="130">
        <f>IF(CJ$1&lt;Ingresos!$I$15,0,-Gastos!$F10/12*(1+Gastos!$F$17)^((CJ$1-1)/12))</f>
        <v>0</v>
      </c>
      <c r="CK36" s="130">
        <f>IF(CK$1&lt;Ingresos!$I$15,0,-Gastos!$F10/12*(1+Gastos!$F$17)^((CK$1-1)/12))</f>
        <v>0</v>
      </c>
      <c r="CL36" s="130">
        <f>IF(CL$1&lt;Ingresos!$I$15,0,-Gastos!$F10/12*(1+Gastos!$F$17)^((CL$1-1)/12))</f>
        <v>0</v>
      </c>
      <c r="CM36" s="130">
        <f>IF(CM$1&lt;Ingresos!$I$15,0,-Gastos!$F10/12*(1+Gastos!$F$17)^((CM$1-1)/12))</f>
        <v>0</v>
      </c>
      <c r="CN36" s="130">
        <f>IF(CN$1&lt;Ingresos!$I$15,0,-Gastos!$F10/12*(1+Gastos!$F$17)^((CN$1-1)/12))</f>
        <v>0</v>
      </c>
      <c r="CO36" s="130">
        <f>IF(CO$1&lt;Ingresos!$I$15,0,-Gastos!$F10/12*(1+Gastos!$F$17)^((CO$1-1)/12))</f>
        <v>0</v>
      </c>
      <c r="CP36" s="130">
        <f>IF(CP$1&lt;Ingresos!$I$15,0,-Gastos!$F10/12*(1+Gastos!$F$17)^((CP$1-1)/12))</f>
        <v>0</v>
      </c>
      <c r="CQ36" s="130">
        <f>IF(CQ$1&lt;Ingresos!$I$15,0,-Gastos!$F10/12*(1+Gastos!$F$17)^((CQ$1-1)/12))</f>
        <v>0</v>
      </c>
      <c r="CR36" s="130">
        <f>IF(CR$1&lt;Ingresos!$I$15,0,-Gastos!$F10/12*(1+Gastos!$F$17)^((CR$1-1)/12))</f>
        <v>0</v>
      </c>
      <c r="CS36" s="130">
        <f>IF(CS$1&lt;Ingresos!$I$15,0,-Gastos!$F10/12*(1+Gastos!$F$17)^((CS$1-1)/12))</f>
        <v>0</v>
      </c>
      <c r="CT36" s="130">
        <f>IF(CT$1&lt;Ingresos!$I$15,0,-Gastos!$F10/12*(1+Gastos!$F$17)^((CT$1-1)/12))</f>
        <v>0</v>
      </c>
      <c r="CU36" s="130">
        <f>IF(CU$1&lt;Ingresos!$I$15,0,-Gastos!$F10/12*(1+Gastos!$F$17)^((CU$1-1)/12))</f>
        <v>0</v>
      </c>
      <c r="CV36" s="130">
        <f>IF(CV$1&lt;Ingresos!$I$15,0,-Gastos!$F10/12*(1+Gastos!$F$17)^((CV$1-1)/12))</f>
        <v>0</v>
      </c>
      <c r="CW36" s="130">
        <f>IF(CW$1&lt;Ingresos!$I$15,0,-Gastos!$F10/12*(1+Gastos!$F$17)^((CW$1-1)/12))</f>
        <v>0</v>
      </c>
      <c r="CX36" s="130">
        <f>IF(CX$1&lt;Ingresos!$I$15,0,-Gastos!$F10/12*(1+Gastos!$F$17)^((CX$1-1)/12))</f>
        <v>0</v>
      </c>
      <c r="CY36" s="130">
        <f>IF(CY$1&lt;Ingresos!$I$15,0,-Gastos!$F10/12*(1+Gastos!$F$17)^((CY$1-1)/12))</f>
        <v>0</v>
      </c>
      <c r="CZ36" s="130">
        <f>IF(CZ$1&lt;Ingresos!$I$15,0,-Gastos!$F10/12*(1+Gastos!$F$17)^((CZ$1-1)/12))</f>
        <v>0</v>
      </c>
      <c r="DA36" s="130">
        <f>IF(DA$1&lt;Ingresos!$I$15,0,-Gastos!$F10/12*(1+Gastos!$F$17)^((DA$1-1)/12))</f>
        <v>0</v>
      </c>
      <c r="DB36" s="130">
        <f>IF(DB$1&lt;Ingresos!$I$15,0,-Gastos!$F10/12*(1+Gastos!$F$17)^((DB$1-1)/12))</f>
        <v>0</v>
      </c>
      <c r="DC36" s="130">
        <f>IF(DC$1&lt;Ingresos!$I$15,0,-Gastos!$F10/12*(1+Gastos!$F$17)^((DC$1-1)/12))</f>
        <v>0</v>
      </c>
      <c r="DD36" s="130">
        <f>IF(DD$1&lt;Ingresos!$I$15,0,-Gastos!$F10/12*(1+Gastos!$F$17)^((DD$1-1)/12))</f>
        <v>0</v>
      </c>
      <c r="DE36" s="130">
        <f>IF(DE$1&lt;Ingresos!$I$15,0,-Gastos!$F10/12*(1+Gastos!$F$17)^((DE$1-1)/12))</f>
        <v>0</v>
      </c>
      <c r="DF36" s="130">
        <f>IF(DF$1&lt;Ingresos!$I$15,0,-Gastos!$F10/12*(1+Gastos!$F$17)^((DF$1-1)/12))</f>
        <v>0</v>
      </c>
      <c r="DG36" s="130">
        <f>IF(DG$1&lt;Ingresos!$I$15,0,-Gastos!$F10/12*(1+Gastos!$F$17)^((DG$1-1)/12))</f>
        <v>0</v>
      </c>
      <c r="DH36" s="130">
        <f>IF(DH$1&lt;Ingresos!$I$15,0,-Gastos!$F10/12*(1+Gastos!$F$17)^((DH$1-1)/12))</f>
        <v>0</v>
      </c>
      <c r="DI36" s="130">
        <f>IF(DI$1&lt;Ingresos!$I$15,0,-Gastos!$F10/12*(1+Gastos!$F$17)^((DI$1-1)/12))</f>
        <v>0</v>
      </c>
      <c r="DJ36" s="130">
        <f>IF(DJ$1&lt;Ingresos!$I$15,0,-Gastos!$F10/12*(1+Gastos!$F$17)^((DJ$1-1)/12))</f>
        <v>0</v>
      </c>
      <c r="DK36" s="130">
        <f>IF(DK$1&lt;Ingresos!$I$15,0,-Gastos!$F10/12*(1+Gastos!$F$17)^((DK$1-1)/12))</f>
        <v>0</v>
      </c>
      <c r="DL36" s="130">
        <f>IF(DL$1&lt;Ingresos!$I$15,0,-Gastos!$F10/12*(1+Gastos!$F$17)^((DL$1-1)/12))</f>
        <v>0</v>
      </c>
      <c r="DM36" s="130">
        <f>IF(DM$1&lt;Ingresos!$I$15,0,-Gastos!$F10/12*(1+Gastos!$F$17)^((DM$1-1)/12))</f>
        <v>0</v>
      </c>
      <c r="DN36" s="130">
        <f>IF(DN$1&lt;Ingresos!$I$15,0,-Gastos!$F10/12*(1+Gastos!$F$17)^((DN$1-1)/12))</f>
        <v>0</v>
      </c>
      <c r="DO36" s="130">
        <f>IF(DO$1&lt;Ingresos!$I$15,0,-Gastos!$F10/12*(1+Gastos!$F$17)^((DO$1-1)/12))</f>
        <v>0</v>
      </c>
      <c r="DP36" s="130">
        <f>IF(DP$1&lt;Ingresos!$I$15,0,-Gastos!$F10/12*(1+Gastos!$F$17)^((DP$1-1)/12))</f>
        <v>0</v>
      </c>
      <c r="DQ36" s="130">
        <f>IF(DQ$1&lt;Ingresos!$I$15,0,-Gastos!$F10/12*(1+Gastos!$F$17)^((DQ$1-1)/12))</f>
        <v>0</v>
      </c>
      <c r="DR36" s="130">
        <f>IF(DR$1&lt;Ingresos!$I$15,0,-Gastos!$F10/12*(1+Gastos!$F$17)^((DR$1-1)/12))</f>
        <v>0</v>
      </c>
      <c r="DS36" s="130">
        <f>IF(DS$1&lt;Ingresos!$I$15,0,-Gastos!$F10/12*(1+Gastos!$F$17)^((DS$1-1)/12))</f>
        <v>0</v>
      </c>
      <c r="DT36" s="130">
        <f>IF(DT$1&lt;Ingresos!$I$15,0,-Gastos!$F10/12*(1+Gastos!$F$17)^((DT$1-1)/12))</f>
        <v>0</v>
      </c>
      <c r="DU36" s="130">
        <f>IF(DU$1&lt;Ingresos!$I$15,0,-Gastos!$F10/12*(1+Gastos!$F$17)^((DU$1-1)/12))</f>
        <v>0</v>
      </c>
      <c r="DV36" s="130">
        <f>IF(DV$1&lt;Ingresos!$I$15,0,-Gastos!$F10/12*(1+Gastos!$F$17)^((DV$1-1)/12))</f>
        <v>0</v>
      </c>
      <c r="DW36" s="130">
        <f>IF(DW$1&lt;Ingresos!$I$15,0,-Gastos!$F10/12*(1+Gastos!$F$17)^((DW$1-1)/12))</f>
        <v>0</v>
      </c>
      <c r="DX36" s="130">
        <f>IF(DX$1&lt;Ingresos!$I$15,0,-Gastos!$F10/12*(1+Gastos!$F$17)^((DX$1-1)/12))</f>
        <v>0</v>
      </c>
      <c r="DY36" s="130">
        <f>IF(DY$1&lt;Ingresos!$I$15,0,-Gastos!$F10/12*(1+Gastos!$F$17)^((DY$1-1)/12))</f>
        <v>0</v>
      </c>
      <c r="DZ36" s="130">
        <f>IF(DZ$1&lt;Ingresos!$I$15,0,-Gastos!$F10/12*(1+Gastos!$F$17)^((DZ$1-1)/12))</f>
        <v>0</v>
      </c>
      <c r="EA36" s="130">
        <f>IF(EA$1&lt;Ingresos!$I$15,0,-Gastos!$F10/12*(1+Gastos!$F$17)^((EA$1-1)/12))</f>
        <v>0</v>
      </c>
      <c r="EB36" s="130">
        <f>IF(EB$1&lt;Ingresos!$I$15,0,-Gastos!$F10/12*(1+Gastos!$F$17)^((EB$1-1)/12))</f>
        <v>0</v>
      </c>
      <c r="EC36" s="130">
        <f>IF(EC$1&lt;Ingresos!$I$15,0,-Gastos!$F10/12*(1+Gastos!$F$17)^((EC$1-1)/12))</f>
        <v>0</v>
      </c>
      <c r="ED36" s="130">
        <f>IF(ED$1&lt;Ingresos!$I$15,0,-Gastos!$F10/12*(1+Gastos!$F$17)^((ED$1-1)/12))</f>
        <v>0</v>
      </c>
      <c r="EE36" s="130">
        <f>IF(EE$1&lt;Ingresos!$I$15,0,-Gastos!$F10/12*(1+Gastos!$F$17)^((EE$1-1)/12))</f>
        <v>0</v>
      </c>
    </row>
    <row r="37" spans="1:135" x14ac:dyDescent="0.35">
      <c r="A37" s="137">
        <f>SUMIF($C$1:$EE$1,"&lt;="&amp;Resumen!$K$19,'FC Mensual'!C37:EE37)</f>
        <v>0</v>
      </c>
      <c r="B37" s="5" t="str">
        <f>Gastos!E11</f>
        <v>Fee de gerenciamiento</v>
      </c>
      <c r="C37" s="129"/>
      <c r="D37" s="130">
        <f>IF(D$1&lt;Ingresos!$I$15,0,-Gastos!$F11/12*(1+Gastos!$F$17)^((D$1-1)/12))</f>
        <v>0</v>
      </c>
      <c r="E37" s="130">
        <f>IF(E$1&lt;Ingresos!$I$15,0,-Gastos!$F11/12*(1+Gastos!$F$17)^((E$1-1)/12))</f>
        <v>0</v>
      </c>
      <c r="F37" s="130">
        <f>IF(F$1&lt;Ingresos!$I$15,0,-Gastos!$F11/12*(1+Gastos!$F$17)^((F$1-1)/12))</f>
        <v>0</v>
      </c>
      <c r="G37" s="130">
        <f>IF(G$1&lt;Ingresos!$I$15,0,-Gastos!$F11/12*(1+Gastos!$F$17)^((G$1-1)/12))</f>
        <v>0</v>
      </c>
      <c r="H37" s="130">
        <f>IF(H$1&lt;Ingresos!$I$15,0,-Gastos!$F11/12*(1+Gastos!$F$17)^((H$1-1)/12))</f>
        <v>0</v>
      </c>
      <c r="I37" s="130">
        <f>IF(I$1&lt;Ingresos!$I$15,0,-Gastos!$F11/12*(1+Gastos!$F$17)^((I$1-1)/12))</f>
        <v>0</v>
      </c>
      <c r="J37" s="130">
        <f>IF(J$1&lt;Ingresos!$I$15,0,-Gastos!$F11/12*(1+Gastos!$F$17)^((J$1-1)/12))</f>
        <v>0</v>
      </c>
      <c r="K37" s="130">
        <f>IF(K$1&lt;Ingresos!$I$15,0,-Gastos!$F11/12*(1+Gastos!$F$17)^((K$1-1)/12))</f>
        <v>0</v>
      </c>
      <c r="L37" s="130">
        <f>IF(L$1&lt;Ingresos!$I$15,0,-Gastos!$F11/12*(1+Gastos!$F$17)^((L$1-1)/12))</f>
        <v>0</v>
      </c>
      <c r="M37" s="130">
        <f>IF(M$1&lt;Ingresos!$I$15,0,-Gastos!$F11/12*(1+Gastos!$F$17)^((M$1-1)/12))</f>
        <v>0</v>
      </c>
      <c r="N37" s="130">
        <f>IF(N$1&lt;Ingresos!$I$15,0,-Gastos!$F11/12*(1+Gastos!$F$17)^((N$1-1)/12))</f>
        <v>0</v>
      </c>
      <c r="O37" s="130">
        <f>IF(O$1&lt;Ingresos!$I$15,0,-Gastos!$F11/12*(1+Gastos!$F$17)^((O$1-1)/12))</f>
        <v>0</v>
      </c>
      <c r="P37" s="130">
        <f>IF(P$1&lt;Ingresos!$I$15,0,-Gastos!$F11/12*(1+Gastos!$F$17)^((P$1-1)/12))</f>
        <v>0</v>
      </c>
      <c r="Q37" s="130">
        <f>IF(Q$1&lt;Ingresos!$I$15,0,-Gastos!$F11/12*(1+Gastos!$F$17)^((Q$1-1)/12))</f>
        <v>0</v>
      </c>
      <c r="R37" s="130">
        <f>IF(R$1&lt;Ingresos!$I$15,0,-Gastos!$F11/12*(1+Gastos!$F$17)^((R$1-1)/12))</f>
        <v>0</v>
      </c>
      <c r="S37" s="130">
        <f>IF(S$1&lt;Ingresos!$I$15,0,-Gastos!$F11/12*(1+Gastos!$F$17)^((S$1-1)/12))</f>
        <v>0</v>
      </c>
      <c r="T37" s="130">
        <f>IF(T$1&lt;Ingresos!$I$15,0,-Gastos!$F11/12*(1+Gastos!$F$17)^((T$1-1)/12))</f>
        <v>0</v>
      </c>
      <c r="U37" s="130">
        <f>IF(U$1&lt;Ingresos!$I$15,0,-Gastos!$F11/12*(1+Gastos!$F$17)^((U$1-1)/12))</f>
        <v>0</v>
      </c>
      <c r="V37" s="130">
        <f>IF(V$1&lt;Ingresos!$I$15,0,-Gastos!$F11/12*(1+Gastos!$F$17)^((V$1-1)/12))</f>
        <v>0</v>
      </c>
      <c r="W37" s="130">
        <f>IF(W$1&lt;Ingresos!$I$15,0,-Gastos!$F11/12*(1+Gastos!$F$17)^((W$1-1)/12))</f>
        <v>0</v>
      </c>
      <c r="X37" s="130">
        <f>IF(X$1&lt;Ingresos!$I$15,0,-Gastos!$F11/12*(1+Gastos!$F$17)^((X$1-1)/12))</f>
        <v>0</v>
      </c>
      <c r="Y37" s="130">
        <f>IF(Y$1&lt;Ingresos!$I$15,0,-Gastos!$F11/12*(1+Gastos!$F$17)^((Y$1-1)/12))</f>
        <v>0</v>
      </c>
      <c r="Z37" s="130">
        <f>IF(Z$1&lt;Ingresos!$I$15,0,-Gastos!$F11/12*(1+Gastos!$F$17)^((Z$1-1)/12))</f>
        <v>0</v>
      </c>
      <c r="AA37" s="130">
        <f>IF(AA$1&lt;Ingresos!$I$15,0,-Gastos!$F11/12*(1+Gastos!$F$17)^((AA$1-1)/12))</f>
        <v>0</v>
      </c>
      <c r="AB37" s="130">
        <f>IF(AB$1&lt;Ingresos!$I$15,0,-Gastos!$F11/12*(1+Gastos!$F$17)^((AB$1-1)/12))</f>
        <v>0</v>
      </c>
      <c r="AC37" s="130">
        <f>IF(AC$1&lt;Ingresos!$I$15,0,-Gastos!$F11/12*(1+Gastos!$F$17)^((AC$1-1)/12))</f>
        <v>0</v>
      </c>
      <c r="AD37" s="130">
        <f>IF(AD$1&lt;Ingresos!$I$15,0,-Gastos!$F11/12*(1+Gastos!$F$17)^((AD$1-1)/12))</f>
        <v>0</v>
      </c>
      <c r="AE37" s="130">
        <f>IF(AE$1&lt;Ingresos!$I$15,0,-Gastos!$F11/12*(1+Gastos!$F$17)^((AE$1-1)/12))</f>
        <v>0</v>
      </c>
      <c r="AF37" s="130">
        <f>IF(AF$1&lt;Ingresos!$I$15,0,-Gastos!$F11/12*(1+Gastos!$F$17)^((AF$1-1)/12))</f>
        <v>0</v>
      </c>
      <c r="AG37" s="130">
        <f>IF(AG$1&lt;Ingresos!$I$15,0,-Gastos!$F11/12*(1+Gastos!$F$17)^((AG$1-1)/12))</f>
        <v>0</v>
      </c>
      <c r="AH37" s="130">
        <f>IF(AH$1&lt;Ingresos!$I$15,0,-Gastos!$F11/12*(1+Gastos!$F$17)^((AH$1-1)/12))</f>
        <v>0</v>
      </c>
      <c r="AI37" s="130">
        <f>IF(AI$1&lt;Ingresos!$I$15,0,-Gastos!$F11/12*(1+Gastos!$F$17)^((AI$1-1)/12))</f>
        <v>0</v>
      </c>
      <c r="AJ37" s="130">
        <f>IF(AJ$1&lt;Ingresos!$I$15,0,-Gastos!$F11/12*(1+Gastos!$F$17)^((AJ$1-1)/12))</f>
        <v>0</v>
      </c>
      <c r="AK37" s="130">
        <f>IF(AK$1&lt;Ingresos!$I$15,0,-Gastos!$F11/12*(1+Gastos!$F$17)^((AK$1-1)/12))</f>
        <v>0</v>
      </c>
      <c r="AL37" s="130">
        <f>IF(AL$1&lt;Ingresos!$I$15,0,-Gastos!$F11/12*(1+Gastos!$F$17)^((AL$1-1)/12))</f>
        <v>0</v>
      </c>
      <c r="AM37" s="130">
        <f>IF(AM$1&lt;Ingresos!$I$15,0,-Gastos!$F11/12*(1+Gastos!$F$17)^((AM$1-1)/12))</f>
        <v>0</v>
      </c>
      <c r="AN37" s="130">
        <f>IF(AN$1&lt;Ingresos!$I$15,0,-Gastos!$F11/12*(1+Gastos!$F$17)^((AN$1-1)/12))</f>
        <v>0</v>
      </c>
      <c r="AO37" s="130">
        <f>IF(AO$1&lt;Ingresos!$I$15,0,-Gastos!$F11/12*(1+Gastos!$F$17)^((AO$1-1)/12))</f>
        <v>0</v>
      </c>
      <c r="AP37" s="130">
        <f>IF(AP$1&lt;Ingresos!$I$15,0,-Gastos!$F11/12*(1+Gastos!$F$17)^((AP$1-1)/12))</f>
        <v>0</v>
      </c>
      <c r="AQ37" s="130">
        <f>IF(AQ$1&lt;Ingresos!$I$15,0,-Gastos!$F11/12*(1+Gastos!$F$17)^((AQ$1-1)/12))</f>
        <v>0</v>
      </c>
      <c r="AR37" s="130">
        <f>IF(AR$1&lt;Ingresos!$I$15,0,-Gastos!$F11/12*(1+Gastos!$F$17)^((AR$1-1)/12))</f>
        <v>0</v>
      </c>
      <c r="AS37" s="130">
        <f>IF(AS$1&lt;Ingresos!$I$15,0,-Gastos!$F11/12*(1+Gastos!$F$17)^((AS$1-1)/12))</f>
        <v>0</v>
      </c>
      <c r="AT37" s="130">
        <f>IF(AT$1&lt;Ingresos!$I$15,0,-Gastos!$F11/12*(1+Gastos!$F$17)^((AT$1-1)/12))</f>
        <v>0</v>
      </c>
      <c r="AU37" s="130">
        <f>IF(AU$1&lt;Ingresos!$I$15,0,-Gastos!$F11/12*(1+Gastos!$F$17)^((AU$1-1)/12))</f>
        <v>0</v>
      </c>
      <c r="AV37" s="130">
        <f>IF(AV$1&lt;Ingresos!$I$15,0,-Gastos!$F11/12*(1+Gastos!$F$17)^((AV$1-1)/12))</f>
        <v>0</v>
      </c>
      <c r="AW37" s="130">
        <f>IF(AW$1&lt;Ingresos!$I$15,0,-Gastos!$F11/12*(1+Gastos!$F$17)^((AW$1-1)/12))</f>
        <v>0</v>
      </c>
      <c r="AX37" s="130">
        <f>IF(AX$1&lt;Ingresos!$I$15,0,-Gastos!$F11/12*(1+Gastos!$F$17)^((AX$1-1)/12))</f>
        <v>0</v>
      </c>
      <c r="AY37" s="130">
        <f>IF(AY$1&lt;Ingresos!$I$15,0,-Gastos!$F11/12*(1+Gastos!$F$17)^((AY$1-1)/12))</f>
        <v>0</v>
      </c>
      <c r="AZ37" s="130">
        <f>IF(AZ$1&lt;Ingresos!$I$15,0,-Gastos!$F11/12*(1+Gastos!$F$17)^((AZ$1-1)/12))</f>
        <v>0</v>
      </c>
      <c r="BA37" s="130">
        <f>IF(BA$1&lt;Ingresos!$I$15,0,-Gastos!$F11/12*(1+Gastos!$F$17)^((BA$1-1)/12))</f>
        <v>0</v>
      </c>
      <c r="BB37" s="130">
        <f>IF(BB$1&lt;Ingresos!$I$15,0,-Gastos!$F11/12*(1+Gastos!$F$17)^((BB$1-1)/12))</f>
        <v>0</v>
      </c>
      <c r="BC37" s="130">
        <f>IF(BC$1&lt;Ingresos!$I$15,0,-Gastos!$F11/12*(1+Gastos!$F$17)^((BC$1-1)/12))</f>
        <v>0</v>
      </c>
      <c r="BD37" s="130">
        <f>IF(BD$1&lt;Ingresos!$I$15,0,-Gastos!$F11/12*(1+Gastos!$F$17)^((BD$1-1)/12))</f>
        <v>0</v>
      </c>
      <c r="BE37" s="130">
        <f>IF(BE$1&lt;Ingresos!$I$15,0,-Gastos!$F11/12*(1+Gastos!$F$17)^((BE$1-1)/12))</f>
        <v>0</v>
      </c>
      <c r="BF37" s="130">
        <f>IF(BF$1&lt;Ingresos!$I$15,0,-Gastos!$F11/12*(1+Gastos!$F$17)^((BF$1-1)/12))</f>
        <v>0</v>
      </c>
      <c r="BG37" s="130">
        <f>IF(BG$1&lt;Ingresos!$I$15,0,-Gastos!$F11/12*(1+Gastos!$F$17)^((BG$1-1)/12))</f>
        <v>0</v>
      </c>
      <c r="BH37" s="130">
        <f>IF(BH$1&lt;Ingresos!$I$15,0,-Gastos!$F11/12*(1+Gastos!$F$17)^((BH$1-1)/12))</f>
        <v>0</v>
      </c>
      <c r="BI37" s="130">
        <f>IF(BI$1&lt;Ingresos!$I$15,0,-Gastos!$F11/12*(1+Gastos!$F$17)^((BI$1-1)/12))</f>
        <v>0</v>
      </c>
      <c r="BJ37" s="130">
        <f>IF(BJ$1&lt;Ingresos!$I$15,0,-Gastos!$F11/12*(1+Gastos!$F$17)^((BJ$1-1)/12))</f>
        <v>0</v>
      </c>
      <c r="BK37" s="130">
        <f>IF(BK$1&lt;Ingresos!$I$15,0,-Gastos!$F11/12*(1+Gastos!$F$17)^((BK$1-1)/12))</f>
        <v>0</v>
      </c>
      <c r="BL37" s="130">
        <f>IF(BL$1&lt;Ingresos!$I$15,0,-Gastos!$F11/12*(1+Gastos!$F$17)^((BL$1-1)/12))</f>
        <v>0</v>
      </c>
      <c r="BM37" s="130">
        <f>IF(BM$1&lt;Ingresos!$I$15,0,-Gastos!$F11/12*(1+Gastos!$F$17)^((BM$1-1)/12))</f>
        <v>0</v>
      </c>
      <c r="BN37" s="130">
        <f>IF(BN$1&lt;Ingresos!$I$15,0,-Gastos!$F11/12*(1+Gastos!$F$17)^((BN$1-1)/12))</f>
        <v>0</v>
      </c>
      <c r="BO37" s="130">
        <f>IF(BO$1&lt;Ingresos!$I$15,0,-Gastos!$F11/12*(1+Gastos!$F$17)^((BO$1-1)/12))</f>
        <v>0</v>
      </c>
      <c r="BP37" s="130">
        <f>IF(BP$1&lt;Ingresos!$I$15,0,-Gastos!$F11/12*(1+Gastos!$F$17)^((BP$1-1)/12))</f>
        <v>0</v>
      </c>
      <c r="BQ37" s="130">
        <f>IF(BQ$1&lt;Ingresos!$I$15,0,-Gastos!$F11/12*(1+Gastos!$F$17)^((BQ$1-1)/12))</f>
        <v>0</v>
      </c>
      <c r="BR37" s="130">
        <f>IF(BR$1&lt;Ingresos!$I$15,0,-Gastos!$F11/12*(1+Gastos!$F$17)^((BR$1-1)/12))</f>
        <v>0</v>
      </c>
      <c r="BS37" s="130">
        <f>IF(BS$1&lt;Ingresos!$I$15,0,-Gastos!$F11/12*(1+Gastos!$F$17)^((BS$1-1)/12))</f>
        <v>0</v>
      </c>
      <c r="BT37" s="130">
        <f>IF(BT$1&lt;Ingresos!$I$15,0,-Gastos!$F11/12*(1+Gastos!$F$17)^((BT$1-1)/12))</f>
        <v>0</v>
      </c>
      <c r="BU37" s="130">
        <f>IF(BU$1&lt;Ingresos!$I$15,0,-Gastos!$F11/12*(1+Gastos!$F$17)^((BU$1-1)/12))</f>
        <v>0</v>
      </c>
      <c r="BV37" s="130">
        <f>IF(BV$1&lt;Ingresos!$I$15,0,-Gastos!$F11/12*(1+Gastos!$F$17)^((BV$1-1)/12))</f>
        <v>0</v>
      </c>
      <c r="BW37" s="130">
        <f>IF(BW$1&lt;Ingresos!$I$15,0,-Gastos!$F11/12*(1+Gastos!$F$17)^((BW$1-1)/12))</f>
        <v>0</v>
      </c>
      <c r="BX37" s="130">
        <f>IF(BX$1&lt;Ingresos!$I$15,0,-Gastos!$F11/12*(1+Gastos!$F$17)^((BX$1-1)/12))</f>
        <v>0</v>
      </c>
      <c r="BY37" s="130">
        <f>IF(BY$1&lt;Ingresos!$I$15,0,-Gastos!$F11/12*(1+Gastos!$F$17)^((BY$1-1)/12))</f>
        <v>0</v>
      </c>
      <c r="BZ37" s="130">
        <f>IF(BZ$1&lt;Ingresos!$I$15,0,-Gastos!$F11/12*(1+Gastos!$F$17)^((BZ$1-1)/12))</f>
        <v>0</v>
      </c>
      <c r="CA37" s="130">
        <f>IF(CA$1&lt;Ingresos!$I$15,0,-Gastos!$F11/12*(1+Gastos!$F$17)^((CA$1-1)/12))</f>
        <v>0</v>
      </c>
      <c r="CB37" s="130">
        <f>IF(CB$1&lt;Ingresos!$I$15,0,-Gastos!$F11/12*(1+Gastos!$F$17)^((CB$1-1)/12))</f>
        <v>0</v>
      </c>
      <c r="CC37" s="130">
        <f>IF(CC$1&lt;Ingresos!$I$15,0,-Gastos!$F11/12*(1+Gastos!$F$17)^((CC$1-1)/12))</f>
        <v>0</v>
      </c>
      <c r="CD37" s="130">
        <f>IF(CD$1&lt;Ingresos!$I$15,0,-Gastos!$F11/12*(1+Gastos!$F$17)^((CD$1-1)/12))</f>
        <v>0</v>
      </c>
      <c r="CE37" s="130">
        <f>IF(CE$1&lt;Ingresos!$I$15,0,-Gastos!$F11/12*(1+Gastos!$F$17)^((CE$1-1)/12))</f>
        <v>0</v>
      </c>
      <c r="CF37" s="130">
        <f>IF(CF$1&lt;Ingresos!$I$15,0,-Gastos!$F11/12*(1+Gastos!$F$17)^((CF$1-1)/12))</f>
        <v>0</v>
      </c>
      <c r="CG37" s="130">
        <f>IF(CG$1&lt;Ingresos!$I$15,0,-Gastos!$F11/12*(1+Gastos!$F$17)^((CG$1-1)/12))</f>
        <v>0</v>
      </c>
      <c r="CH37" s="130">
        <f>IF(CH$1&lt;Ingresos!$I$15,0,-Gastos!$F11/12*(1+Gastos!$F$17)^((CH$1-1)/12))</f>
        <v>0</v>
      </c>
      <c r="CI37" s="130">
        <f>IF(CI$1&lt;Ingresos!$I$15,0,-Gastos!$F11/12*(1+Gastos!$F$17)^((CI$1-1)/12))</f>
        <v>0</v>
      </c>
      <c r="CJ37" s="130">
        <f>IF(CJ$1&lt;Ingresos!$I$15,0,-Gastos!$F11/12*(1+Gastos!$F$17)^((CJ$1-1)/12))</f>
        <v>0</v>
      </c>
      <c r="CK37" s="130">
        <f>IF(CK$1&lt;Ingresos!$I$15,0,-Gastos!$F11/12*(1+Gastos!$F$17)^((CK$1-1)/12))</f>
        <v>0</v>
      </c>
      <c r="CL37" s="130">
        <f>IF(CL$1&lt;Ingresos!$I$15,0,-Gastos!$F11/12*(1+Gastos!$F$17)^((CL$1-1)/12))</f>
        <v>0</v>
      </c>
      <c r="CM37" s="130">
        <f>IF(CM$1&lt;Ingresos!$I$15,0,-Gastos!$F11/12*(1+Gastos!$F$17)^((CM$1-1)/12))</f>
        <v>0</v>
      </c>
      <c r="CN37" s="130">
        <f>IF(CN$1&lt;Ingresos!$I$15,0,-Gastos!$F11/12*(1+Gastos!$F$17)^((CN$1-1)/12))</f>
        <v>0</v>
      </c>
      <c r="CO37" s="130">
        <f>IF(CO$1&lt;Ingresos!$I$15,0,-Gastos!$F11/12*(1+Gastos!$F$17)^((CO$1-1)/12))</f>
        <v>0</v>
      </c>
      <c r="CP37" s="130">
        <f>IF(CP$1&lt;Ingresos!$I$15,0,-Gastos!$F11/12*(1+Gastos!$F$17)^((CP$1-1)/12))</f>
        <v>0</v>
      </c>
      <c r="CQ37" s="130">
        <f>IF(CQ$1&lt;Ingresos!$I$15,0,-Gastos!$F11/12*(1+Gastos!$F$17)^((CQ$1-1)/12))</f>
        <v>0</v>
      </c>
      <c r="CR37" s="130">
        <f>IF(CR$1&lt;Ingresos!$I$15,0,-Gastos!$F11/12*(1+Gastos!$F$17)^((CR$1-1)/12))</f>
        <v>0</v>
      </c>
      <c r="CS37" s="130">
        <f>IF(CS$1&lt;Ingresos!$I$15,0,-Gastos!$F11/12*(1+Gastos!$F$17)^((CS$1-1)/12))</f>
        <v>0</v>
      </c>
      <c r="CT37" s="130">
        <f>IF(CT$1&lt;Ingresos!$I$15,0,-Gastos!$F11/12*(1+Gastos!$F$17)^((CT$1-1)/12))</f>
        <v>0</v>
      </c>
      <c r="CU37" s="130">
        <f>IF(CU$1&lt;Ingresos!$I$15,0,-Gastos!$F11/12*(1+Gastos!$F$17)^((CU$1-1)/12))</f>
        <v>0</v>
      </c>
      <c r="CV37" s="130">
        <f>IF(CV$1&lt;Ingresos!$I$15,0,-Gastos!$F11/12*(1+Gastos!$F$17)^((CV$1-1)/12))</f>
        <v>0</v>
      </c>
      <c r="CW37" s="130">
        <f>IF(CW$1&lt;Ingresos!$I$15,0,-Gastos!$F11/12*(1+Gastos!$F$17)^((CW$1-1)/12))</f>
        <v>0</v>
      </c>
      <c r="CX37" s="130">
        <f>IF(CX$1&lt;Ingresos!$I$15,0,-Gastos!$F11/12*(1+Gastos!$F$17)^((CX$1-1)/12))</f>
        <v>0</v>
      </c>
      <c r="CY37" s="130">
        <f>IF(CY$1&lt;Ingresos!$I$15,0,-Gastos!$F11/12*(1+Gastos!$F$17)^((CY$1-1)/12))</f>
        <v>0</v>
      </c>
      <c r="CZ37" s="130">
        <f>IF(CZ$1&lt;Ingresos!$I$15,0,-Gastos!$F11/12*(1+Gastos!$F$17)^((CZ$1-1)/12))</f>
        <v>0</v>
      </c>
      <c r="DA37" s="130">
        <f>IF(DA$1&lt;Ingresos!$I$15,0,-Gastos!$F11/12*(1+Gastos!$F$17)^((DA$1-1)/12))</f>
        <v>0</v>
      </c>
      <c r="DB37" s="130">
        <f>IF(DB$1&lt;Ingresos!$I$15,0,-Gastos!$F11/12*(1+Gastos!$F$17)^((DB$1-1)/12))</f>
        <v>0</v>
      </c>
      <c r="DC37" s="130">
        <f>IF(DC$1&lt;Ingresos!$I$15,0,-Gastos!$F11/12*(1+Gastos!$F$17)^((DC$1-1)/12))</f>
        <v>0</v>
      </c>
      <c r="DD37" s="130">
        <f>IF(DD$1&lt;Ingresos!$I$15,0,-Gastos!$F11/12*(1+Gastos!$F$17)^((DD$1-1)/12))</f>
        <v>0</v>
      </c>
      <c r="DE37" s="130">
        <f>IF(DE$1&lt;Ingresos!$I$15,0,-Gastos!$F11/12*(1+Gastos!$F$17)^((DE$1-1)/12))</f>
        <v>0</v>
      </c>
      <c r="DF37" s="130">
        <f>IF(DF$1&lt;Ingresos!$I$15,0,-Gastos!$F11/12*(1+Gastos!$F$17)^((DF$1-1)/12))</f>
        <v>0</v>
      </c>
      <c r="DG37" s="130">
        <f>IF(DG$1&lt;Ingresos!$I$15,0,-Gastos!$F11/12*(1+Gastos!$F$17)^((DG$1-1)/12))</f>
        <v>0</v>
      </c>
      <c r="DH37" s="130">
        <f>IF(DH$1&lt;Ingresos!$I$15,0,-Gastos!$F11/12*(1+Gastos!$F$17)^((DH$1-1)/12))</f>
        <v>0</v>
      </c>
      <c r="DI37" s="130">
        <f>IF(DI$1&lt;Ingresos!$I$15,0,-Gastos!$F11/12*(1+Gastos!$F$17)^((DI$1-1)/12))</f>
        <v>0</v>
      </c>
      <c r="DJ37" s="130">
        <f>IF(DJ$1&lt;Ingresos!$I$15,0,-Gastos!$F11/12*(1+Gastos!$F$17)^((DJ$1-1)/12))</f>
        <v>0</v>
      </c>
      <c r="DK37" s="130">
        <f>IF(DK$1&lt;Ingresos!$I$15,0,-Gastos!$F11/12*(1+Gastos!$F$17)^((DK$1-1)/12))</f>
        <v>0</v>
      </c>
      <c r="DL37" s="130">
        <f>IF(DL$1&lt;Ingresos!$I$15,0,-Gastos!$F11/12*(1+Gastos!$F$17)^((DL$1-1)/12))</f>
        <v>0</v>
      </c>
      <c r="DM37" s="130">
        <f>IF(DM$1&lt;Ingresos!$I$15,0,-Gastos!$F11/12*(1+Gastos!$F$17)^((DM$1-1)/12))</f>
        <v>0</v>
      </c>
      <c r="DN37" s="130">
        <f>IF(DN$1&lt;Ingresos!$I$15,0,-Gastos!$F11/12*(1+Gastos!$F$17)^((DN$1-1)/12))</f>
        <v>0</v>
      </c>
      <c r="DO37" s="130">
        <f>IF(DO$1&lt;Ingresos!$I$15,0,-Gastos!$F11/12*(1+Gastos!$F$17)^((DO$1-1)/12))</f>
        <v>0</v>
      </c>
      <c r="DP37" s="130">
        <f>IF(DP$1&lt;Ingresos!$I$15,0,-Gastos!$F11/12*(1+Gastos!$F$17)^((DP$1-1)/12))</f>
        <v>0</v>
      </c>
      <c r="DQ37" s="130">
        <f>IF(DQ$1&lt;Ingresos!$I$15,0,-Gastos!$F11/12*(1+Gastos!$F$17)^((DQ$1-1)/12))</f>
        <v>0</v>
      </c>
      <c r="DR37" s="130">
        <f>IF(DR$1&lt;Ingresos!$I$15,0,-Gastos!$F11/12*(1+Gastos!$F$17)^((DR$1-1)/12))</f>
        <v>0</v>
      </c>
      <c r="DS37" s="130">
        <f>IF(DS$1&lt;Ingresos!$I$15,0,-Gastos!$F11/12*(1+Gastos!$F$17)^((DS$1-1)/12))</f>
        <v>0</v>
      </c>
      <c r="DT37" s="130">
        <f>IF(DT$1&lt;Ingresos!$I$15,0,-Gastos!$F11/12*(1+Gastos!$F$17)^((DT$1-1)/12))</f>
        <v>0</v>
      </c>
      <c r="DU37" s="130">
        <f>IF(DU$1&lt;Ingresos!$I$15,0,-Gastos!$F11/12*(1+Gastos!$F$17)^((DU$1-1)/12))</f>
        <v>0</v>
      </c>
      <c r="DV37" s="130">
        <f>IF(DV$1&lt;Ingresos!$I$15,0,-Gastos!$F11/12*(1+Gastos!$F$17)^((DV$1-1)/12))</f>
        <v>0</v>
      </c>
      <c r="DW37" s="130">
        <f>IF(DW$1&lt;Ingresos!$I$15,0,-Gastos!$F11/12*(1+Gastos!$F$17)^((DW$1-1)/12))</f>
        <v>0</v>
      </c>
      <c r="DX37" s="130">
        <f>IF(DX$1&lt;Ingresos!$I$15,0,-Gastos!$F11/12*(1+Gastos!$F$17)^((DX$1-1)/12))</f>
        <v>0</v>
      </c>
      <c r="DY37" s="130">
        <f>IF(DY$1&lt;Ingresos!$I$15,0,-Gastos!$F11/12*(1+Gastos!$F$17)^((DY$1-1)/12))</f>
        <v>0</v>
      </c>
      <c r="DZ37" s="130">
        <f>IF(DZ$1&lt;Ingresos!$I$15,0,-Gastos!$F11/12*(1+Gastos!$F$17)^((DZ$1-1)/12))</f>
        <v>0</v>
      </c>
      <c r="EA37" s="130">
        <f>IF(EA$1&lt;Ingresos!$I$15,0,-Gastos!$F11/12*(1+Gastos!$F$17)^((EA$1-1)/12))</f>
        <v>0</v>
      </c>
      <c r="EB37" s="130">
        <f>IF(EB$1&lt;Ingresos!$I$15,0,-Gastos!$F11/12*(1+Gastos!$F$17)^((EB$1-1)/12))</f>
        <v>0</v>
      </c>
      <c r="EC37" s="130">
        <f>IF(EC$1&lt;Ingresos!$I$15,0,-Gastos!$F11/12*(1+Gastos!$F$17)^((EC$1-1)/12))</f>
        <v>0</v>
      </c>
      <c r="ED37" s="130">
        <f>IF(ED$1&lt;Ingresos!$I$15,0,-Gastos!$F11/12*(1+Gastos!$F$17)^((ED$1-1)/12))</f>
        <v>0</v>
      </c>
      <c r="EE37" s="130">
        <f>IF(EE$1&lt;Ingresos!$I$15,0,-Gastos!$F11/12*(1+Gastos!$F$17)^((EE$1-1)/12))</f>
        <v>0</v>
      </c>
    </row>
    <row r="38" spans="1:135" x14ac:dyDescent="0.35">
      <c r="A38" s="137">
        <f>SUMIF($C$1:$EE$1,"&lt;="&amp;Resumen!$K$19,'FC Mensual'!C38:EE38)</f>
        <v>-2473649097.2439327</v>
      </c>
      <c r="B38" s="5" t="str">
        <f>Gastos!E12</f>
        <v>Impuestos a la propiedad</v>
      </c>
      <c r="C38" s="129"/>
      <c r="D38" s="130">
        <f>IF(D$1&lt;Ingresos!$I$15,0,-Gastos!$F12/12*(1+Gastos!$F$17)^((D$1-1)/12))</f>
        <v>0</v>
      </c>
      <c r="E38" s="130">
        <f>IF(E$1&lt;Ingresos!$I$15,0,-Gastos!$F12/12*(1+Gastos!$F$17)^((E$1-1)/12))</f>
        <v>0</v>
      </c>
      <c r="F38" s="130">
        <f>IF(F$1&lt;Ingresos!$I$15,0,-Gastos!$F12/12*(1+Gastos!$F$17)^((F$1-1)/12))</f>
        <v>0</v>
      </c>
      <c r="G38" s="130">
        <f>IF(G$1&lt;Ingresos!$I$15,0,-Gastos!$F12/12*(1+Gastos!$F$17)^((G$1-1)/12))</f>
        <v>0</v>
      </c>
      <c r="H38" s="130">
        <f>IF(H$1&lt;Ingresos!$I$15,0,-Gastos!$F12/12*(1+Gastos!$F$17)^((H$1-1)/12))</f>
        <v>0</v>
      </c>
      <c r="I38" s="130">
        <f>IF(I$1&lt;Ingresos!$I$15,0,-Gastos!$F12/12*(1+Gastos!$F$17)^((I$1-1)/12))</f>
        <v>0</v>
      </c>
      <c r="J38" s="130">
        <f>IF(J$1&lt;Ingresos!$I$15,0,-Gastos!$F12/12*(1+Gastos!$F$17)^((J$1-1)/12))</f>
        <v>0</v>
      </c>
      <c r="K38" s="130">
        <f>IF(K$1&lt;Ingresos!$I$15,0,-Gastos!$F12/12*(1+Gastos!$F$17)^((K$1-1)/12))</f>
        <v>0</v>
      </c>
      <c r="L38" s="130">
        <f>IF(L$1&lt;Ingresos!$I$15,0,-Gastos!$F12/12*(1+Gastos!$F$17)^((L$1-1)/12))</f>
        <v>0</v>
      </c>
      <c r="M38" s="130">
        <f>IF(M$1&lt;Ingresos!$I$15,0,-Gastos!$F12/12*(1+Gastos!$F$17)^((M$1-1)/12))</f>
        <v>0</v>
      </c>
      <c r="N38" s="130">
        <f>IF(N$1&lt;Ingresos!$I$15,0,-Gastos!$F12/12*(1+Gastos!$F$17)^((N$1-1)/12))</f>
        <v>0</v>
      </c>
      <c r="O38" s="130">
        <f>IF(O$1&lt;Ingresos!$I$15,0,-Gastos!$F12/12*(1+Gastos!$F$17)^((O$1-1)/12))</f>
        <v>0</v>
      </c>
      <c r="P38" s="130">
        <f>IF(P$1&lt;Ingresos!$I$15,0,-Gastos!$F12/12*(1+Gastos!$F$17)^((P$1-1)/12))</f>
        <v>0</v>
      </c>
      <c r="Q38" s="130">
        <f>IF(Q$1&lt;Ingresos!$I$15,0,-Gastos!$F12/12*(1+Gastos!$F$17)^((Q$1-1)/12))</f>
        <v>0</v>
      </c>
      <c r="R38" s="130">
        <f>IF(R$1&lt;Ingresos!$I$15,0,-Gastos!$F12/12*(1+Gastos!$F$17)^((R$1-1)/12))</f>
        <v>0</v>
      </c>
      <c r="S38" s="130">
        <f>IF(S$1&lt;Ingresos!$I$15,0,-Gastos!$F12/12*(1+Gastos!$F$17)^((S$1-1)/12))</f>
        <v>0</v>
      </c>
      <c r="T38" s="130">
        <f>IF(T$1&lt;Ingresos!$I$15,0,-Gastos!$F12/12*(1+Gastos!$F$17)^((T$1-1)/12))</f>
        <v>0</v>
      </c>
      <c r="U38" s="130">
        <f>IF(U$1&lt;Ingresos!$I$15,0,-Gastos!$F12/12*(1+Gastos!$F$17)^((U$1-1)/12))</f>
        <v>0</v>
      </c>
      <c r="V38" s="130">
        <f>IF(V$1&lt;Ingresos!$I$15,0,-Gastos!$F12/12*(1+Gastos!$F$17)^((V$1-1)/12))</f>
        <v>0</v>
      </c>
      <c r="W38" s="130">
        <f>IF(W$1&lt;Ingresos!$I$15,0,-Gastos!$F12/12*(1+Gastos!$F$17)^((W$1-1)/12))</f>
        <v>-20704967.585829508</v>
      </c>
      <c r="X38" s="130">
        <f>IF(X$1&lt;Ingresos!$I$15,0,-Gastos!$F12/12*(1+Gastos!$F$17)^((X$1-1)/12))</f>
        <v>-20772750.261904377</v>
      </c>
      <c r="Y38" s="130">
        <f>IF(Y$1&lt;Ingresos!$I$15,0,-Gastos!$F12/12*(1+Gastos!$F$17)^((Y$1-1)/12))</f>
        <v>-20840754.840822455</v>
      </c>
      <c r="Z38" s="130">
        <f>IF(Z$1&lt;Ingresos!$I$15,0,-Gastos!$F12/12*(1+Gastos!$F$17)^((Z$1-1)/12))</f>
        <v>-20908982.049035911</v>
      </c>
      <c r="AA38" s="130">
        <f>IF(AA$1&lt;Ingresos!$I$15,0,-Gastos!$F12/12*(1+Gastos!$F$17)^((AA$1-1)/12))</f>
        <v>-20977432.61537512</v>
      </c>
      <c r="AB38" s="130">
        <f>IF(AB$1&lt;Ingresos!$I$15,0,-Gastos!$F12/12*(1+Gastos!$F$17)^((AB$1-1)/12))</f>
        <v>-21046107.27105647</v>
      </c>
      <c r="AC38" s="130">
        <f>IF(AC$1&lt;Ingresos!$I$15,0,-Gastos!$F12/12*(1+Gastos!$F$17)^((AC$1-1)/12))</f>
        <v>-21115006.749690153</v>
      </c>
      <c r="AD38" s="130">
        <f>IF(AD$1&lt;Ingresos!$I$15,0,-Gastos!$F12/12*(1+Gastos!$F$17)^((AD$1-1)/12))</f>
        <v>-21184131.78728801</v>
      </c>
      <c r="AE38" s="130">
        <f>IF(AE$1&lt;Ingresos!$I$15,0,-Gastos!$F12/12*(1+Gastos!$F$17)^((AE$1-1)/12))</f>
        <v>-21253483.1222714</v>
      </c>
      <c r="AF38" s="130">
        <f>IF(AF$1&lt;Ingresos!$I$15,0,-Gastos!$F12/12*(1+Gastos!$F$17)^((AF$1-1)/12))</f>
        <v>-21323061.49547907</v>
      </c>
      <c r="AG38" s="130">
        <f>IF(AG$1&lt;Ingresos!$I$15,0,-Gastos!$F12/12*(1+Gastos!$F$17)^((AG$1-1)/12))</f>
        <v>-21392867.650175095</v>
      </c>
      <c r="AH38" s="130">
        <f>IF(AH$1&lt;Ingresos!$I$15,0,-Gastos!$F12/12*(1+Gastos!$F$17)^((AH$1-1)/12))</f>
        <v>-21462902.332056791</v>
      </c>
      <c r="AI38" s="130">
        <f>IF(AI$1&lt;Ingresos!$I$15,0,-Gastos!$F12/12*(1+Gastos!$F$17)^((AI$1-1)/12))</f>
        <v>-21533166.28926269</v>
      </c>
      <c r="AJ38" s="130">
        <f>IF(AJ$1&lt;Ingresos!$I$15,0,-Gastos!$F12/12*(1+Gastos!$F$17)^((AJ$1-1)/12))</f>
        <v>-21603660.272380553</v>
      </c>
      <c r="AK38" s="130">
        <f>IF(AK$1&lt;Ingresos!$I$15,0,-Gastos!$F12/12*(1+Gastos!$F$17)^((AK$1-1)/12))</f>
        <v>-21674385.034455352</v>
      </c>
      <c r="AL38" s="130">
        <f>IF(AL$1&lt;Ingresos!$I$15,0,-Gastos!$F12/12*(1+Gastos!$F$17)^((AL$1-1)/12))</f>
        <v>-21745341.330997344</v>
      </c>
      <c r="AM38" s="130">
        <f>IF(AM$1&lt;Ingresos!$I$15,0,-Gastos!$F12/12*(1+Gastos!$F$17)^((AM$1-1)/12))</f>
        <v>-21816529.91999013</v>
      </c>
      <c r="AN38" s="130">
        <f>IF(AN$1&lt;Ingresos!$I$15,0,-Gastos!$F12/12*(1+Gastos!$F$17)^((AN$1-1)/12))</f>
        <v>-21887951.561898731</v>
      </c>
      <c r="AO38" s="130">
        <f>IF(AO$1&lt;Ingresos!$I$15,0,-Gastos!$F12/12*(1+Gastos!$F$17)^((AO$1-1)/12))</f>
        <v>-21959607.019677758</v>
      </c>
      <c r="AP38" s="130">
        <f>IF(AP$1&lt;Ingresos!$I$15,0,-Gastos!$F12/12*(1+Gastos!$F$17)^((AP$1-1)/12))</f>
        <v>-22031497.058779534</v>
      </c>
      <c r="AQ38" s="130">
        <f>IF(AQ$1&lt;Ingresos!$I$15,0,-Gastos!$F12/12*(1+Gastos!$F$17)^((AQ$1-1)/12))</f>
        <v>-22103622.447162256</v>
      </c>
      <c r="AR38" s="130">
        <f>IF(AR$1&lt;Ingresos!$I$15,0,-Gastos!$F12/12*(1+Gastos!$F$17)^((AR$1-1)/12))</f>
        <v>-22175983.955298234</v>
      </c>
      <c r="AS38" s="130">
        <f>IF(AS$1&lt;Ingresos!$I$15,0,-Gastos!$F12/12*(1+Gastos!$F$17)^((AS$1-1)/12))</f>
        <v>-22248582.356182098</v>
      </c>
      <c r="AT38" s="130">
        <f>IF(AT$1&lt;Ingresos!$I$15,0,-Gastos!$F12/12*(1+Gastos!$F$17)^((AT$1-1)/12))</f>
        <v>-22321418.425339062</v>
      </c>
      <c r="AU38" s="130">
        <f>IF(AU$1&lt;Ingresos!$I$15,0,-Gastos!$F12/12*(1+Gastos!$F$17)^((AU$1-1)/12))</f>
        <v>-22394492.9408332</v>
      </c>
      <c r="AV38" s="130">
        <f>IF(AV$1&lt;Ingresos!$I$15,0,-Gastos!$F12/12*(1+Gastos!$F$17)^((AV$1-1)/12))</f>
        <v>-22467806.683275778</v>
      </c>
      <c r="AW38" s="130">
        <f>IF(AW$1&lt;Ingresos!$I$15,0,-Gastos!$F12/12*(1+Gastos!$F$17)^((AW$1-1)/12))</f>
        <v>-22541360.43583357</v>
      </c>
      <c r="AX38" s="130">
        <f>IF(AX$1&lt;Ingresos!$I$15,0,-Gastos!$F12/12*(1+Gastos!$F$17)^((AX$1-1)/12))</f>
        <v>-22615154.984237239</v>
      </c>
      <c r="AY38" s="130">
        <f>IF(AY$1&lt;Ingresos!$I$15,0,-Gastos!$F12/12*(1+Gastos!$F$17)^((AY$1-1)/12))</f>
        <v>-22689191.116789732</v>
      </c>
      <c r="AZ38" s="130">
        <f>IF(AZ$1&lt;Ingresos!$I$15,0,-Gastos!$F12/12*(1+Gastos!$F$17)^((AZ$1-1)/12))</f>
        <v>-22763469.62437468</v>
      </c>
      <c r="BA38" s="130">
        <f>IF(BA$1&lt;Ingresos!$I$15,0,-Gastos!$F12/12*(1+Gastos!$F$17)^((BA$1-1)/12))</f>
        <v>-22837991.300464872</v>
      </c>
      <c r="BB38" s="130">
        <f>IF(BB$1&lt;Ingresos!$I$15,0,-Gastos!$F12/12*(1+Gastos!$F$17)^((BB$1-1)/12))</f>
        <v>-22912756.941130716</v>
      </c>
      <c r="BC38" s="130">
        <f>IF(BC$1&lt;Ingresos!$I$15,0,-Gastos!$F12/12*(1+Gastos!$F$17)^((BC$1-1)/12))</f>
        <v>-22987767.345048744</v>
      </c>
      <c r="BD38" s="130">
        <f>IF(BD$1&lt;Ingresos!$I$15,0,-Gastos!$F12/12*(1+Gastos!$F$17)^((BD$1-1)/12))</f>
        <v>-23063023.313510165</v>
      </c>
      <c r="BE38" s="130">
        <f>IF(BE$1&lt;Ingresos!$I$15,0,-Gastos!$F12/12*(1+Gastos!$F$17)^((BE$1-1)/12))</f>
        <v>-23138525.650429383</v>
      </c>
      <c r="BF38" s="130">
        <f>IF(BF$1&lt;Ingresos!$I$15,0,-Gastos!$F12/12*(1+Gastos!$F$17)^((BF$1-1)/12))</f>
        <v>-23214275.162352622</v>
      </c>
      <c r="BG38" s="130">
        <f>IF(BG$1&lt;Ingresos!$I$15,0,-Gastos!$F12/12*(1+Gastos!$F$17)^((BG$1-1)/12))</f>
        <v>-23290272.658466525</v>
      </c>
      <c r="BH38" s="130">
        <f>IF(BH$1&lt;Ingresos!$I$15,0,-Gastos!$F12/12*(1+Gastos!$F$17)^((BH$1-1)/12))</f>
        <v>-23366518.950606808</v>
      </c>
      <c r="BI38" s="130">
        <f>IF(BI$1&lt;Ingresos!$I$15,0,-Gastos!$F12/12*(1+Gastos!$F$17)^((BI$1-1)/12))</f>
        <v>-23443014.853266913</v>
      </c>
      <c r="BJ38" s="130">
        <f>IF(BJ$1&lt;Ingresos!$I$15,0,-Gastos!$F12/12*(1+Gastos!$F$17)^((BJ$1-1)/12))</f>
        <v>-23519761.183606733</v>
      </c>
      <c r="BK38" s="130">
        <f>IF(BK$1&lt;Ingresos!$I$15,0,-Gastos!$F12/12*(1+Gastos!$F$17)^((BK$1-1)/12))</f>
        <v>-23596758.761461321</v>
      </c>
      <c r="BL38" s="130">
        <f>IF(BL$1&lt;Ingresos!$I$15,0,-Gastos!$F12/12*(1+Gastos!$F$17)^((BL$1-1)/12))</f>
        <v>-23674008.409349669</v>
      </c>
      <c r="BM38" s="130">
        <f>IF(BM$1&lt;Ingresos!$I$15,0,-Gastos!$F12/12*(1+Gastos!$F$17)^((BM$1-1)/12))</f>
        <v>-23751510.952483468</v>
      </c>
      <c r="BN38" s="130">
        <f>IF(BN$1&lt;Ingresos!$I$15,0,-Gastos!$F12/12*(1+Gastos!$F$17)^((BN$1-1)/12))</f>
        <v>-23829267.218775943</v>
      </c>
      <c r="BO38" s="130">
        <f>IF(BO$1&lt;Ingresos!$I$15,0,-Gastos!$F12/12*(1+Gastos!$F$17)^((BO$1-1)/12))</f>
        <v>-23907278.038850699</v>
      </c>
      <c r="BP38" s="130">
        <f>IF(BP$1&lt;Ingresos!$I$15,0,-Gastos!$F12/12*(1+Gastos!$F$17)^((BP$1-1)/12))</f>
        <v>-23985544.24605057</v>
      </c>
      <c r="BQ38" s="130">
        <f>IF(BQ$1&lt;Ingresos!$I$15,0,-Gastos!$F12/12*(1+Gastos!$F$17)^((BQ$1-1)/12))</f>
        <v>-24064066.676446561</v>
      </c>
      <c r="BR38" s="130">
        <f>IF(BR$1&lt;Ingresos!$I$15,0,-Gastos!$F12/12*(1+Gastos!$F$17)^((BR$1-1)/12))</f>
        <v>-24142846.16884673</v>
      </c>
      <c r="BS38" s="130">
        <f>IF(BS$1&lt;Ingresos!$I$15,0,-Gastos!$F12/12*(1+Gastos!$F$17)^((BS$1-1)/12))</f>
        <v>-24221883.564805187</v>
      </c>
      <c r="BT38" s="130">
        <f>IF(BT$1&lt;Ingresos!$I$15,0,-Gastos!$F12/12*(1+Gastos!$F$17)^((BT$1-1)/12))</f>
        <v>-24301179.708631083</v>
      </c>
      <c r="BU38" s="130">
        <f>IF(BU$1&lt;Ingresos!$I$15,0,-Gastos!$F12/12*(1+Gastos!$F$17)^((BU$1-1)/12))</f>
        <v>-24380735.447397593</v>
      </c>
      <c r="BV38" s="130">
        <f>IF(BV$1&lt;Ingresos!$I$15,0,-Gastos!$F12/12*(1+Gastos!$F$17)^((BV$1-1)/12))</f>
        <v>-24460551.630951002</v>
      </c>
      <c r="BW38" s="130">
        <f>IF(BW$1&lt;Ingresos!$I$15,0,-Gastos!$F12/12*(1+Gastos!$F$17)^((BW$1-1)/12))</f>
        <v>-24540629.111919776</v>
      </c>
      <c r="BX38" s="130">
        <f>IF(BX$1&lt;Ingresos!$I$15,0,-Gastos!$F12/12*(1+Gastos!$F$17)^((BX$1-1)/12))</f>
        <v>-24620968.745723657</v>
      </c>
      <c r="BY38" s="130">
        <f>IF(BY$1&lt;Ingresos!$I$15,0,-Gastos!$F12/12*(1+Gastos!$F$17)^((BY$1-1)/12))</f>
        <v>-24701571.390582804</v>
      </c>
      <c r="BZ38" s="130">
        <f>IF(BZ$1&lt;Ingresos!$I$15,0,-Gastos!$F12/12*(1+Gastos!$F$17)^((BZ$1-1)/12))</f>
        <v>-24782437.907526981</v>
      </c>
      <c r="CA38" s="130">
        <f>IF(CA$1&lt;Ingresos!$I$15,0,-Gastos!$F12/12*(1+Gastos!$F$17)^((CA$1-1)/12))</f>
        <v>-24863569.160404727</v>
      </c>
      <c r="CB38" s="130">
        <f>IF(CB$1&lt;Ingresos!$I$15,0,-Gastos!$F12/12*(1+Gastos!$F$17)^((CB$1-1)/12))</f>
        <v>-24944966.015892595</v>
      </c>
      <c r="CC38" s="130">
        <f>IF(CC$1&lt;Ingresos!$I$15,0,-Gastos!$F12/12*(1+Gastos!$F$17)^((CC$1-1)/12))</f>
        <v>-25026629.343504425</v>
      </c>
      <c r="CD38" s="130">
        <f>IF(CD$1&lt;Ingresos!$I$15,0,-Gastos!$F12/12*(1+Gastos!$F$17)^((CD$1-1)/12))</f>
        <v>-25108560.015600599</v>
      </c>
      <c r="CE38" s="130">
        <f>IF(CE$1&lt;Ingresos!$I$15,0,-Gastos!$F12/12*(1+Gastos!$F$17)^((CE$1-1)/12))</f>
        <v>-25190758.907397397</v>
      </c>
      <c r="CF38" s="130">
        <f>IF(CF$1&lt;Ingresos!$I$15,0,-Gastos!$F12/12*(1+Gastos!$F$17)^((CF$1-1)/12))</f>
        <v>-25273226.896976326</v>
      </c>
      <c r="CG38" s="130">
        <f>IF(CG$1&lt;Ingresos!$I$15,0,-Gastos!$F12/12*(1+Gastos!$F$17)^((CG$1-1)/12))</f>
        <v>-25355964.865293492</v>
      </c>
      <c r="CH38" s="130">
        <f>IF(CH$1&lt;Ingresos!$I$15,0,-Gastos!$F12/12*(1+Gastos!$F$17)^((CH$1-1)/12))</f>
        <v>-25438973.696189042</v>
      </c>
      <c r="CI38" s="130">
        <f>IF(CI$1&lt;Ingresos!$I$15,0,-Gastos!$F12/12*(1+Gastos!$F$17)^((CI$1-1)/12))</f>
        <v>-25522254.276396569</v>
      </c>
      <c r="CJ38" s="130">
        <f>IF(CJ$1&lt;Ingresos!$I$15,0,-Gastos!$F12/12*(1+Gastos!$F$17)^((CJ$1-1)/12))</f>
        <v>-25605807.495552603</v>
      </c>
      <c r="CK38" s="130">
        <f>IF(CK$1&lt;Ingresos!$I$15,0,-Gastos!$F12/12*(1+Gastos!$F$17)^((CK$1-1)/12))</f>
        <v>-25689634.24620612</v>
      </c>
      <c r="CL38" s="130">
        <f>IF(CL$1&lt;Ingresos!$I$15,0,-Gastos!$F12/12*(1+Gastos!$F$17)^((CL$1-1)/12))</f>
        <v>-25773735.423828062</v>
      </c>
      <c r="CM38" s="130">
        <f>IF(CM$1&lt;Ingresos!$I$15,0,-Gastos!$F12/12*(1+Gastos!$F$17)^((CM$1-1)/12))</f>
        <v>-25858111.926820915</v>
      </c>
      <c r="CN38" s="130">
        <f>IF(CN$1&lt;Ingresos!$I$15,0,-Gastos!$F12/12*(1+Gastos!$F$17)^((CN$1-1)/12))</f>
        <v>-25942764.656528302</v>
      </c>
      <c r="CO38" s="130">
        <f>IF(CO$1&lt;Ingresos!$I$15,0,-Gastos!$F12/12*(1+Gastos!$F$17)^((CO$1-1)/12))</f>
        <v>-26027694.5172446</v>
      </c>
      <c r="CP38" s="130">
        <f>IF(CP$1&lt;Ingresos!$I$15,0,-Gastos!$F12/12*(1+Gastos!$F$17)^((CP$1-1)/12))</f>
        <v>-26112902.416224621</v>
      </c>
      <c r="CQ38" s="130">
        <f>IF(CQ$1&lt;Ingresos!$I$15,0,-Gastos!$F12/12*(1+Gastos!$F$17)^((CQ$1-1)/12))</f>
        <v>-26198389.263693295</v>
      </c>
      <c r="CR38" s="130">
        <f>IF(CR$1&lt;Ingresos!$I$15,0,-Gastos!$F12/12*(1+Gastos!$F$17)^((CR$1-1)/12))</f>
        <v>-26284155.972855378</v>
      </c>
      <c r="CS38" s="130">
        <f>IF(CS$1&lt;Ingresos!$I$15,0,-Gastos!$F12/12*(1+Gastos!$F$17)^((CS$1-1)/12))</f>
        <v>-26370203.459905233</v>
      </c>
      <c r="CT38" s="130">
        <f>IF(CT$1&lt;Ingresos!$I$15,0,-Gastos!$F12/12*(1+Gastos!$F$17)^((CT$1-1)/12))</f>
        <v>-26456532.644036606</v>
      </c>
      <c r="CU38" s="130">
        <f>IF(CU$1&lt;Ingresos!$I$15,0,-Gastos!$F12/12*(1+Gastos!$F$17)^((CU$1-1)/12))</f>
        <v>-26543144.44745243</v>
      </c>
      <c r="CV38" s="130">
        <f>IF(CV$1&lt;Ingresos!$I$15,0,-Gastos!$F12/12*(1+Gastos!$F$17)^((CV$1-1)/12))</f>
        <v>-26630039.79537471</v>
      </c>
      <c r="CW38" s="130">
        <f>IF(CW$1&lt;Ingresos!$I$15,0,-Gastos!$F12/12*(1+Gastos!$F$17)^((CW$1-1)/12))</f>
        <v>-26717219.616054364</v>
      </c>
      <c r="CX38" s="130">
        <f>IF(CX$1&lt;Ingresos!$I$15,0,-Gastos!$F12/12*(1+Gastos!$F$17)^((CX$1-1)/12))</f>
        <v>-26804684.840781182</v>
      </c>
      <c r="CY38" s="130">
        <f>IF(CY$1&lt;Ingresos!$I$15,0,-Gastos!$F12/12*(1+Gastos!$F$17)^((CY$1-1)/12))</f>
        <v>-26892436.403893754</v>
      </c>
      <c r="CZ38" s="130">
        <f>IF(CZ$1&lt;Ingresos!$I$15,0,-Gastos!$F12/12*(1+Gastos!$F$17)^((CZ$1-1)/12))</f>
        <v>-26980475.242789436</v>
      </c>
      <c r="DA38" s="130">
        <f>IF(DA$1&lt;Ingresos!$I$15,0,-Gastos!$F12/12*(1+Gastos!$F$17)^((DA$1-1)/12))</f>
        <v>-27068802.297934383</v>
      </c>
      <c r="DB38" s="130">
        <f>IF(DB$1&lt;Ingresos!$I$15,0,-Gastos!$F12/12*(1+Gastos!$F$17)^((DB$1-1)/12))</f>
        <v>-27157418.512873609</v>
      </c>
      <c r="DC38" s="130">
        <f>IF(DC$1&lt;Ingresos!$I$15,0,-Gastos!$F12/12*(1+Gastos!$F$17)^((DC$1-1)/12))</f>
        <v>-27246324.834241029</v>
      </c>
      <c r="DD38" s="130">
        <f>IF(DD$1&lt;Ingresos!$I$15,0,-Gastos!$F12/12*(1+Gastos!$F$17)^((DD$1-1)/12))</f>
        <v>-27335522.211769596</v>
      </c>
      <c r="DE38" s="130">
        <f>IF(DE$1&lt;Ingresos!$I$15,0,-Gastos!$F12/12*(1+Gastos!$F$17)^((DE$1-1)/12))</f>
        <v>-27425011.598301444</v>
      </c>
      <c r="DF38" s="130">
        <f>IF(DF$1&lt;Ingresos!$I$15,0,-Gastos!$F12/12*(1+Gastos!$F$17)^((DF$1-1)/12))</f>
        <v>-27514793.949798074</v>
      </c>
      <c r="DG38" s="130">
        <f>IF(DG$1&lt;Ingresos!$I$15,0,-Gastos!$F12/12*(1+Gastos!$F$17)^((DG$1-1)/12))</f>
        <v>-27604870.225350529</v>
      </c>
      <c r="DH38" s="130">
        <f>IF(DH$1&lt;Ingresos!$I$15,0,-Gastos!$F12/12*(1+Gastos!$F$17)^((DH$1-1)/12))</f>
        <v>-27695241.387189701</v>
      </c>
      <c r="DI38" s="130">
        <f>IF(DI$1&lt;Ingresos!$I$15,0,-Gastos!$F12/12*(1+Gastos!$F$17)^((DI$1-1)/12))</f>
        <v>-27785908.400696542</v>
      </c>
      <c r="DJ38" s="130">
        <f>IF(DJ$1&lt;Ingresos!$I$15,0,-Gastos!$F12/12*(1+Gastos!$F$17)^((DJ$1-1)/12))</f>
        <v>-27876872.234412432</v>
      </c>
      <c r="DK38" s="130">
        <f>IF(DK$1&lt;Ingresos!$I$15,0,-Gastos!$F12/12*(1+Gastos!$F$17)^((DK$1-1)/12))</f>
        <v>-27968133.860049505</v>
      </c>
      <c r="DL38" s="130">
        <f>IF(DL$1&lt;Ingresos!$I$15,0,-Gastos!$F12/12*(1+Gastos!$F$17)^((DL$1-1)/12))</f>
        <v>-28059694.252501011</v>
      </c>
      <c r="DM38" s="130">
        <f>IF(DM$1&lt;Ingresos!$I$15,0,-Gastos!$F12/12*(1+Gastos!$F$17)^((DM$1-1)/12))</f>
        <v>-28151554.38985176</v>
      </c>
      <c r="DN38" s="130">
        <f>IF(DN$1&lt;Ingresos!$I$15,0,-Gastos!$F12/12*(1+Gastos!$F$17)^((DN$1-1)/12))</f>
        <v>-28243715.253388558</v>
      </c>
      <c r="DO38" s="130">
        <f>IF(DO$1&lt;Ingresos!$I$15,0,-Gastos!$F12/12*(1+Gastos!$F$17)^((DO$1-1)/12))</f>
        <v>-28336177.827610668</v>
      </c>
      <c r="DP38" s="130">
        <f>IF(DP$1&lt;Ingresos!$I$15,0,-Gastos!$F12/12*(1+Gastos!$F$17)^((DP$1-1)/12))</f>
        <v>-28428943.10024038</v>
      </c>
      <c r="DQ38" s="130">
        <f>IF(DQ$1&lt;Ingresos!$I$15,0,-Gastos!$F12/12*(1+Gastos!$F$17)^((DQ$1-1)/12))</f>
        <v>-28522012.062233504</v>
      </c>
      <c r="DR38" s="130">
        <f>IF(DR$1&lt;Ingresos!$I$15,0,-Gastos!$F12/12*(1+Gastos!$F$17)^((DR$1-1)/12))</f>
        <v>-28615385.707789995</v>
      </c>
      <c r="DS38" s="130">
        <f>IF(DS$1&lt;Ingresos!$I$15,0,-Gastos!$F12/12*(1+Gastos!$F$17)^((DS$1-1)/12))</f>
        <v>-28709065.034364548</v>
      </c>
      <c r="DT38" s="130">
        <f>IF(DT$1&lt;Ingresos!$I$15,0,-Gastos!$F12/12*(1+Gastos!$F$17)^((DT$1-1)/12))</f>
        <v>-28803051.042677287</v>
      </c>
      <c r="DU38" s="130">
        <f>IF(DU$1&lt;Ingresos!$I$15,0,-Gastos!$F12/12*(1+Gastos!$F$17)^((DU$1-1)/12))</f>
        <v>-28897344.736724403</v>
      </c>
      <c r="DV38" s="130">
        <f>IF(DV$1&lt;Ingresos!$I$15,0,-Gastos!$F12/12*(1+Gastos!$F$17)^((DV$1-1)/12))</f>
        <v>-28991947.12378893</v>
      </c>
      <c r="DW38" s="130">
        <f>IF(DW$1&lt;Ingresos!$I$15,0,-Gastos!$F12/12*(1+Gastos!$F$17)^((DW$1-1)/12))</f>
        <v>-29086859.214451484</v>
      </c>
      <c r="DX38" s="130">
        <f>IF(DX$1&lt;Ingresos!$I$15,0,-Gastos!$F12/12*(1+Gastos!$F$17)^((DX$1-1)/12))</f>
        <v>-29182082.022601053</v>
      </c>
      <c r="DY38" s="130">
        <f>IF(DY$1&lt;Ingresos!$I$15,0,-Gastos!$F12/12*(1+Gastos!$F$17)^((DY$1-1)/12))</f>
        <v>-29277616.565445833</v>
      </c>
      <c r="DZ38" s="130">
        <f>IF(DZ$1&lt;Ingresos!$I$15,0,-Gastos!$F12/12*(1+Gastos!$F$17)^((DZ$1-1)/12))</f>
        <v>-29373463.863524098</v>
      </c>
      <c r="EA38" s="130">
        <f>IF(EA$1&lt;Ingresos!$I$15,0,-Gastos!$F12/12*(1+Gastos!$F$17)^((EA$1-1)/12))</f>
        <v>-29469624.940715097</v>
      </c>
      <c r="EB38" s="130">
        <f>IF(EB$1&lt;Ingresos!$I$15,0,-Gastos!$F12/12*(1+Gastos!$F$17)^((EB$1-1)/12))</f>
        <v>-29566100.824249998</v>
      </c>
      <c r="EC38" s="130">
        <f>IF(EC$1&lt;Ingresos!$I$15,0,-Gastos!$F12/12*(1+Gastos!$F$17)^((EC$1-1)/12))</f>
        <v>-29662892.544722844</v>
      </c>
      <c r="ED38" s="130">
        <f>IF(ED$1&lt;Ingresos!$I$15,0,-Gastos!$F12/12*(1+Gastos!$F$17)^((ED$1-1)/12))</f>
        <v>-29760001.136101596</v>
      </c>
      <c r="EE38" s="130">
        <f>IF(EE$1&lt;Ingresos!$I$15,0,-Gastos!$F12/12*(1+Gastos!$F$17)^((EE$1-1)/12))</f>
        <v>-29857427.635739133</v>
      </c>
    </row>
    <row r="39" spans="1:135" x14ac:dyDescent="0.35">
      <c r="A39" s="137">
        <f>SUMIF($C$1:$EE$1,"&lt;="&amp;Resumen!$K$19,'FC Mensual'!C39:EE39)</f>
        <v>-343864664.49343139</v>
      </c>
      <c r="B39" s="5" t="str">
        <f>Gastos!E13</f>
        <v>Seguros</v>
      </c>
      <c r="C39" s="129"/>
      <c r="D39" s="130">
        <f>IF(D$1&lt;Ingresos!$I$15,0,-Gastos!$F13/12*(1+Gastos!$F$17)^((D$1-1)/12))</f>
        <v>0</v>
      </c>
      <c r="E39" s="130">
        <f>IF(E$1&lt;Ingresos!$I$15,0,-Gastos!$F13/12*(1+Gastos!$F$17)^((E$1-1)/12))</f>
        <v>0</v>
      </c>
      <c r="F39" s="130">
        <f>IF(F$1&lt;Ingresos!$I$15,0,-Gastos!$F13/12*(1+Gastos!$F$17)^((F$1-1)/12))</f>
        <v>0</v>
      </c>
      <c r="G39" s="130">
        <f>IF(G$1&lt;Ingresos!$I$15,0,-Gastos!$F13/12*(1+Gastos!$F$17)^((G$1-1)/12))</f>
        <v>0</v>
      </c>
      <c r="H39" s="130">
        <f>IF(H$1&lt;Ingresos!$I$15,0,-Gastos!$F13/12*(1+Gastos!$F$17)^((H$1-1)/12))</f>
        <v>0</v>
      </c>
      <c r="I39" s="130">
        <f>IF(I$1&lt;Ingresos!$I$15,0,-Gastos!$F13/12*(1+Gastos!$F$17)^((I$1-1)/12))</f>
        <v>0</v>
      </c>
      <c r="J39" s="130">
        <f>IF(J$1&lt;Ingresos!$I$15,0,-Gastos!$F13/12*(1+Gastos!$F$17)^((J$1-1)/12))</f>
        <v>0</v>
      </c>
      <c r="K39" s="130">
        <f>IF(K$1&lt;Ingresos!$I$15,0,-Gastos!$F13/12*(1+Gastos!$F$17)^((K$1-1)/12))</f>
        <v>0</v>
      </c>
      <c r="L39" s="130">
        <f>IF(L$1&lt;Ingresos!$I$15,0,-Gastos!$F13/12*(1+Gastos!$F$17)^((L$1-1)/12))</f>
        <v>0</v>
      </c>
      <c r="M39" s="130">
        <f>IF(M$1&lt;Ingresos!$I$15,0,-Gastos!$F13/12*(1+Gastos!$F$17)^((M$1-1)/12))</f>
        <v>0</v>
      </c>
      <c r="N39" s="130">
        <f>IF(N$1&lt;Ingresos!$I$15,0,-Gastos!$F13/12*(1+Gastos!$F$17)^((N$1-1)/12))</f>
        <v>0</v>
      </c>
      <c r="O39" s="130">
        <f>IF(O$1&lt;Ingresos!$I$15,0,-Gastos!$F13/12*(1+Gastos!$F$17)^((O$1-1)/12))</f>
        <v>0</v>
      </c>
      <c r="P39" s="130">
        <f>IF(P$1&lt;Ingresos!$I$15,0,-Gastos!$F13/12*(1+Gastos!$F$17)^((P$1-1)/12))</f>
        <v>0</v>
      </c>
      <c r="Q39" s="130">
        <f>IF(Q$1&lt;Ingresos!$I$15,0,-Gastos!$F13/12*(1+Gastos!$F$17)^((Q$1-1)/12))</f>
        <v>0</v>
      </c>
      <c r="R39" s="130">
        <f>IF(R$1&lt;Ingresos!$I$15,0,-Gastos!$F13/12*(1+Gastos!$F$17)^((R$1-1)/12))</f>
        <v>0</v>
      </c>
      <c r="S39" s="130">
        <f>IF(S$1&lt;Ingresos!$I$15,0,-Gastos!$F13/12*(1+Gastos!$F$17)^((S$1-1)/12))</f>
        <v>0</v>
      </c>
      <c r="T39" s="130">
        <f>IF(T$1&lt;Ingresos!$I$15,0,-Gastos!$F13/12*(1+Gastos!$F$17)^((T$1-1)/12))</f>
        <v>0</v>
      </c>
      <c r="U39" s="130">
        <f>IF(U$1&lt;Ingresos!$I$15,0,-Gastos!$F13/12*(1+Gastos!$F$17)^((U$1-1)/12))</f>
        <v>0</v>
      </c>
      <c r="V39" s="130">
        <f>IF(V$1&lt;Ingresos!$I$15,0,-Gastos!$F13/12*(1+Gastos!$F$17)^((V$1-1)/12))</f>
        <v>0</v>
      </c>
      <c r="W39" s="130">
        <f>IF(W$1&lt;Ingresos!$I$15,0,-Gastos!$F13/12*(1+Gastos!$F$17)^((W$1-1)/12))</f>
        <v>-2878220.1728536203</v>
      </c>
      <c r="X39" s="130">
        <f>IF(X$1&lt;Ingresos!$I$15,0,-Gastos!$F13/12*(1+Gastos!$F$17)^((X$1-1)/12))</f>
        <v>-2887642.7167354184</v>
      </c>
      <c r="Y39" s="130">
        <f>IF(Y$1&lt;Ingresos!$I$15,0,-Gastos!$F13/12*(1+Gastos!$F$17)^((Y$1-1)/12))</f>
        <v>-2897096.1075739721</v>
      </c>
      <c r="Z39" s="130">
        <f>IF(Z$1&lt;Ingresos!$I$15,0,-Gastos!$F13/12*(1+Gastos!$F$17)^((Z$1-1)/12))</f>
        <v>-2906580.4463541908</v>
      </c>
      <c r="AA39" s="130">
        <f>IF(AA$1&lt;Ingresos!$I$15,0,-Gastos!$F13/12*(1+Gastos!$F$17)^((AA$1-1)/12))</f>
        <v>-2916095.8343915818</v>
      </c>
      <c r="AB39" s="130">
        <f>IF(AB$1&lt;Ingresos!$I$15,0,-Gastos!$F13/12*(1+Gastos!$F$17)^((AB$1-1)/12))</f>
        <v>-2925642.373333334</v>
      </c>
      <c r="AC39" s="130">
        <f>IF(AC$1&lt;Ingresos!$I$15,0,-Gastos!$F13/12*(1+Gastos!$F$17)^((AC$1-1)/12))</f>
        <v>-2935220.1651594015</v>
      </c>
      <c r="AD39" s="130">
        <f>IF(AD$1&lt;Ingresos!$I$15,0,-Gastos!$F13/12*(1+Gastos!$F$17)^((AD$1-1)/12))</f>
        <v>-2944829.3121835967</v>
      </c>
      <c r="AE39" s="130">
        <f>IF(AE$1&lt;Ingresos!$I$15,0,-Gastos!$F13/12*(1+Gastos!$F$17)^((AE$1-1)/12))</f>
        <v>-2954469.9170546774</v>
      </c>
      <c r="AF39" s="130">
        <f>IF(AF$1&lt;Ingresos!$I$15,0,-Gastos!$F13/12*(1+Gastos!$F$17)^((AF$1-1)/12))</f>
        <v>-2964142.0827574488</v>
      </c>
      <c r="AG39" s="130">
        <f>IF(AG$1&lt;Ingresos!$I$15,0,-Gastos!$F13/12*(1+Gastos!$F$17)^((AG$1-1)/12))</f>
        <v>-2973845.9126138617</v>
      </c>
      <c r="AH39" s="130">
        <f>IF(AH$1&lt;Ingresos!$I$15,0,-Gastos!$F13/12*(1+Gastos!$F$17)^((AH$1-1)/12))</f>
        <v>-2983581.5102841156</v>
      </c>
      <c r="AI39" s="130">
        <f>IF(AI$1&lt;Ingresos!$I$15,0,-Gastos!$F13/12*(1+Gastos!$F$17)^((AI$1-1)/12))</f>
        <v>-2993348.9797677654</v>
      </c>
      <c r="AJ39" s="130">
        <f>IF(AJ$1&lt;Ingresos!$I$15,0,-Gastos!$F13/12*(1+Gastos!$F$17)^((AJ$1-1)/12))</f>
        <v>-3003148.4254048355</v>
      </c>
      <c r="AK39" s="130">
        <f>IF(AK$1&lt;Ingresos!$I$15,0,-Gastos!$F13/12*(1+Gastos!$F$17)^((AK$1-1)/12))</f>
        <v>-3012979.9518769309</v>
      </c>
      <c r="AL39" s="130">
        <f>IF(AL$1&lt;Ingresos!$I$15,0,-Gastos!$F13/12*(1+Gastos!$F$17)^((AL$1-1)/12))</f>
        <v>-3022843.6642083582</v>
      </c>
      <c r="AM39" s="130">
        <f>IF(AM$1&lt;Ingresos!$I$15,0,-Gastos!$F13/12*(1+Gastos!$F$17)^((AM$1-1)/12))</f>
        <v>-3032739.6677672453</v>
      </c>
      <c r="AN39" s="130">
        <f>IF(AN$1&lt;Ingresos!$I$15,0,-Gastos!$F13/12*(1+Gastos!$F$17)^((AN$1-1)/12))</f>
        <v>-3042668.068266667</v>
      </c>
      <c r="AO39" s="130">
        <f>IF(AO$1&lt;Ingresos!$I$15,0,-Gastos!$F13/12*(1+Gastos!$F$17)^((AO$1-1)/12))</f>
        <v>-3052628.9717657776</v>
      </c>
      <c r="AP39" s="130">
        <f>IF(AP$1&lt;Ingresos!$I$15,0,-Gastos!$F13/12*(1+Gastos!$F$17)^((AP$1-1)/12))</f>
        <v>-3062622.4846709408</v>
      </c>
      <c r="AQ39" s="130">
        <f>IF(AQ$1&lt;Ingresos!$I$15,0,-Gastos!$F13/12*(1+Gastos!$F$17)^((AQ$1-1)/12))</f>
        <v>-3072648.7137368643</v>
      </c>
      <c r="AR39" s="130">
        <f>IF(AR$1&lt;Ingresos!$I$15,0,-Gastos!$F13/12*(1+Gastos!$F$17)^((AR$1-1)/12))</f>
        <v>-3082707.7660677466</v>
      </c>
      <c r="AS39" s="130">
        <f>IF(AS$1&lt;Ingresos!$I$15,0,-Gastos!$F13/12*(1+Gastos!$F$17)^((AS$1-1)/12))</f>
        <v>-3092799.7491184161</v>
      </c>
      <c r="AT39" s="130">
        <f>IF(AT$1&lt;Ingresos!$I$15,0,-Gastos!$F13/12*(1+Gastos!$F$17)^((AT$1-1)/12))</f>
        <v>-3102924.7706954801</v>
      </c>
      <c r="AU39" s="130">
        <f>IF(AU$1&lt;Ingresos!$I$15,0,-Gastos!$F13/12*(1+Gastos!$F$17)^((AU$1-1)/12))</f>
        <v>-3113082.9389584763</v>
      </c>
      <c r="AV39" s="130">
        <f>IF(AV$1&lt;Ingresos!$I$15,0,-Gastos!$F13/12*(1+Gastos!$F$17)^((AV$1-1)/12))</f>
        <v>-3123274.3624210292</v>
      </c>
      <c r="AW39" s="130">
        <f>IF(AW$1&lt;Ingresos!$I$15,0,-Gastos!$F13/12*(1+Gastos!$F$17)^((AW$1-1)/12))</f>
        <v>-3133499.1499520084</v>
      </c>
      <c r="AX39" s="130">
        <f>IF(AX$1&lt;Ingresos!$I$15,0,-Gastos!$F13/12*(1+Gastos!$F$17)^((AX$1-1)/12))</f>
        <v>-3143757.4107766924</v>
      </c>
      <c r="AY39" s="130">
        <f>IF(AY$1&lt;Ingresos!$I$15,0,-Gastos!$F13/12*(1+Gastos!$F$17)^((AY$1-1)/12))</f>
        <v>-3154049.2544779349</v>
      </c>
      <c r="AZ39" s="130">
        <f>IF(AZ$1&lt;Ingresos!$I$15,0,-Gastos!$F13/12*(1+Gastos!$F$17)^((AZ$1-1)/12))</f>
        <v>-3164374.7909973343</v>
      </c>
      <c r="BA39" s="130">
        <f>IF(BA$1&lt;Ingresos!$I$15,0,-Gastos!$F13/12*(1+Gastos!$F$17)^((BA$1-1)/12))</f>
        <v>-3174734.1306364094</v>
      </c>
      <c r="BB39" s="130">
        <f>IF(BB$1&lt;Ingresos!$I$15,0,-Gastos!$F13/12*(1+Gastos!$F$17)^((BB$1-1)/12))</f>
        <v>-3185127.3840577784</v>
      </c>
      <c r="BC39" s="130">
        <f>IF(BC$1&lt;Ingresos!$I$15,0,-Gastos!$F13/12*(1+Gastos!$F$17)^((BC$1-1)/12))</f>
        <v>-3195554.6622863389</v>
      </c>
      <c r="BD39" s="130">
        <f>IF(BD$1&lt;Ingresos!$I$15,0,-Gastos!$F13/12*(1+Gastos!$F$17)^((BD$1-1)/12))</f>
        <v>-3206016.076710457</v>
      </c>
      <c r="BE39" s="130">
        <f>IF(BE$1&lt;Ingresos!$I$15,0,-Gastos!$F13/12*(1+Gastos!$F$17)^((BE$1-1)/12))</f>
        <v>-3216511.7390831532</v>
      </c>
      <c r="BF39" s="130">
        <f>IF(BF$1&lt;Ingresos!$I$15,0,-Gastos!$F13/12*(1+Gastos!$F$17)^((BF$1-1)/12))</f>
        <v>-3227041.7615232989</v>
      </c>
      <c r="BG39" s="130">
        <f>IF(BG$1&lt;Ingresos!$I$15,0,-Gastos!$F13/12*(1+Gastos!$F$17)^((BG$1-1)/12))</f>
        <v>-3237606.2565168152</v>
      </c>
      <c r="BH39" s="130">
        <f>IF(BH$1&lt;Ingresos!$I$15,0,-Gastos!$F13/12*(1+Gastos!$F$17)^((BH$1-1)/12))</f>
        <v>-3248205.3369178702</v>
      </c>
      <c r="BI39" s="130">
        <f>IF(BI$1&lt;Ingresos!$I$15,0,-Gastos!$F13/12*(1+Gastos!$F$17)^((BI$1-1)/12))</f>
        <v>-3258839.1159500889</v>
      </c>
      <c r="BJ39" s="130">
        <f>IF(BJ$1&lt;Ingresos!$I$15,0,-Gastos!$F13/12*(1+Gastos!$F$17)^((BJ$1-1)/12))</f>
        <v>-3269507.7072077608</v>
      </c>
      <c r="BK39" s="130">
        <f>IF(BK$1&lt;Ingresos!$I$15,0,-Gastos!$F13/12*(1+Gastos!$F$17)^((BK$1-1)/12))</f>
        <v>-3280211.2246570522</v>
      </c>
      <c r="BL39" s="130">
        <f>IF(BL$1&lt;Ingresos!$I$15,0,-Gastos!$F13/12*(1+Gastos!$F$17)^((BL$1-1)/12))</f>
        <v>-3290949.7826372278</v>
      </c>
      <c r="BM39" s="130">
        <f>IF(BM$1&lt;Ingresos!$I$15,0,-Gastos!$F13/12*(1+Gastos!$F$17)^((BM$1-1)/12))</f>
        <v>-3301723.495861866</v>
      </c>
      <c r="BN39" s="130">
        <f>IF(BN$1&lt;Ingresos!$I$15,0,-Gastos!$F13/12*(1+Gastos!$F$17)^((BN$1-1)/12))</f>
        <v>-3312532.4794200892</v>
      </c>
      <c r="BO39" s="130">
        <f>IF(BO$1&lt;Ingresos!$I$15,0,-Gastos!$F13/12*(1+Gastos!$F$17)^((BO$1-1)/12))</f>
        <v>-3323376.8487777929</v>
      </c>
      <c r="BP39" s="130">
        <f>IF(BP$1&lt;Ingresos!$I$15,0,-Gastos!$F13/12*(1+Gastos!$F$17)^((BP$1-1)/12))</f>
        <v>-3334256.7197788749</v>
      </c>
      <c r="BQ39" s="130">
        <f>IF(BQ$1&lt;Ingresos!$I$15,0,-Gastos!$F13/12*(1+Gastos!$F$17)^((BQ$1-1)/12))</f>
        <v>-3345172.2086464795</v>
      </c>
      <c r="BR39" s="130">
        <f>IF(BR$1&lt;Ingresos!$I$15,0,-Gastos!$F13/12*(1+Gastos!$F$17)^((BR$1-1)/12))</f>
        <v>-3356123.4319842313</v>
      </c>
      <c r="BS39" s="130">
        <f>IF(BS$1&lt;Ingresos!$I$15,0,-Gastos!$F13/12*(1+Gastos!$F$17)^((BS$1-1)/12))</f>
        <v>-3367110.5067774877</v>
      </c>
      <c r="BT39" s="130">
        <f>IF(BT$1&lt;Ingresos!$I$15,0,-Gastos!$F13/12*(1+Gastos!$F$17)^((BT$1-1)/12))</f>
        <v>-3378133.5503945854</v>
      </c>
      <c r="BU39" s="130">
        <f>IF(BU$1&lt;Ingresos!$I$15,0,-Gastos!$F13/12*(1+Gastos!$F$17)^((BU$1-1)/12))</f>
        <v>-3389192.6805880927</v>
      </c>
      <c r="BV39" s="130">
        <f>IF(BV$1&lt;Ingresos!$I$15,0,-Gastos!$F13/12*(1+Gastos!$F$17)^((BV$1-1)/12))</f>
        <v>-3400288.015496071</v>
      </c>
      <c r="BW39" s="130">
        <f>IF(BW$1&lt;Ingresos!$I$15,0,-Gastos!$F13/12*(1+Gastos!$F$17)^((BW$1-1)/12))</f>
        <v>-3411419.6736433343</v>
      </c>
      <c r="BX39" s="130">
        <f>IF(BX$1&lt;Ingresos!$I$15,0,-Gastos!$F13/12*(1+Gastos!$F$17)^((BX$1-1)/12))</f>
        <v>-3422587.7739427169</v>
      </c>
      <c r="BY39" s="130">
        <f>IF(BY$1&lt;Ingresos!$I$15,0,-Gastos!$F13/12*(1+Gastos!$F$17)^((BY$1-1)/12))</f>
        <v>-3433792.4356963402</v>
      </c>
      <c r="BZ39" s="130">
        <f>IF(BZ$1&lt;Ingresos!$I$15,0,-Gastos!$F13/12*(1+Gastos!$F$17)^((BZ$1-1)/12))</f>
        <v>-3445033.778596893</v>
      </c>
      <c r="CA39" s="130">
        <f>IF(CA$1&lt;Ingresos!$I$15,0,-Gastos!$F13/12*(1+Gastos!$F$17)^((CA$1-1)/12))</f>
        <v>-3456311.9227289045</v>
      </c>
      <c r="CB39" s="130">
        <f>IF(CB$1&lt;Ingresos!$I$15,0,-Gastos!$F13/12*(1+Gastos!$F$17)^((CB$1-1)/12))</f>
        <v>-3467626.9885700303</v>
      </c>
      <c r="CC39" s="130">
        <f>IF(CC$1&lt;Ingresos!$I$15,0,-Gastos!$F13/12*(1+Gastos!$F$17)^((CC$1-1)/12))</f>
        <v>-3478979.0969923385</v>
      </c>
      <c r="CD39" s="130">
        <f>IF(CD$1&lt;Ingresos!$I$15,0,-Gastos!$F13/12*(1+Gastos!$F$17)^((CD$1-1)/12))</f>
        <v>-3490368.3692636006</v>
      </c>
      <c r="CE39" s="130">
        <f>IF(CE$1&lt;Ingresos!$I$15,0,-Gastos!$F13/12*(1+Gastos!$F$17)^((CE$1-1)/12))</f>
        <v>-3501794.9270485872</v>
      </c>
      <c r="CF39" s="130">
        <f>IF(CF$1&lt;Ingresos!$I$15,0,-Gastos!$F13/12*(1+Gastos!$F$17)^((CF$1-1)/12))</f>
        <v>-3513258.8924103691</v>
      </c>
      <c r="CG39" s="130">
        <f>IF(CG$1&lt;Ingresos!$I$15,0,-Gastos!$F13/12*(1+Gastos!$F$17)^((CG$1-1)/12))</f>
        <v>-3524760.3878116161</v>
      </c>
      <c r="CH39" s="130">
        <f>IF(CH$1&lt;Ingresos!$I$15,0,-Gastos!$F13/12*(1+Gastos!$F$17)^((CH$1-1)/12))</f>
        <v>-3536299.5361159137</v>
      </c>
      <c r="CI39" s="130">
        <f>IF(CI$1&lt;Ingresos!$I$15,0,-Gastos!$F13/12*(1+Gastos!$F$17)^((CI$1-1)/12))</f>
        <v>-3547876.4605890685</v>
      </c>
      <c r="CJ39" s="130">
        <f>IF(CJ$1&lt;Ingresos!$I$15,0,-Gastos!$F13/12*(1+Gastos!$F$17)^((CJ$1-1)/12))</f>
        <v>-3559491.2849004255</v>
      </c>
      <c r="CK39" s="130">
        <f>IF(CK$1&lt;Ingresos!$I$15,0,-Gastos!$F13/12*(1+Gastos!$F$17)^((CK$1-1)/12))</f>
        <v>-3571144.1331241941</v>
      </c>
      <c r="CL39" s="130">
        <f>IF(CL$1&lt;Ingresos!$I$15,0,-Gastos!$F13/12*(1+Gastos!$F$17)^((CL$1-1)/12))</f>
        <v>-3582835.1297407686</v>
      </c>
      <c r="CM39" s="130">
        <f>IF(CM$1&lt;Ingresos!$I$15,0,-Gastos!$F13/12*(1+Gastos!$F$17)^((CM$1-1)/12))</f>
        <v>-3594564.3996380605</v>
      </c>
      <c r="CN39" s="130">
        <f>IF(CN$1&lt;Ingresos!$I$15,0,-Gastos!$F13/12*(1+Gastos!$F$17)^((CN$1-1)/12))</f>
        <v>-3606332.0681128316</v>
      </c>
      <c r="CO39" s="130">
        <f>IF(CO$1&lt;Ingresos!$I$15,0,-Gastos!$F13/12*(1+Gastos!$F$17)^((CO$1-1)/12))</f>
        <v>-3618138.260872032</v>
      </c>
      <c r="CP39" s="130">
        <f>IF(CP$1&lt;Ingresos!$I$15,0,-Gastos!$F13/12*(1+Gastos!$F$17)^((CP$1-1)/12))</f>
        <v>-3629983.1040341449</v>
      </c>
      <c r="CQ39" s="130">
        <f>IF(CQ$1&lt;Ingresos!$I$15,0,-Gastos!$F13/12*(1+Gastos!$F$17)^((CQ$1-1)/12))</f>
        <v>-3641866.7241305313</v>
      </c>
      <c r="CR39" s="130">
        <f>IF(CR$1&lt;Ingresos!$I$15,0,-Gastos!$F13/12*(1+Gastos!$F$17)^((CR$1-1)/12))</f>
        <v>-3653789.2481067837</v>
      </c>
      <c r="CS39" s="130">
        <f>IF(CS$1&lt;Ingresos!$I$15,0,-Gastos!$F13/12*(1+Gastos!$F$17)^((CS$1-1)/12))</f>
        <v>-3665750.803324081</v>
      </c>
      <c r="CT39" s="130">
        <f>IF(CT$1&lt;Ingresos!$I$15,0,-Gastos!$F13/12*(1+Gastos!$F$17)^((CT$1-1)/12))</f>
        <v>-3677751.5175605509</v>
      </c>
      <c r="CU39" s="130">
        <f>IF(CU$1&lt;Ingresos!$I$15,0,-Gastos!$F13/12*(1+Gastos!$F$17)^((CU$1-1)/12))</f>
        <v>-3689791.5190126309</v>
      </c>
      <c r="CV39" s="130">
        <f>IF(CV$1&lt;Ingresos!$I$15,0,-Gastos!$F13/12*(1+Gastos!$F$17)^((CV$1-1)/12))</f>
        <v>-3701870.936296443</v>
      </c>
      <c r="CW39" s="130">
        <f>IF(CW$1&lt;Ingresos!$I$15,0,-Gastos!$F13/12*(1+Gastos!$F$17)^((CW$1-1)/12))</f>
        <v>-3713989.8984491616</v>
      </c>
      <c r="CX39" s="130">
        <f>IF(CX$1&lt;Ingresos!$I$15,0,-Gastos!$F13/12*(1+Gastos!$F$17)^((CX$1-1)/12))</f>
        <v>-3726148.5349303996</v>
      </c>
      <c r="CY39" s="130">
        <f>IF(CY$1&lt;Ingresos!$I$15,0,-Gastos!$F13/12*(1+Gastos!$F$17)^((CY$1-1)/12))</f>
        <v>-3738346.9756235834</v>
      </c>
      <c r="CZ39" s="130">
        <f>IF(CZ$1&lt;Ingresos!$I$15,0,-Gastos!$F13/12*(1+Gastos!$F$17)^((CZ$1-1)/12))</f>
        <v>-3750585.3508373452</v>
      </c>
      <c r="DA39" s="130">
        <f>IF(DA$1&lt;Ingresos!$I$15,0,-Gastos!$F13/12*(1+Gastos!$F$17)^((DA$1-1)/12))</f>
        <v>-3762863.7913069134</v>
      </c>
      <c r="DB39" s="130">
        <f>IF(DB$1&lt;Ingresos!$I$15,0,-Gastos!$F13/12*(1+Gastos!$F$17)^((DB$1-1)/12))</f>
        <v>-3775182.428195511</v>
      </c>
      <c r="DC39" s="130">
        <f>IF(DC$1&lt;Ingresos!$I$15,0,-Gastos!$F13/12*(1+Gastos!$F$17)^((DC$1-1)/12))</f>
        <v>-3787541.3930957527</v>
      </c>
      <c r="DD39" s="130">
        <f>IF(DD$1&lt;Ingresos!$I$15,0,-Gastos!$F13/12*(1+Gastos!$F$17)^((DD$1-1)/12))</f>
        <v>-3799940.8180310554</v>
      </c>
      <c r="DE39" s="130">
        <f>IF(DE$1&lt;Ingresos!$I$15,0,-Gastos!$F13/12*(1+Gastos!$F$17)^((DE$1-1)/12))</f>
        <v>-3812380.8354570442</v>
      </c>
      <c r="DF39" s="130">
        <f>IF(DF$1&lt;Ingresos!$I$15,0,-Gastos!$F13/12*(1+Gastos!$F$17)^((DF$1-1)/12))</f>
        <v>-3824861.5782629731</v>
      </c>
      <c r="DG39" s="130">
        <f>IF(DG$1&lt;Ingresos!$I$15,0,-Gastos!$F13/12*(1+Gastos!$F$17)^((DG$1-1)/12))</f>
        <v>-3837383.1797731365</v>
      </c>
      <c r="DH39" s="130">
        <f>IF(DH$1&lt;Ingresos!$I$15,0,-Gastos!$F13/12*(1+Gastos!$F$17)^((DH$1-1)/12))</f>
        <v>-3849945.773748301</v>
      </c>
      <c r="DI39" s="130">
        <f>IF(DI$1&lt;Ingresos!$I$15,0,-Gastos!$F13/12*(1+Gastos!$F$17)^((DI$1-1)/12))</f>
        <v>-3862549.4943871289</v>
      </c>
      <c r="DJ39" s="130">
        <f>IF(DJ$1&lt;Ingresos!$I$15,0,-Gastos!$F13/12*(1+Gastos!$F$17)^((DJ$1-1)/12))</f>
        <v>-3875194.4763276153</v>
      </c>
      <c r="DK39" s="130">
        <f>IF(DK$1&lt;Ingresos!$I$15,0,-Gastos!$F13/12*(1+Gastos!$F$17)^((DK$1-1)/12))</f>
        <v>-3887880.8546485268</v>
      </c>
      <c r="DL39" s="130">
        <f>IF(DL$1&lt;Ingresos!$I$15,0,-Gastos!$F13/12*(1+Gastos!$F$17)^((DL$1-1)/12))</f>
        <v>-3900608.7648708392</v>
      </c>
      <c r="DM39" s="130">
        <f>IF(DM$1&lt;Ingresos!$I$15,0,-Gastos!$F13/12*(1+Gastos!$F$17)^((DM$1-1)/12))</f>
        <v>-3913378.3429591903</v>
      </c>
      <c r="DN39" s="130">
        <f>IF(DN$1&lt;Ingresos!$I$15,0,-Gastos!$F13/12*(1+Gastos!$F$17)^((DN$1-1)/12))</f>
        <v>-3926189.7253233315</v>
      </c>
      <c r="DO39" s="130">
        <f>IF(DO$1&lt;Ingresos!$I$15,0,-Gastos!$F13/12*(1+Gastos!$F$17)^((DO$1-1)/12))</f>
        <v>-3939043.0488195824</v>
      </c>
      <c r="DP39" s="130">
        <f>IF(DP$1&lt;Ingresos!$I$15,0,-Gastos!$F13/12*(1+Gastos!$F$17)^((DP$1-1)/12))</f>
        <v>-3951938.4507522974</v>
      </c>
      <c r="DQ39" s="130">
        <f>IF(DQ$1&lt;Ingresos!$I$15,0,-Gastos!$F13/12*(1+Gastos!$F$17)^((DQ$1-1)/12))</f>
        <v>-3964876.0688753263</v>
      </c>
      <c r="DR39" s="130">
        <f>IF(DR$1&lt;Ingresos!$I$15,0,-Gastos!$F13/12*(1+Gastos!$F$17)^((DR$1-1)/12))</f>
        <v>-3977856.0413934919</v>
      </c>
      <c r="DS39" s="130">
        <f>IF(DS$1&lt;Ingresos!$I$15,0,-Gastos!$F13/12*(1+Gastos!$F$17)^((DS$1-1)/12))</f>
        <v>-3990878.5069640614</v>
      </c>
      <c r="DT39" s="130">
        <f>IF(DT$1&lt;Ingresos!$I$15,0,-Gastos!$F13/12*(1+Gastos!$F$17)^((DT$1-1)/12))</f>
        <v>-4003943.6046982328</v>
      </c>
      <c r="DU39" s="130">
        <f>IF(DU$1&lt;Ingresos!$I$15,0,-Gastos!$F13/12*(1+Gastos!$F$17)^((DU$1-1)/12))</f>
        <v>-4017051.474162614</v>
      </c>
      <c r="DV39" s="130">
        <f>IF(DV$1&lt;Ingresos!$I$15,0,-Gastos!$F13/12*(1+Gastos!$F$17)^((DV$1-1)/12))</f>
        <v>-4030202.2553807204</v>
      </c>
      <c r="DW39" s="130">
        <f>IF(DW$1&lt;Ingresos!$I$15,0,-Gastos!$F13/12*(1+Gastos!$F$17)^((DW$1-1)/12))</f>
        <v>-4043396.0888344678</v>
      </c>
      <c r="DX39" s="130">
        <f>IF(DX$1&lt;Ingresos!$I$15,0,-Gastos!$F13/12*(1+Gastos!$F$17)^((DX$1-1)/12))</f>
        <v>-4056633.1154656727</v>
      </c>
      <c r="DY39" s="130">
        <f>IF(DY$1&lt;Ingresos!$I$15,0,-Gastos!$F13/12*(1+Gastos!$F$17)^((DY$1-1)/12))</f>
        <v>-4069913.4766775584</v>
      </c>
      <c r="DZ39" s="130">
        <f>IF(DZ$1&lt;Ingresos!$I$15,0,-Gastos!$F13/12*(1+Gastos!$F$17)^((DZ$1-1)/12))</f>
        <v>-4083237.314336265</v>
      </c>
      <c r="EA39" s="130">
        <f>IF(EA$1&lt;Ingresos!$I$15,0,-Gastos!$F13/12*(1+Gastos!$F$17)^((EA$1-1)/12))</f>
        <v>-4096604.7707723663</v>
      </c>
      <c r="EB39" s="130">
        <f>IF(EB$1&lt;Ingresos!$I$15,0,-Gastos!$F13/12*(1+Gastos!$F$17)^((EB$1-1)/12))</f>
        <v>-4110015.9887823896</v>
      </c>
      <c r="EC39" s="130">
        <f>IF(EC$1&lt;Ingresos!$I$15,0,-Gastos!$F13/12*(1+Gastos!$F$17)^((EC$1-1)/12))</f>
        <v>-4123471.1116303396</v>
      </c>
      <c r="ED39" s="130">
        <f>IF(ED$1&lt;Ingresos!$I$15,0,-Gastos!$F13/12*(1+Gastos!$F$17)^((ED$1-1)/12))</f>
        <v>-4136970.2830492319</v>
      </c>
      <c r="EE39" s="130">
        <f>IF(EE$1&lt;Ingresos!$I$15,0,-Gastos!$F13/12*(1+Gastos!$F$17)^((EE$1-1)/12))</f>
        <v>-4150513.6472426243</v>
      </c>
    </row>
    <row r="40" spans="1:135" x14ac:dyDescent="0.35">
      <c r="A40" s="137">
        <f>SUMIF($C$1:$EE$1,"&lt;="&amp;Resumen!$K$19,'FC Mensual'!C40:EE40)</f>
        <v>-381594.07121422753</v>
      </c>
      <c r="B40" s="5" t="s">
        <v>204</v>
      </c>
      <c r="C40" s="129"/>
      <c r="D40" s="130">
        <f>IF(D$1&lt;Ingresos!$I$15,0,-Gastos!$F14/12*(1+Gastos!$F$17)^((D$1-1)/12))</f>
        <v>0</v>
      </c>
      <c r="E40" s="130">
        <f>IF(E$1&lt;Ingresos!$I$15,0,-Gastos!$F14/12*(1+Gastos!$F$17)^((E$1-1)/12))</f>
        <v>0</v>
      </c>
      <c r="F40" s="130">
        <f>IF(F$1&lt;Ingresos!$I$15,0,-Gastos!$F14/12*(1+Gastos!$F$17)^((F$1-1)/12))</f>
        <v>0</v>
      </c>
      <c r="G40" s="130">
        <f>IF(G$1&lt;Ingresos!$I$15,0,-Gastos!$F14/12*(1+Gastos!$F$17)^((G$1-1)/12))</f>
        <v>0</v>
      </c>
      <c r="H40" s="130">
        <f>IF(H$1&lt;Ingresos!$I$15,0,-Gastos!$F14/12*(1+Gastos!$F$17)^((H$1-1)/12))</f>
        <v>0</v>
      </c>
      <c r="I40" s="130">
        <f>IF(I$1&lt;Ingresos!$I$15,0,-Gastos!$F14/12*(1+Gastos!$F$17)^((I$1-1)/12))</f>
        <v>0</v>
      </c>
      <c r="J40" s="130">
        <f>IF(J$1&lt;Ingresos!$I$15,0,-Gastos!$F14/12*(1+Gastos!$F$17)^((J$1-1)/12))</f>
        <v>0</v>
      </c>
      <c r="K40" s="130">
        <f>IF(K$1&lt;Ingresos!$I$15,0,-Gastos!$F14/12*(1+Gastos!$F$17)^((K$1-1)/12))</f>
        <v>0</v>
      </c>
      <c r="L40" s="130">
        <f>IF(L$1&lt;Ingresos!$I$15,0,-Gastos!$F14/12*(1+Gastos!$F$17)^((L$1-1)/12))</f>
        <v>0</v>
      </c>
      <c r="M40" s="130">
        <f>IF(M$1&lt;Ingresos!$I$15,0,-Gastos!$F14/12*(1+Gastos!$F$17)^((M$1-1)/12))</f>
        <v>0</v>
      </c>
      <c r="N40" s="130">
        <f>IF(N$1&lt;Ingresos!$I$15,0,-Gastos!$F14/12*(1+Gastos!$F$17)^((N$1-1)/12))</f>
        <v>0</v>
      </c>
      <c r="O40" s="130">
        <f>IF(O$1&lt;Ingresos!$I$15,0,-Gastos!$F14/12*(1+Gastos!$F$17)^((O$1-1)/12))</f>
        <v>0</v>
      </c>
      <c r="P40" s="130">
        <f>IF(P$1&lt;Ingresos!$I$15,0,-Gastos!$F14/12*(1+Gastos!$F$17)^((P$1-1)/12))</f>
        <v>0</v>
      </c>
      <c r="Q40" s="130">
        <f>IF(Q$1&lt;Ingresos!$I$15,0,-Gastos!$F14/12*(1+Gastos!$F$17)^((Q$1-1)/12))</f>
        <v>0</v>
      </c>
      <c r="R40" s="130">
        <f>IF(R$1&lt;Ingresos!$I$15,0,-Gastos!$F14/12*(1+Gastos!$F$17)^((R$1-1)/12))</f>
        <v>0</v>
      </c>
      <c r="S40" s="130">
        <f>IF(S$1&lt;Ingresos!$I$15,0,-Gastos!$F14/12*(1+Gastos!$F$17)^((S$1-1)/12))</f>
        <v>0</v>
      </c>
      <c r="T40" s="130">
        <f>IF(T$1&lt;Ingresos!$I$15,0,-Gastos!$F14/12*(1+Gastos!$F$17)^((T$1-1)/12))</f>
        <v>0</v>
      </c>
      <c r="U40" s="130">
        <f>IF(U$1&lt;Ingresos!$I$15,0,-Gastos!$F14/12*(1+Gastos!$F$17)^((U$1-1)/12))</f>
        <v>0</v>
      </c>
      <c r="V40" s="130">
        <f>IF(V$1&lt;Ingresos!$I$15,0,-Gastos!$F14/12*(1+Gastos!$F$17)^((V$1-1)/12))</f>
        <v>0</v>
      </c>
      <c r="W40" s="130">
        <f>IF(W$1&lt;Ingresos!$I$15,0,-Gastos!$F$18/12*Ingresos!$A$23*(1+Gastos!$F$17)^('FC Mensual'!D2-1))</f>
        <v>-3250</v>
      </c>
      <c r="X40" s="130">
        <f>IF(X$1&lt;Ingresos!$I$15,0,-Gastos!$F$18/12*Ingresos!$A$23*(1+Gastos!$F$17)^('FC Mensual'!E2-1))</f>
        <v>-3250</v>
      </c>
      <c r="Y40" s="130">
        <f>IF(Y$1&lt;Ingresos!$I$15,0,-Gastos!$F$18/12*Ingresos!$A$23*(1+Gastos!$F$17)^('FC Mensual'!F2-1))</f>
        <v>-3250</v>
      </c>
      <c r="Z40" s="130">
        <f>IF(Z$1&lt;Ingresos!$I$15,0,-Gastos!$F$18/12*Ingresos!$A$23*(1+Gastos!$F$17)^('FC Mensual'!G2-1))</f>
        <v>-3250</v>
      </c>
      <c r="AA40" s="130">
        <f>IF(AA$1&lt;Ingresos!$I$15,0,-Gastos!$F$18/12*Ingresos!$A$23*(1+Gastos!$F$17)^('FC Mensual'!H2-1))</f>
        <v>-3250</v>
      </c>
      <c r="AB40" s="130">
        <f>IF(AB$1&lt;Ingresos!$I$15,0,-Gastos!$F$18/12*Ingresos!$A$23*(1+Gastos!$F$17)^('FC Mensual'!I2-1))</f>
        <v>-3250</v>
      </c>
      <c r="AC40" s="130">
        <f>IF(AC$1&lt;Ingresos!$I$15,0,-Gastos!$F$18/12*Ingresos!$A$23*(1+Gastos!$F$17)^('FC Mensual'!J2-1))</f>
        <v>-3250</v>
      </c>
      <c r="AD40" s="130">
        <f>IF(AD$1&lt;Ingresos!$I$15,0,-Gastos!$F$18/12*Ingresos!$A$23*(1+Gastos!$F$17)^('FC Mensual'!K2-1))</f>
        <v>-3250</v>
      </c>
      <c r="AE40" s="130">
        <f>IF(AE$1&lt;Ingresos!$I$15,0,-Gastos!$F$18/12*Ingresos!$A$23*(1+Gastos!$F$17)^('FC Mensual'!L2-1))</f>
        <v>-3250</v>
      </c>
      <c r="AF40" s="130">
        <f>IF(AF$1&lt;Ingresos!$I$15,0,-Gastos!$F$18/12*Ingresos!$A$23*(1+Gastos!$F$17)^('FC Mensual'!M2-1))</f>
        <v>-3250</v>
      </c>
      <c r="AG40" s="130">
        <f>IF(AG$1&lt;Ingresos!$I$15,0,-Gastos!$F$18/12*Ingresos!$A$23*(1+Gastos!$F$17)^('FC Mensual'!N2-1))</f>
        <v>-3250</v>
      </c>
      <c r="AH40" s="130">
        <f>IF(AH$1&lt;Ingresos!$I$15,0,-Gastos!$F$18/12*Ingresos!$A$23*(1+Gastos!$F$17)^('FC Mensual'!O2-1))</f>
        <v>-3250</v>
      </c>
      <c r="AI40" s="130">
        <f>IF(AI$1&lt;Ingresos!$I$15,0,-Gastos!$F$18/12*Ingresos!$A$23*(1+Gastos!$F$17)^('FC Mensual'!P2-1))</f>
        <v>-3380</v>
      </c>
      <c r="AJ40" s="130">
        <f>IF(AJ$1&lt;Ingresos!$I$15,0,-Gastos!$F$18/12*Ingresos!$A$23*(1+Gastos!$F$17)^('FC Mensual'!Q2-1))</f>
        <v>-3380</v>
      </c>
      <c r="AK40" s="130">
        <f>IF(AK$1&lt;Ingresos!$I$15,0,-Gastos!$F$18/12*Ingresos!$A$23*(1+Gastos!$F$17)^('FC Mensual'!R2-1))</f>
        <v>-3380</v>
      </c>
      <c r="AL40" s="130">
        <f>IF(AL$1&lt;Ingresos!$I$15,0,-Gastos!$F$18/12*Ingresos!$A$23*(1+Gastos!$F$17)^('FC Mensual'!S2-1))</f>
        <v>-3380</v>
      </c>
      <c r="AM40" s="130">
        <f>IF(AM$1&lt;Ingresos!$I$15,0,-Gastos!$F$18/12*Ingresos!$A$23*(1+Gastos!$F$17)^('FC Mensual'!T2-1))</f>
        <v>-3380</v>
      </c>
      <c r="AN40" s="130">
        <f>IF(AN$1&lt;Ingresos!$I$15,0,-Gastos!$F$18/12*Ingresos!$A$23*(1+Gastos!$F$17)^('FC Mensual'!U2-1))</f>
        <v>-3380</v>
      </c>
      <c r="AO40" s="130">
        <f>IF(AO$1&lt;Ingresos!$I$15,0,-Gastos!$F$18/12*Ingresos!$A$23*(1+Gastos!$F$17)^('FC Mensual'!V2-1))</f>
        <v>-3380</v>
      </c>
      <c r="AP40" s="130">
        <f>IF(AP$1&lt;Ingresos!$I$15,0,-Gastos!$F$18/12*Ingresos!$A$23*(1+Gastos!$F$17)^('FC Mensual'!W2-1))</f>
        <v>-3380</v>
      </c>
      <c r="AQ40" s="130">
        <f>IF(AQ$1&lt;Ingresos!$I$15,0,-Gastos!$F$18/12*Ingresos!$A$23*(1+Gastos!$F$17)^('FC Mensual'!X2-1))</f>
        <v>-3380</v>
      </c>
      <c r="AR40" s="130">
        <f>IF(AR$1&lt;Ingresos!$I$15,0,-Gastos!$F$18/12*Ingresos!$A$23*(1+Gastos!$F$17)^('FC Mensual'!Y2-1))</f>
        <v>-3380</v>
      </c>
      <c r="AS40" s="130">
        <f>IF(AS$1&lt;Ingresos!$I$15,0,-Gastos!$F$18/12*Ingresos!$A$23*(1+Gastos!$F$17)^('FC Mensual'!Z2-1))</f>
        <v>-3380</v>
      </c>
      <c r="AT40" s="130">
        <f>IF(AT$1&lt;Ingresos!$I$15,0,-Gastos!$F$18/12*Ingresos!$A$23*(1+Gastos!$F$17)^('FC Mensual'!AA2-1))</f>
        <v>-3380</v>
      </c>
      <c r="AU40" s="130">
        <f>IF(AU$1&lt;Ingresos!$I$15,0,-Gastos!$F$18/12*Ingresos!$A$23*(1+Gastos!$F$17)^('FC Mensual'!AB2-1))</f>
        <v>-3515.2000000000003</v>
      </c>
      <c r="AV40" s="130">
        <f>IF(AV$1&lt;Ingresos!$I$15,0,-Gastos!$F$18/12*Ingresos!$A$23*(1+Gastos!$F$17)^('FC Mensual'!AC2-1))</f>
        <v>-3515.2000000000003</v>
      </c>
      <c r="AW40" s="130">
        <f>IF(AW$1&lt;Ingresos!$I$15,0,-Gastos!$F$18/12*Ingresos!$A$23*(1+Gastos!$F$17)^('FC Mensual'!AD2-1))</f>
        <v>-3515.2000000000003</v>
      </c>
      <c r="AX40" s="130">
        <f>IF(AX$1&lt;Ingresos!$I$15,0,-Gastos!$F$18/12*Ingresos!$A$23*(1+Gastos!$F$17)^('FC Mensual'!AE2-1))</f>
        <v>-3515.2000000000003</v>
      </c>
      <c r="AY40" s="130">
        <f>IF(AY$1&lt;Ingresos!$I$15,0,-Gastos!$F$18/12*Ingresos!$A$23*(1+Gastos!$F$17)^('FC Mensual'!AF2-1))</f>
        <v>-3515.2000000000003</v>
      </c>
      <c r="AZ40" s="130">
        <f>IF(AZ$1&lt;Ingresos!$I$15,0,-Gastos!$F$18/12*Ingresos!$A$23*(1+Gastos!$F$17)^('FC Mensual'!AG2-1))</f>
        <v>-3515.2000000000003</v>
      </c>
      <c r="BA40" s="130">
        <f>IF(BA$1&lt;Ingresos!$I$15,0,-Gastos!$F$18/12*Ingresos!$A$23*(1+Gastos!$F$17)^('FC Mensual'!AH2-1))</f>
        <v>-3515.2000000000003</v>
      </c>
      <c r="BB40" s="130">
        <f>IF(BB$1&lt;Ingresos!$I$15,0,-Gastos!$F$18/12*Ingresos!$A$23*(1+Gastos!$F$17)^('FC Mensual'!AI2-1))</f>
        <v>-3515.2000000000003</v>
      </c>
      <c r="BC40" s="130">
        <f>IF(BC$1&lt;Ingresos!$I$15,0,-Gastos!$F$18/12*Ingresos!$A$23*(1+Gastos!$F$17)^('FC Mensual'!AJ2-1))</f>
        <v>-3515.2000000000003</v>
      </c>
      <c r="BD40" s="130">
        <f>IF(BD$1&lt;Ingresos!$I$15,0,-Gastos!$F$18/12*Ingresos!$A$23*(1+Gastos!$F$17)^('FC Mensual'!AK2-1))</f>
        <v>-3515.2000000000003</v>
      </c>
      <c r="BE40" s="130">
        <f>IF(BE$1&lt;Ingresos!$I$15,0,-Gastos!$F$18/12*Ingresos!$A$23*(1+Gastos!$F$17)^('FC Mensual'!AL2-1))</f>
        <v>-3515.2000000000003</v>
      </c>
      <c r="BF40" s="130">
        <f>IF(BF$1&lt;Ingresos!$I$15,0,-Gastos!$F$18/12*Ingresos!$A$23*(1+Gastos!$F$17)^('FC Mensual'!AM2-1))</f>
        <v>-3515.2000000000003</v>
      </c>
      <c r="BG40" s="130">
        <f>IF(BG$1&lt;Ingresos!$I$15,0,-Gastos!$F$18/12*Ingresos!$A$23*(1+Gastos!$F$17)^('FC Mensual'!AN2-1))</f>
        <v>-3655.8080000000004</v>
      </c>
      <c r="BH40" s="130">
        <f>IF(BH$1&lt;Ingresos!$I$15,0,-Gastos!$F$18/12*Ingresos!$A$23*(1+Gastos!$F$17)^('FC Mensual'!AO2-1))</f>
        <v>-3655.8080000000004</v>
      </c>
      <c r="BI40" s="130">
        <f>IF(BI$1&lt;Ingresos!$I$15,0,-Gastos!$F$18/12*Ingresos!$A$23*(1+Gastos!$F$17)^('FC Mensual'!AP2-1))</f>
        <v>-3655.8080000000004</v>
      </c>
      <c r="BJ40" s="130">
        <f>IF(BJ$1&lt;Ingresos!$I$15,0,-Gastos!$F$18/12*Ingresos!$A$23*(1+Gastos!$F$17)^('FC Mensual'!AQ2-1))</f>
        <v>-3655.8080000000004</v>
      </c>
      <c r="BK40" s="130">
        <f>IF(BK$1&lt;Ingresos!$I$15,0,-Gastos!$F$18/12*Ingresos!$A$23*(1+Gastos!$F$17)^('FC Mensual'!AR2-1))</f>
        <v>-3655.8080000000004</v>
      </c>
      <c r="BL40" s="130">
        <f>IF(BL$1&lt;Ingresos!$I$15,0,-Gastos!$F$18/12*Ingresos!$A$23*(1+Gastos!$F$17)^('FC Mensual'!AS2-1))</f>
        <v>-3655.8080000000004</v>
      </c>
      <c r="BM40" s="130">
        <f>IF(BM$1&lt;Ingresos!$I$15,0,-Gastos!$F$18/12*Ingresos!$A$23*(1+Gastos!$F$17)^('FC Mensual'!AT2-1))</f>
        <v>-3655.8080000000004</v>
      </c>
      <c r="BN40" s="130">
        <f>IF(BN$1&lt;Ingresos!$I$15,0,-Gastos!$F$18/12*Ingresos!$A$23*(1+Gastos!$F$17)^('FC Mensual'!AU2-1))</f>
        <v>-3655.8080000000004</v>
      </c>
      <c r="BO40" s="130">
        <f>IF(BO$1&lt;Ingresos!$I$15,0,-Gastos!$F$18/12*Ingresos!$A$23*(1+Gastos!$F$17)^('FC Mensual'!AV2-1))</f>
        <v>-3655.8080000000004</v>
      </c>
      <c r="BP40" s="130">
        <f>IF(BP$1&lt;Ingresos!$I$15,0,-Gastos!$F$18/12*Ingresos!$A$23*(1+Gastos!$F$17)^('FC Mensual'!AW2-1))</f>
        <v>-3655.8080000000004</v>
      </c>
      <c r="BQ40" s="130">
        <f>IF(BQ$1&lt;Ingresos!$I$15,0,-Gastos!$F$18/12*Ingresos!$A$23*(1+Gastos!$F$17)^('FC Mensual'!AX2-1))</f>
        <v>-3655.8080000000004</v>
      </c>
      <c r="BR40" s="130">
        <f>IF(BR$1&lt;Ingresos!$I$15,0,-Gastos!$F$18/12*Ingresos!$A$23*(1+Gastos!$F$17)^('FC Mensual'!AY2-1))</f>
        <v>-3655.8080000000004</v>
      </c>
      <c r="BS40" s="130">
        <f>IF(BS$1&lt;Ingresos!$I$15,0,-Gastos!$F$18/12*Ingresos!$A$23*(1+Gastos!$F$17)^('FC Mensual'!AZ2-1))</f>
        <v>-3802.0403200000005</v>
      </c>
      <c r="BT40" s="130">
        <f>IF(BT$1&lt;Ingresos!$I$15,0,-Gastos!$F$18/12*Ingresos!$A$23*(1+Gastos!$F$17)^('FC Mensual'!BA2-1))</f>
        <v>-3802.0403200000005</v>
      </c>
      <c r="BU40" s="130">
        <f>IF(BU$1&lt;Ingresos!$I$15,0,-Gastos!$F$18/12*Ingresos!$A$23*(1+Gastos!$F$17)^('FC Mensual'!BB2-1))</f>
        <v>-3802.0403200000005</v>
      </c>
      <c r="BV40" s="130">
        <f>IF(BV$1&lt;Ingresos!$I$15,0,-Gastos!$F$18/12*Ingresos!$A$23*(1+Gastos!$F$17)^('FC Mensual'!BC2-1))</f>
        <v>-3802.0403200000005</v>
      </c>
      <c r="BW40" s="130">
        <f>IF(BW$1&lt;Ingresos!$I$15,0,-Gastos!$F$18/12*Ingresos!$A$23*(1+Gastos!$F$17)^('FC Mensual'!BD2-1))</f>
        <v>-3802.0403200000005</v>
      </c>
      <c r="BX40" s="130">
        <f>IF(BX$1&lt;Ingresos!$I$15,0,-Gastos!$F$18/12*Ingresos!$A$23*(1+Gastos!$F$17)^('FC Mensual'!BE2-1))</f>
        <v>-3802.0403200000005</v>
      </c>
      <c r="BY40" s="130">
        <f>IF(BY$1&lt;Ingresos!$I$15,0,-Gastos!$F$18/12*Ingresos!$A$23*(1+Gastos!$F$17)^('FC Mensual'!BF2-1))</f>
        <v>-3802.0403200000005</v>
      </c>
      <c r="BZ40" s="130">
        <f>IF(BZ$1&lt;Ingresos!$I$15,0,-Gastos!$F$18/12*Ingresos!$A$23*(1+Gastos!$F$17)^('FC Mensual'!BG2-1))</f>
        <v>-3802.0403200000005</v>
      </c>
      <c r="CA40" s="130">
        <f>IF(CA$1&lt;Ingresos!$I$15,0,-Gastos!$F$18/12*Ingresos!$A$23*(1+Gastos!$F$17)^('FC Mensual'!BH2-1))</f>
        <v>-3802.0403200000005</v>
      </c>
      <c r="CB40" s="130">
        <f>IF(CB$1&lt;Ingresos!$I$15,0,-Gastos!$F$18/12*Ingresos!$A$23*(1+Gastos!$F$17)^('FC Mensual'!BI2-1))</f>
        <v>-3802.0403200000005</v>
      </c>
      <c r="CC40" s="130">
        <f>IF(CC$1&lt;Ingresos!$I$15,0,-Gastos!$F$18/12*Ingresos!$A$23*(1+Gastos!$F$17)^('FC Mensual'!BJ2-1))</f>
        <v>-3802.0403200000005</v>
      </c>
      <c r="CD40" s="130">
        <f>IF(CD$1&lt;Ingresos!$I$15,0,-Gastos!$F$18/12*Ingresos!$A$23*(1+Gastos!$F$17)^('FC Mensual'!BK2-1))</f>
        <v>-3802.0403200000005</v>
      </c>
      <c r="CE40" s="130">
        <f>IF(CE$1&lt;Ingresos!$I$15,0,-Gastos!$F$18/12*Ingresos!$A$23*(1+Gastos!$F$17)^('FC Mensual'!BL2-1))</f>
        <v>-3954.1219328000011</v>
      </c>
      <c r="CF40" s="130">
        <f>IF(CF$1&lt;Ingresos!$I$15,0,-Gastos!$F$18/12*Ingresos!$A$23*(1+Gastos!$F$17)^('FC Mensual'!BM2-1))</f>
        <v>-3954.1219328000011</v>
      </c>
      <c r="CG40" s="130">
        <f>IF(CG$1&lt;Ingresos!$I$15,0,-Gastos!$F$18/12*Ingresos!$A$23*(1+Gastos!$F$17)^('FC Mensual'!BN2-1))</f>
        <v>-3954.1219328000011</v>
      </c>
      <c r="CH40" s="130">
        <f>IF(CH$1&lt;Ingresos!$I$15,0,-Gastos!$F$18/12*Ingresos!$A$23*(1+Gastos!$F$17)^('FC Mensual'!BO2-1))</f>
        <v>-3954.1219328000011</v>
      </c>
      <c r="CI40" s="130">
        <f>IF(CI$1&lt;Ingresos!$I$15,0,-Gastos!$F$18/12*Ingresos!$A$23*(1+Gastos!$F$17)^('FC Mensual'!BP2-1))</f>
        <v>-3954.1219328000011</v>
      </c>
      <c r="CJ40" s="130">
        <f>IF(CJ$1&lt;Ingresos!$I$15,0,-Gastos!$F$18/12*Ingresos!$A$23*(1+Gastos!$F$17)^('FC Mensual'!BQ2-1))</f>
        <v>-3954.1219328000011</v>
      </c>
      <c r="CK40" s="130">
        <f>IF(CK$1&lt;Ingresos!$I$15,0,-Gastos!$F$18/12*Ingresos!$A$23*(1+Gastos!$F$17)^('FC Mensual'!BR2-1))</f>
        <v>-3954.1219328000011</v>
      </c>
      <c r="CL40" s="130">
        <f>IF(CL$1&lt;Ingresos!$I$15,0,-Gastos!$F$18/12*Ingresos!$A$23*(1+Gastos!$F$17)^('FC Mensual'!BS2-1))</f>
        <v>-3954.1219328000011</v>
      </c>
      <c r="CM40" s="130">
        <f>IF(CM$1&lt;Ingresos!$I$15,0,-Gastos!$F$18/12*Ingresos!$A$23*(1+Gastos!$F$17)^('FC Mensual'!BT2-1))</f>
        <v>-3954.1219328000011</v>
      </c>
      <c r="CN40" s="130">
        <f>IF(CN$1&lt;Ingresos!$I$15,0,-Gastos!$F$18/12*Ingresos!$A$23*(1+Gastos!$F$17)^('FC Mensual'!BU2-1))</f>
        <v>-3954.1219328000011</v>
      </c>
      <c r="CO40" s="130">
        <f>IF(CO$1&lt;Ingresos!$I$15,0,-Gastos!$F$18/12*Ingresos!$A$23*(1+Gastos!$F$17)^('FC Mensual'!BV2-1))</f>
        <v>-3954.1219328000011</v>
      </c>
      <c r="CP40" s="130">
        <f>IF(CP$1&lt;Ingresos!$I$15,0,-Gastos!$F$18/12*Ingresos!$A$23*(1+Gastos!$F$17)^('FC Mensual'!BW2-1))</f>
        <v>-3954.1219328000011</v>
      </c>
      <c r="CQ40" s="130">
        <f>IF(CQ$1&lt;Ingresos!$I$15,0,-Gastos!$F$18/12*Ingresos!$A$23*(1+Gastos!$F$17)^('FC Mensual'!BX2-1))</f>
        <v>-4112.2868101120011</v>
      </c>
      <c r="CR40" s="130">
        <f>IF(CR$1&lt;Ingresos!$I$15,0,-Gastos!$F$18/12*Ingresos!$A$23*(1+Gastos!$F$17)^('FC Mensual'!BY2-1))</f>
        <v>-4112.2868101120011</v>
      </c>
      <c r="CS40" s="130">
        <f>IF(CS$1&lt;Ingresos!$I$15,0,-Gastos!$F$18/12*Ingresos!$A$23*(1+Gastos!$F$17)^('FC Mensual'!BZ2-1))</f>
        <v>-4112.2868101120011</v>
      </c>
      <c r="CT40" s="130">
        <f>IF(CT$1&lt;Ingresos!$I$15,0,-Gastos!$F$18/12*Ingresos!$A$23*(1+Gastos!$F$17)^('FC Mensual'!CA2-1))</f>
        <v>-4112.2868101120011</v>
      </c>
      <c r="CU40" s="130">
        <f>IF(CU$1&lt;Ingresos!$I$15,0,-Gastos!$F$18/12*Ingresos!$A$23*(1+Gastos!$F$17)^('FC Mensual'!CB2-1))</f>
        <v>-4112.2868101120011</v>
      </c>
      <c r="CV40" s="130">
        <f>IF(CV$1&lt;Ingresos!$I$15,0,-Gastos!$F$18/12*Ingresos!$A$23*(1+Gastos!$F$17)^('FC Mensual'!CC2-1))</f>
        <v>-4112.2868101120011</v>
      </c>
      <c r="CW40" s="130">
        <f>IF(CW$1&lt;Ingresos!$I$15,0,-Gastos!$F$18/12*Ingresos!$A$23*(1+Gastos!$F$17)^('FC Mensual'!CD2-1))</f>
        <v>-4112.2868101120011</v>
      </c>
      <c r="CX40" s="130">
        <f>IF(CX$1&lt;Ingresos!$I$15,0,-Gastos!$F$18/12*Ingresos!$A$23*(1+Gastos!$F$17)^('FC Mensual'!CE2-1))</f>
        <v>-4112.2868101120011</v>
      </c>
      <c r="CY40" s="130">
        <f>IF(CY$1&lt;Ingresos!$I$15,0,-Gastos!$F$18/12*Ingresos!$A$23*(1+Gastos!$F$17)^('FC Mensual'!CF2-1))</f>
        <v>-4112.2868101120011</v>
      </c>
      <c r="CZ40" s="130">
        <f>IF(CZ$1&lt;Ingresos!$I$15,0,-Gastos!$F$18/12*Ingresos!$A$23*(1+Gastos!$F$17)^('FC Mensual'!CG2-1))</f>
        <v>-4112.2868101120011</v>
      </c>
      <c r="DA40" s="130">
        <f>IF(DA$1&lt;Ingresos!$I$15,0,-Gastos!$F$18/12*Ingresos!$A$23*(1+Gastos!$F$17)^('FC Mensual'!CH2-1))</f>
        <v>-4112.2868101120011</v>
      </c>
      <c r="DB40" s="130">
        <f>IF(DB$1&lt;Ingresos!$I$15,0,-Gastos!$F$18/12*Ingresos!$A$23*(1+Gastos!$F$17)^('FC Mensual'!CI2-1))</f>
        <v>-4112.2868101120011</v>
      </c>
      <c r="DC40" s="130">
        <f>IF(DC$1&lt;Ingresos!$I$15,0,-Gastos!$F$18/12*Ingresos!$A$23*(1+Gastos!$F$17)^('FC Mensual'!CJ2-1))</f>
        <v>-4276.7782825164804</v>
      </c>
      <c r="DD40" s="130">
        <f>IF(DD$1&lt;Ingresos!$I$15,0,-Gastos!$F$18/12*Ingresos!$A$23*(1+Gastos!$F$17)^('FC Mensual'!CK2-1))</f>
        <v>-4276.7782825164804</v>
      </c>
      <c r="DE40" s="130">
        <f>IF(DE$1&lt;Ingresos!$I$15,0,-Gastos!$F$18/12*Ingresos!$A$23*(1+Gastos!$F$17)^('FC Mensual'!CL2-1))</f>
        <v>-4276.7782825164804</v>
      </c>
      <c r="DF40" s="130">
        <f>IF(DF$1&lt;Ingresos!$I$15,0,-Gastos!$F$18/12*Ingresos!$A$23*(1+Gastos!$F$17)^('FC Mensual'!CM2-1))</f>
        <v>-4276.7782825164804</v>
      </c>
      <c r="DG40" s="130">
        <f>IF(DG$1&lt;Ingresos!$I$15,0,-Gastos!$F$18/12*Ingresos!$A$23*(1+Gastos!$F$17)^('FC Mensual'!CN2-1))</f>
        <v>-4276.7782825164804</v>
      </c>
      <c r="DH40" s="130">
        <f>IF(DH$1&lt;Ingresos!$I$15,0,-Gastos!$F$18/12*Ingresos!$A$23*(1+Gastos!$F$17)^('FC Mensual'!CO2-1))</f>
        <v>-4276.7782825164804</v>
      </c>
      <c r="DI40" s="130">
        <f>IF(DI$1&lt;Ingresos!$I$15,0,-Gastos!$F$18/12*Ingresos!$A$23*(1+Gastos!$F$17)^('FC Mensual'!CP2-1))</f>
        <v>-4276.7782825164804</v>
      </c>
      <c r="DJ40" s="130">
        <f>IF(DJ$1&lt;Ingresos!$I$15,0,-Gastos!$F$18/12*Ingresos!$A$23*(1+Gastos!$F$17)^('FC Mensual'!CQ2-1))</f>
        <v>-4276.7782825164804</v>
      </c>
      <c r="DK40" s="130">
        <f>IF(DK$1&lt;Ingresos!$I$15,0,-Gastos!$F$18/12*Ingresos!$A$23*(1+Gastos!$F$17)^('FC Mensual'!CR2-1))</f>
        <v>-4276.7782825164804</v>
      </c>
      <c r="DL40" s="130">
        <f>IF(DL$1&lt;Ingresos!$I$15,0,-Gastos!$F$18/12*Ingresos!$A$23*(1+Gastos!$F$17)^('FC Mensual'!CS2-1))</f>
        <v>-4276.7782825164804</v>
      </c>
      <c r="DM40" s="130">
        <f>IF(DM$1&lt;Ingresos!$I$15,0,-Gastos!$F$18/12*Ingresos!$A$23*(1+Gastos!$F$17)^('FC Mensual'!CT2-1))</f>
        <v>-4276.7782825164804</v>
      </c>
      <c r="DN40" s="130">
        <f>IF(DN$1&lt;Ingresos!$I$15,0,-Gastos!$F$18/12*Ingresos!$A$23*(1+Gastos!$F$17)^('FC Mensual'!CU2-1))</f>
        <v>-4276.7782825164804</v>
      </c>
      <c r="DO40" s="130">
        <f>IF(DO$1&lt;Ingresos!$I$15,0,-Gastos!$F$18/12*Ingresos!$A$23*(1+Gastos!$F$17)^('FC Mensual'!CV2-1))</f>
        <v>-4447.8494138171409</v>
      </c>
      <c r="DP40" s="130">
        <f>IF(DP$1&lt;Ingresos!$I$15,0,-Gastos!$F$18/12*Ingresos!$A$23*(1+Gastos!$F$17)^('FC Mensual'!CW2-1))</f>
        <v>-4447.8494138171409</v>
      </c>
      <c r="DQ40" s="130">
        <f>IF(DQ$1&lt;Ingresos!$I$15,0,-Gastos!$F$18/12*Ingresos!$A$23*(1+Gastos!$F$17)^('FC Mensual'!CX2-1))</f>
        <v>-4447.8494138171409</v>
      </c>
      <c r="DR40" s="130">
        <f>IF(DR$1&lt;Ingresos!$I$15,0,-Gastos!$F$18/12*Ingresos!$A$23*(1+Gastos!$F$17)^('FC Mensual'!CY2-1))</f>
        <v>-4447.8494138171409</v>
      </c>
      <c r="DS40" s="130">
        <f>IF(DS$1&lt;Ingresos!$I$15,0,-Gastos!$F$18/12*Ingresos!$A$23*(1+Gastos!$F$17)^('FC Mensual'!CZ2-1))</f>
        <v>-4447.8494138171409</v>
      </c>
      <c r="DT40" s="130">
        <f>IF(DT$1&lt;Ingresos!$I$15,0,-Gastos!$F$18/12*Ingresos!$A$23*(1+Gastos!$F$17)^('FC Mensual'!DA2-1))</f>
        <v>-4447.8494138171409</v>
      </c>
      <c r="DU40" s="130">
        <f>IF(DU$1&lt;Ingresos!$I$15,0,-Gastos!$F$18/12*Ingresos!$A$23*(1+Gastos!$F$17)^('FC Mensual'!DB2-1))</f>
        <v>-4447.8494138171409</v>
      </c>
      <c r="DV40" s="130">
        <f>IF(DV$1&lt;Ingresos!$I$15,0,-Gastos!$F$18/12*Ingresos!$A$23*(1+Gastos!$F$17)^('FC Mensual'!DC2-1))</f>
        <v>-4447.8494138171409</v>
      </c>
      <c r="DW40" s="130">
        <f>IF(DW$1&lt;Ingresos!$I$15,0,-Gastos!$F$18/12*Ingresos!$A$23*(1+Gastos!$F$17)^('FC Mensual'!DD2-1))</f>
        <v>-4447.8494138171409</v>
      </c>
      <c r="DX40" s="130">
        <f>IF(DX$1&lt;Ingresos!$I$15,0,-Gastos!$F$18/12*Ingresos!$A$23*(1+Gastos!$F$17)^('FC Mensual'!DE2-1))</f>
        <v>-4447.8494138171409</v>
      </c>
      <c r="DY40" s="130">
        <f>IF(DY$1&lt;Ingresos!$I$15,0,-Gastos!$F$18/12*Ingresos!$A$23*(1+Gastos!$F$17)^('FC Mensual'!DF2-1))</f>
        <v>-4447.8494138171409</v>
      </c>
      <c r="DZ40" s="130">
        <f>IF(DZ$1&lt;Ingresos!$I$15,0,-Gastos!$F$18/12*Ingresos!$A$23*(1+Gastos!$F$17)^('FC Mensual'!DG2-1))</f>
        <v>-4447.8494138171409</v>
      </c>
      <c r="EA40" s="130">
        <f>IF(EA$1&lt;Ingresos!$I$15,0,-Gastos!$F$18/12*Ingresos!$A$23*(1+Gastos!$F$17)^('FC Mensual'!DH2-1))</f>
        <v>-4625.763390369827</v>
      </c>
      <c r="EB40" s="130">
        <f>IF(EB$1&lt;Ingresos!$I$15,0,-Gastos!$F$18/12*Ingresos!$A$23*(1+Gastos!$F$17)^('FC Mensual'!DI2-1))</f>
        <v>-4625.763390369827</v>
      </c>
      <c r="EC40" s="130">
        <f>IF(EC$1&lt;Ingresos!$I$15,0,-Gastos!$F$18/12*Ingresos!$A$23*(1+Gastos!$F$17)^('FC Mensual'!DJ2-1))</f>
        <v>-4625.763390369827</v>
      </c>
      <c r="ED40" s="130">
        <f>IF(ED$1&lt;Ingresos!$I$15,0,-Gastos!$F$18/12*Ingresos!$A$23*(1+Gastos!$F$17)^('FC Mensual'!DK2-1))</f>
        <v>-4625.763390369827</v>
      </c>
      <c r="EE40" s="130">
        <f>IF(EE$1&lt;Ingresos!$I$15,0,-Gastos!$F$18/12*Ingresos!$A$23*(1+Gastos!$F$17)^('FC Mensual'!DL2-1))</f>
        <v>-4625.763390369827</v>
      </c>
    </row>
    <row r="41" spans="1:135" x14ac:dyDescent="0.35">
      <c r="A41" s="137">
        <f>SUMIF($C$1:$EE$1,"&lt;="&amp;Resumen!$K$19,'FC Mensual'!C41:EE41)</f>
        <v>-5721514556.6684875</v>
      </c>
      <c r="B41" s="14" t="s">
        <v>125</v>
      </c>
      <c r="C41" s="135"/>
      <c r="D41" s="133">
        <f>SUM(D29:D40)</f>
        <v>0</v>
      </c>
      <c r="E41" s="133">
        <f t="shared" ref="E41:BP41" si="18">SUM(E29:E40)</f>
        <v>0</v>
      </c>
      <c r="F41" s="133">
        <f t="shared" si="18"/>
        <v>0</v>
      </c>
      <c r="G41" s="133">
        <f t="shared" si="18"/>
        <v>0</v>
      </c>
      <c r="H41" s="133">
        <f t="shared" si="18"/>
        <v>0</v>
      </c>
      <c r="I41" s="133">
        <f t="shared" si="18"/>
        <v>0</v>
      </c>
      <c r="J41" s="133">
        <f t="shared" si="18"/>
        <v>0</v>
      </c>
      <c r="K41" s="133">
        <f t="shared" si="18"/>
        <v>0</v>
      </c>
      <c r="L41" s="133">
        <f t="shared" si="18"/>
        <v>0</v>
      </c>
      <c r="M41" s="133">
        <f t="shared" si="18"/>
        <v>0</v>
      </c>
      <c r="N41" s="133">
        <f t="shared" si="18"/>
        <v>0</v>
      </c>
      <c r="O41" s="133">
        <f t="shared" si="18"/>
        <v>0</v>
      </c>
      <c r="P41" s="133">
        <f t="shared" si="18"/>
        <v>0</v>
      </c>
      <c r="Q41" s="133">
        <f t="shared" si="18"/>
        <v>0</v>
      </c>
      <c r="R41" s="133">
        <f t="shared" si="18"/>
        <v>0</v>
      </c>
      <c r="S41" s="133">
        <f t="shared" si="18"/>
        <v>0</v>
      </c>
      <c r="T41" s="133">
        <f t="shared" si="18"/>
        <v>0</v>
      </c>
      <c r="U41" s="133">
        <f t="shared" si="18"/>
        <v>0</v>
      </c>
      <c r="V41" s="133">
        <f t="shared" si="18"/>
        <v>0</v>
      </c>
      <c r="W41" s="133">
        <f>SUM(W29:W40)</f>
        <v>-47890346.305121586</v>
      </c>
      <c r="X41" s="133">
        <f t="shared" si="18"/>
        <v>-48047116.197349645</v>
      </c>
      <c r="Y41" s="133">
        <f t="shared" si="18"/>
        <v>-48204399.31341055</v>
      </c>
      <c r="Z41" s="133">
        <f t="shared" si="18"/>
        <v>-48362197.333465569</v>
      </c>
      <c r="AA41" s="133">
        <f t="shared" si="18"/>
        <v>-48520511.943176389</v>
      </c>
      <c r="AB41" s="133">
        <f t="shared" si="18"/>
        <v>-48679344.833723143</v>
      </c>
      <c r="AC41" s="133">
        <f t="shared" si="18"/>
        <v>-48838697.701822385</v>
      </c>
      <c r="AD41" s="133">
        <f t="shared" si="18"/>
        <v>-48998572.249745332</v>
      </c>
      <c r="AE41" s="133">
        <f t="shared" si="18"/>
        <v>-49158970.185335971</v>
      </c>
      <c r="AF41" s="133">
        <f t="shared" si="18"/>
        <v>-49319893.222029336</v>
      </c>
      <c r="AG41" s="133">
        <f t="shared" si="18"/>
        <v>-49481343.078869812</v>
      </c>
      <c r="AH41" s="133">
        <f t="shared" si="18"/>
        <v>-49643321.480529457</v>
      </c>
      <c r="AI41" s="133">
        <f t="shared" si="18"/>
        <v>-49805960.157326438</v>
      </c>
      <c r="AJ41" s="133">
        <f t="shared" si="18"/>
        <v>-49969000.845243633</v>
      </c>
      <c r="AK41" s="133">
        <f t="shared" si="18"/>
        <v>-50132575.285946973</v>
      </c>
      <c r="AL41" s="133">
        <f t="shared" si="18"/>
        <v>-50296685.226804189</v>
      </c>
      <c r="AM41" s="133">
        <f t="shared" si="18"/>
        <v>-50461332.420903459</v>
      </c>
      <c r="AN41" s="133">
        <f t="shared" si="18"/>
        <v>-50626518.627072059</v>
      </c>
      <c r="AO41" s="133">
        <f t="shared" si="18"/>
        <v>-50792245.609895281</v>
      </c>
      <c r="AP41" s="133">
        <f t="shared" si="18"/>
        <v>-50958515.139735147</v>
      </c>
      <c r="AQ41" s="133">
        <f t="shared" si="18"/>
        <v>-51125328.992749415</v>
      </c>
      <c r="AR41" s="133">
        <f t="shared" si="18"/>
        <v>-51292688.950910509</v>
      </c>
      <c r="AS41" s="133">
        <f t="shared" si="18"/>
        <v>-51460596.802024603</v>
      </c>
      <c r="AT41" s="133">
        <f t="shared" si="18"/>
        <v>-51629054.339750633</v>
      </c>
      <c r="AU41" s="133">
        <f t="shared" si="18"/>
        <v>-51798198.563619517</v>
      </c>
      <c r="AV41" s="133">
        <f t="shared" si="18"/>
        <v>-51967760.879053392</v>
      </c>
      <c r="AW41" s="133">
        <f t="shared" si="18"/>
        <v>-52137878.297384858</v>
      </c>
      <c r="AX41" s="133">
        <f t="shared" si="18"/>
        <v>-52308552.635876358</v>
      </c>
      <c r="AY41" s="133">
        <f t="shared" si="18"/>
        <v>-52479785.717739597</v>
      </c>
      <c r="AZ41" s="133">
        <f t="shared" si="18"/>
        <v>-52651579.372154959</v>
      </c>
      <c r="BA41" s="133">
        <f t="shared" si="18"/>
        <v>-52823935.434291102</v>
      </c>
      <c r="BB41" s="133">
        <f t="shared" si="18"/>
        <v>-52996855.745324552</v>
      </c>
      <c r="BC41" s="133">
        <f t="shared" si="18"/>
        <v>-53170342.152459398</v>
      </c>
      <c r="BD41" s="133">
        <f t="shared" si="18"/>
        <v>-53344396.508946948</v>
      </c>
      <c r="BE41" s="133">
        <f t="shared" si="18"/>
        <v>-53519020.6741056</v>
      </c>
      <c r="BF41" s="133">
        <f t="shared" si="18"/>
        <v>-53694216.513340659</v>
      </c>
      <c r="BG41" s="133">
        <f t="shared" si="18"/>
        <v>-53870126.50616429</v>
      </c>
      <c r="BH41" s="133">
        <f t="shared" si="18"/>
        <v>-54046471.314215519</v>
      </c>
      <c r="BI41" s="133">
        <f t="shared" si="18"/>
        <v>-54223393.429280251</v>
      </c>
      <c r="BJ41" s="133">
        <f t="shared" si="18"/>
        <v>-54400894.741311423</v>
      </c>
      <c r="BK41" s="133">
        <f t="shared" si="18"/>
        <v>-54578977.146449178</v>
      </c>
      <c r="BL41" s="133">
        <f t="shared" si="18"/>
        <v>-54757642.547041155</v>
      </c>
      <c r="BM41" s="133">
        <f t="shared" si="18"/>
        <v>-54936892.85166274</v>
      </c>
      <c r="BN41" s="133">
        <f t="shared" si="18"/>
        <v>-55116729.975137539</v>
      </c>
      <c r="BO41" s="133">
        <f t="shared" si="18"/>
        <v>-55297155.838557772</v>
      </c>
      <c r="BP41" s="133">
        <f t="shared" si="18"/>
        <v>-55478172.369304813</v>
      </c>
      <c r="BQ41" s="133">
        <f t="shared" ref="BQ41:EB41" si="19">SUM(BQ29:BQ40)</f>
        <v>-55659781.501069814</v>
      </c>
      <c r="BR41" s="133">
        <f t="shared" si="19"/>
        <v>-55841985.173874274</v>
      </c>
      <c r="BS41" s="133">
        <f t="shared" si="19"/>
        <v>-56024931.566410869</v>
      </c>
      <c r="BT41" s="133">
        <f t="shared" si="19"/>
        <v>-56208330.166784152</v>
      </c>
      <c r="BU41" s="133">
        <f t="shared" si="19"/>
        <v>-56392329.166451477</v>
      </c>
      <c r="BV41" s="133">
        <f t="shared" si="19"/>
        <v>-56576930.530963883</v>
      </c>
      <c r="BW41" s="133">
        <f t="shared" si="19"/>
        <v>-56762136.232307151</v>
      </c>
      <c r="BX41" s="133">
        <f t="shared" si="19"/>
        <v>-56947948.248922795</v>
      </c>
      <c r="BY41" s="133">
        <f t="shared" si="19"/>
        <v>-57134368.565729253</v>
      </c>
      <c r="BZ41" s="133">
        <f t="shared" si="19"/>
        <v>-57321399.174143039</v>
      </c>
      <c r="CA41" s="133">
        <f t="shared" si="19"/>
        <v>-57509042.072100088</v>
      </c>
      <c r="CB41" s="133">
        <f t="shared" si="19"/>
        <v>-57697299.264077015</v>
      </c>
      <c r="CC41" s="133">
        <f t="shared" si="19"/>
        <v>-57886172.761112615</v>
      </c>
      <c r="CD41" s="133">
        <f t="shared" si="19"/>
        <v>-58075664.580829255</v>
      </c>
      <c r="CE41" s="133">
        <f t="shared" si="19"/>
        <v>-58265928.829067305</v>
      </c>
      <c r="CF41" s="133">
        <f t="shared" si="19"/>
        <v>-58456663.373455517</v>
      </c>
      <c r="CG41" s="133">
        <f t="shared" si="19"/>
        <v>-58648022.33310952</v>
      </c>
      <c r="CH41" s="133">
        <f t="shared" si="19"/>
        <v>-58840007.752202436</v>
      </c>
      <c r="CI41" s="133">
        <f t="shared" si="19"/>
        <v>-59032621.681599431</v>
      </c>
      <c r="CJ41" s="133">
        <f t="shared" si="19"/>
        <v>-59225866.178879716</v>
      </c>
      <c r="CK41" s="133">
        <f t="shared" si="19"/>
        <v>-59419743.308358416</v>
      </c>
      <c r="CL41" s="133">
        <f t="shared" si="19"/>
        <v>-59614255.141108751</v>
      </c>
      <c r="CM41" s="133">
        <f t="shared" si="19"/>
        <v>-59809403.754984073</v>
      </c>
      <c r="CN41" s="133">
        <f t="shared" si="19"/>
        <v>-60005191.234640099</v>
      </c>
      <c r="CO41" s="133">
        <f t="shared" si="19"/>
        <v>-60201619.671557114</v>
      </c>
      <c r="CP41" s="133">
        <f t="shared" si="19"/>
        <v>-60398691.164062425</v>
      </c>
      <c r="CQ41" s="133">
        <f t="shared" si="19"/>
        <v>-60596565.98223</v>
      </c>
      <c r="CR41" s="133">
        <f t="shared" si="19"/>
        <v>-60794929.908393741</v>
      </c>
      <c r="CS41" s="133">
        <f t="shared" si="19"/>
        <v>-60993943.22643391</v>
      </c>
      <c r="CT41" s="133">
        <f t="shared" si="19"/>
        <v>-61193608.062290542</v>
      </c>
      <c r="CU41" s="133">
        <f t="shared" si="19"/>
        <v>-61393926.548863426</v>
      </c>
      <c r="CV41" s="133">
        <f t="shared" si="19"/>
        <v>-61594900.826034911</v>
      </c>
      <c r="CW41" s="133">
        <f t="shared" si="19"/>
        <v>-61796533.040692754</v>
      </c>
      <c r="CX41" s="133">
        <f t="shared" si="19"/>
        <v>-61998825.346753113</v>
      </c>
      <c r="CY41" s="133">
        <f t="shared" si="19"/>
        <v>-62201779.905183457</v>
      </c>
      <c r="CZ41" s="133">
        <f t="shared" si="19"/>
        <v>-62405398.884025715</v>
      </c>
      <c r="DA41" s="133">
        <f t="shared" si="19"/>
        <v>-62609684.458419405</v>
      </c>
      <c r="DB41" s="133">
        <f t="shared" si="19"/>
        <v>-62814638.810624935</v>
      </c>
      <c r="DC41" s="133">
        <f t="shared" si="19"/>
        <v>-63020428.621519208</v>
      </c>
      <c r="DD41" s="133">
        <f t="shared" si="19"/>
        <v>-63226727.104729488</v>
      </c>
      <c r="DE41" s="133">
        <f t="shared" si="19"/>
        <v>-63433700.955491252</v>
      </c>
      <c r="DF41" s="133">
        <f t="shared" si="19"/>
        <v>-63641352.384782165</v>
      </c>
      <c r="DG41" s="133">
        <f t="shared" si="19"/>
        <v>-63849683.610817961</v>
      </c>
      <c r="DH41" s="133">
        <f t="shared" si="19"/>
        <v>-64058696.859076306</v>
      </c>
      <c r="DI41" s="133">
        <f t="shared" si="19"/>
        <v>-64268394.362320475</v>
      </c>
      <c r="DJ41" s="133">
        <f t="shared" si="19"/>
        <v>-64478778.360623233</v>
      </c>
      <c r="DK41" s="133">
        <f t="shared" si="19"/>
        <v>-64689851.101390801</v>
      </c>
      <c r="DL41" s="133">
        <f t="shared" si="19"/>
        <v>-64901614.839386731</v>
      </c>
      <c r="DM41" s="133">
        <f t="shared" si="19"/>
        <v>-65114071.836756177</v>
      </c>
      <c r="DN41" s="133">
        <f t="shared" si="19"/>
        <v>-65327224.363049932</v>
      </c>
      <c r="DO41" s="133">
        <f t="shared" si="19"/>
        <v>-65541245.766379967</v>
      </c>
      <c r="DP41" s="133">
        <f t="shared" si="19"/>
        <v>-65755796.188918665</v>
      </c>
      <c r="DQ41" s="133">
        <f t="shared" si="19"/>
        <v>-65971048.993710928</v>
      </c>
      <c r="DR41" s="133">
        <f t="shared" si="19"/>
        <v>-66187006.480173446</v>
      </c>
      <c r="DS41" s="133">
        <f t="shared" si="19"/>
        <v>-66403670.955250673</v>
      </c>
      <c r="DT41" s="133">
        <f t="shared" si="19"/>
        <v>-66621044.733439356</v>
      </c>
      <c r="DU41" s="133">
        <f t="shared" si="19"/>
        <v>-66839130.136813298</v>
      </c>
      <c r="DV41" s="133">
        <f t="shared" si="19"/>
        <v>-67057929.495048173</v>
      </c>
      <c r="DW41" s="133">
        <f t="shared" si="19"/>
        <v>-67277445.14544642</v>
      </c>
      <c r="DX41" s="133">
        <f t="shared" si="19"/>
        <v>-67497679.432962209</v>
      </c>
      <c r="DY41" s="133">
        <f t="shared" si="19"/>
        <v>-67718634.710226431</v>
      </c>
      <c r="DZ41" s="133">
        <f t="shared" si="19"/>
        <v>-67940313.337571919</v>
      </c>
      <c r="EA41" s="133">
        <f t="shared" si="19"/>
        <v>-68162895.59703517</v>
      </c>
      <c r="EB41" s="133">
        <f t="shared" si="19"/>
        <v>-68386028.03647542</v>
      </c>
      <c r="EC41" s="133">
        <f t="shared" ref="EC41:EE41" si="20">SUM(EC29:EC40)</f>
        <v>-68609890.953459352</v>
      </c>
      <c r="ED41" s="133">
        <f t="shared" si="20"/>
        <v>-68834486.739380404</v>
      </c>
      <c r="EE41" s="134">
        <f t="shared" si="20"/>
        <v>-69059817.793460712</v>
      </c>
    </row>
    <row r="42" spans="1:135" x14ac:dyDescent="0.35">
      <c r="B42" s="5"/>
      <c r="C42" s="129"/>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c r="AI42" s="130"/>
      <c r="AJ42" s="130"/>
      <c r="AK42" s="130"/>
      <c r="AL42" s="130"/>
      <c r="AM42" s="130"/>
      <c r="AN42" s="130"/>
      <c r="AO42" s="130"/>
      <c r="AP42" s="130"/>
      <c r="AQ42" s="130"/>
      <c r="AR42" s="130"/>
      <c r="AS42" s="130"/>
      <c r="AT42" s="130"/>
      <c r="AU42" s="130"/>
      <c r="AV42" s="130"/>
      <c r="AW42" s="130"/>
      <c r="AX42" s="130"/>
      <c r="AY42" s="130"/>
      <c r="AZ42" s="130"/>
      <c r="BA42" s="130"/>
      <c r="BB42" s="130"/>
      <c r="BC42" s="130"/>
      <c r="BD42" s="130"/>
      <c r="BE42" s="130"/>
      <c r="BF42" s="130"/>
      <c r="BG42" s="130"/>
      <c r="BH42" s="130"/>
      <c r="BI42" s="130"/>
      <c r="BJ42" s="130"/>
      <c r="BK42" s="130"/>
      <c r="BL42" s="130"/>
      <c r="BM42" s="130"/>
      <c r="BN42" s="130"/>
      <c r="BO42" s="130"/>
      <c r="BP42" s="130"/>
      <c r="BQ42" s="130"/>
      <c r="BR42" s="130"/>
      <c r="BS42" s="130"/>
      <c r="BT42" s="130"/>
      <c r="BU42" s="130"/>
      <c r="BV42" s="130"/>
      <c r="BW42" s="130"/>
      <c r="BX42" s="130"/>
      <c r="BY42" s="130"/>
      <c r="BZ42" s="130"/>
      <c r="CA42" s="130"/>
      <c r="CB42" s="130"/>
      <c r="CC42" s="130"/>
      <c r="CD42" s="130"/>
      <c r="CE42" s="130"/>
      <c r="CF42" s="130"/>
      <c r="CG42" s="130"/>
      <c r="CH42" s="130"/>
      <c r="CI42" s="130"/>
      <c r="CJ42" s="130"/>
      <c r="CK42" s="130"/>
      <c r="CL42" s="130"/>
      <c r="CM42" s="130"/>
      <c r="CN42" s="130"/>
      <c r="CO42" s="130"/>
      <c r="CP42" s="130"/>
      <c r="CQ42" s="130"/>
      <c r="CR42" s="130"/>
      <c r="CS42" s="130"/>
      <c r="CT42" s="130"/>
      <c r="CU42" s="130"/>
      <c r="CV42" s="130"/>
      <c r="CW42" s="130"/>
      <c r="CX42" s="130"/>
      <c r="CY42" s="130"/>
      <c r="CZ42" s="130"/>
      <c r="DA42" s="130"/>
      <c r="DB42" s="130"/>
      <c r="DC42" s="130"/>
      <c r="DD42" s="130"/>
      <c r="DE42" s="130"/>
      <c r="DF42" s="130"/>
      <c r="DG42" s="130"/>
      <c r="DH42" s="130"/>
      <c r="DI42" s="130"/>
      <c r="DJ42" s="130"/>
      <c r="DK42" s="130"/>
      <c r="DL42" s="130"/>
      <c r="DM42" s="130"/>
      <c r="DN42" s="130"/>
      <c r="DO42" s="130"/>
      <c r="DP42" s="130"/>
      <c r="DQ42" s="130"/>
      <c r="DR42" s="130"/>
      <c r="DS42" s="130"/>
      <c r="DT42" s="130"/>
      <c r="DU42" s="130"/>
      <c r="DV42" s="130"/>
      <c r="DW42" s="130"/>
      <c r="DX42" s="130"/>
      <c r="DY42" s="130"/>
      <c r="DZ42" s="130"/>
      <c r="EA42" s="130"/>
      <c r="EB42" s="130"/>
      <c r="EC42" s="130"/>
      <c r="ED42" s="130"/>
      <c r="EE42" s="131"/>
    </row>
    <row r="43" spans="1:135" x14ac:dyDescent="0.35">
      <c r="A43" s="137">
        <f>SUMIF($C$1:$EE$1,"&lt;="&amp;Resumen!$K$19,'FC Mensual'!C43:EE43)</f>
        <v>20649785412.91106</v>
      </c>
      <c r="B43" s="14" t="s">
        <v>109</v>
      </c>
      <c r="C43" s="135"/>
      <c r="D43" s="133">
        <f>SUM(D26,D41)</f>
        <v>0</v>
      </c>
      <c r="E43" s="133">
        <f t="shared" ref="E43:BP43" si="21">SUM(E26,E41)</f>
        <v>0</v>
      </c>
      <c r="F43" s="133">
        <f t="shared" si="21"/>
        <v>0</v>
      </c>
      <c r="G43" s="133">
        <f t="shared" si="21"/>
        <v>0</v>
      </c>
      <c r="H43" s="133">
        <f t="shared" si="21"/>
        <v>0</v>
      </c>
      <c r="I43" s="133">
        <f t="shared" si="21"/>
        <v>0</v>
      </c>
      <c r="J43" s="133">
        <f t="shared" si="21"/>
        <v>0</v>
      </c>
      <c r="K43" s="133">
        <f t="shared" si="21"/>
        <v>0</v>
      </c>
      <c r="L43" s="133">
        <f t="shared" si="21"/>
        <v>0</v>
      </c>
      <c r="M43" s="133">
        <f t="shared" si="21"/>
        <v>0</v>
      </c>
      <c r="N43" s="133">
        <f t="shared" si="21"/>
        <v>0</v>
      </c>
      <c r="O43" s="133">
        <f t="shared" si="21"/>
        <v>0</v>
      </c>
      <c r="P43" s="133">
        <f t="shared" si="21"/>
        <v>0</v>
      </c>
      <c r="Q43" s="133">
        <f t="shared" si="21"/>
        <v>0</v>
      </c>
      <c r="R43" s="133">
        <f t="shared" si="21"/>
        <v>0</v>
      </c>
      <c r="S43" s="133">
        <f t="shared" si="21"/>
        <v>0</v>
      </c>
      <c r="T43" s="133">
        <f t="shared" si="21"/>
        <v>0</v>
      </c>
      <c r="U43" s="133">
        <f t="shared" si="21"/>
        <v>0</v>
      </c>
      <c r="V43" s="133">
        <f t="shared" si="21"/>
        <v>0</v>
      </c>
      <c r="W43" s="133">
        <f t="shared" si="21"/>
        <v>-7051096.490171589</v>
      </c>
      <c r="X43" s="133">
        <f t="shared" si="21"/>
        <v>32134488.655404292</v>
      </c>
      <c r="Y43" s="133">
        <f t="shared" si="21"/>
        <v>71513380.174362287</v>
      </c>
      <c r="Z43" s="133">
        <f t="shared" si="21"/>
        <v>111086293.11002195</v>
      </c>
      <c r="AA43" s="133">
        <f t="shared" si="21"/>
        <v>150853944.85656434</v>
      </c>
      <c r="AB43" s="133">
        <f t="shared" si="21"/>
        <v>189578480.16627711</v>
      </c>
      <c r="AC43" s="133">
        <f t="shared" si="21"/>
        <v>190006735.36999017</v>
      </c>
      <c r="AD43" s="133">
        <f t="shared" si="21"/>
        <v>190435918.093905</v>
      </c>
      <c r="AE43" s="133">
        <f t="shared" si="21"/>
        <v>190866030.20429587</v>
      </c>
      <c r="AF43" s="133">
        <f t="shared" si="21"/>
        <v>191297073.57066065</v>
      </c>
      <c r="AG43" s="133">
        <f t="shared" si="21"/>
        <v>191729050.06572437</v>
      </c>
      <c r="AH43" s="133">
        <f t="shared" si="21"/>
        <v>192161961.56544274</v>
      </c>
      <c r="AI43" s="133">
        <f t="shared" si="21"/>
        <v>192595679.94900537</v>
      </c>
      <c r="AJ43" s="133">
        <f t="shared" si="21"/>
        <v>193030467.09883928</v>
      </c>
      <c r="AK43" s="133">
        <f t="shared" si="21"/>
        <v>193466194.90061229</v>
      </c>
      <c r="AL43" s="133">
        <f t="shared" si="21"/>
        <v>193902865.24323654</v>
      </c>
      <c r="AM43" s="133">
        <f t="shared" si="21"/>
        <v>194340480.01887167</v>
      </c>
      <c r="AN43" s="133">
        <f t="shared" si="21"/>
        <v>194779041.12292847</v>
      </c>
      <c r="AO43" s="133">
        <f t="shared" si="21"/>
        <v>195218550.45407194</v>
      </c>
      <c r="AP43" s="133">
        <f t="shared" si="21"/>
        <v>195659009.91422498</v>
      </c>
      <c r="AQ43" s="133">
        <f t="shared" si="21"/>
        <v>196100421.40857163</v>
      </c>
      <c r="AR43" s="133">
        <f t="shared" si="21"/>
        <v>196542786.84556043</v>
      </c>
      <c r="AS43" s="133">
        <f t="shared" si="21"/>
        <v>196986108.1369077</v>
      </c>
      <c r="AT43" s="133">
        <f t="shared" si="21"/>
        <v>197430387.19760102</v>
      </c>
      <c r="AU43" s="133">
        <f t="shared" si="21"/>
        <v>197875490.74590251</v>
      </c>
      <c r="AV43" s="133">
        <f t="shared" si="21"/>
        <v>198321691.10335225</v>
      </c>
      <c r="AW43" s="133">
        <f t="shared" si="21"/>
        <v>198768854.99477145</v>
      </c>
      <c r="AX43" s="133">
        <f t="shared" si="21"/>
        <v>199216984.34826586</v>
      </c>
      <c r="AY43" s="133">
        <f t="shared" si="21"/>
        <v>199666081.09522909</v>
      </c>
      <c r="AZ43" s="133">
        <f t="shared" si="21"/>
        <v>200116147.17034587</v>
      </c>
      <c r="BA43" s="133">
        <f t="shared" si="21"/>
        <v>200567184.51159543</v>
      </c>
      <c r="BB43" s="133">
        <f t="shared" si="21"/>
        <v>201019195.06025469</v>
      </c>
      <c r="BC43" s="133">
        <f t="shared" si="21"/>
        <v>201472180.76090163</v>
      </c>
      <c r="BD43" s="133">
        <f t="shared" si="21"/>
        <v>201926143.56141838</v>
      </c>
      <c r="BE43" s="133">
        <f t="shared" si="21"/>
        <v>202381085.41299498</v>
      </c>
      <c r="BF43" s="133">
        <f t="shared" si="21"/>
        <v>202837008.27013183</v>
      </c>
      <c r="BG43" s="133">
        <f t="shared" si="21"/>
        <v>203293773.48264372</v>
      </c>
      <c r="BH43" s="133">
        <f t="shared" si="21"/>
        <v>203751664.22766259</v>
      </c>
      <c r="BI43" s="133">
        <f t="shared" si="21"/>
        <v>204210541.86164105</v>
      </c>
      <c r="BJ43" s="133">
        <f t="shared" si="21"/>
        <v>204670408.35235536</v>
      </c>
      <c r="BK43" s="133">
        <f t="shared" si="21"/>
        <v>205131265.67090881</v>
      </c>
      <c r="BL43" s="133">
        <f t="shared" si="21"/>
        <v>205593115.79173493</v>
      </c>
      <c r="BM43" s="133">
        <f t="shared" si="21"/>
        <v>206055960.69260061</v>
      </c>
      <c r="BN43" s="133">
        <f t="shared" si="21"/>
        <v>206519802.35460934</v>
      </c>
      <c r="BO43" s="133">
        <f t="shared" si="21"/>
        <v>206984642.76220432</v>
      </c>
      <c r="BP43" s="133">
        <f t="shared" si="21"/>
        <v>207450483.90317184</v>
      </c>
      <c r="BQ43" s="133">
        <f t="shared" ref="BQ43:EB43" si="22">SUM(BQ26,BQ41)</f>
        <v>207917327.76864406</v>
      </c>
      <c r="BR43" s="133">
        <f t="shared" si="22"/>
        <v>208385176.35310268</v>
      </c>
      <c r="BS43" s="133">
        <f t="shared" si="22"/>
        <v>208853885.42206165</v>
      </c>
      <c r="BT43" s="133">
        <f t="shared" si="22"/>
        <v>209323749.44135058</v>
      </c>
      <c r="BU43" s="133">
        <f t="shared" si="22"/>
        <v>209794624.18319777</v>
      </c>
      <c r="BV43" s="133">
        <f t="shared" si="22"/>
        <v>210266511.65551323</v>
      </c>
      <c r="BW43" s="133">
        <f t="shared" si="22"/>
        <v>210739413.86957192</v>
      </c>
      <c r="BX43" s="133">
        <f t="shared" si="22"/>
        <v>211213332.84001693</v>
      </c>
      <c r="BY43" s="133">
        <f t="shared" si="22"/>
        <v>211688270.58486235</v>
      </c>
      <c r="BZ43" s="133">
        <f t="shared" si="22"/>
        <v>212164229.12549654</v>
      </c>
      <c r="CA43" s="133">
        <f t="shared" si="22"/>
        <v>212641210.4866851</v>
      </c>
      <c r="CB43" s="133">
        <f t="shared" si="22"/>
        <v>213119216.69657415</v>
      </c>
      <c r="CC43" s="133">
        <f t="shared" si="22"/>
        <v>213598249.78669292</v>
      </c>
      <c r="CD43" s="133">
        <f t="shared" si="22"/>
        <v>214078311.7919572</v>
      </c>
      <c r="CE43" s="133">
        <f t="shared" si="22"/>
        <v>214559252.66905963</v>
      </c>
      <c r="CF43" s="133">
        <f t="shared" si="22"/>
        <v>215041378.62292343</v>
      </c>
      <c r="CG43" s="133">
        <f t="shared" si="22"/>
        <v>215524539.6170294</v>
      </c>
      <c r="CH43" s="133">
        <f t="shared" si="22"/>
        <v>216008737.69986916</v>
      </c>
      <c r="CI43" s="133">
        <f t="shared" si="22"/>
        <v>216493974.92333621</v>
      </c>
      <c r="CJ43" s="133">
        <f t="shared" si="22"/>
        <v>216980253.34272847</v>
      </c>
      <c r="CK43" s="133">
        <f t="shared" si="22"/>
        <v>217467575.01675117</v>
      </c>
      <c r="CL43" s="133">
        <f t="shared" si="22"/>
        <v>217955942.00752032</v>
      </c>
      <c r="CM43" s="133">
        <f t="shared" si="22"/>
        <v>218445356.38056499</v>
      </c>
      <c r="CN43" s="133">
        <f t="shared" si="22"/>
        <v>218935820.20483086</v>
      </c>
      <c r="CO43" s="133">
        <f t="shared" si="22"/>
        <v>219427335.55268282</v>
      </c>
      <c r="CP43" s="133">
        <f t="shared" si="22"/>
        <v>219919904.49990791</v>
      </c>
      <c r="CQ43" s="133">
        <f t="shared" si="22"/>
        <v>220413370.960841</v>
      </c>
      <c r="CR43" s="133">
        <f t="shared" si="22"/>
        <v>220908053.34787703</v>
      </c>
      <c r="CS43" s="133">
        <f t="shared" si="22"/>
        <v>221403795.58220956</v>
      </c>
      <c r="CT43" s="133">
        <f t="shared" si="22"/>
        <v>221900599.75334346</v>
      </c>
      <c r="CU43" s="133">
        <f t="shared" si="22"/>
        <v>222398467.95422059</v>
      </c>
      <c r="CV43" s="133">
        <f t="shared" si="22"/>
        <v>222897402.28122175</v>
      </c>
      <c r="CW43" s="133">
        <f t="shared" si="22"/>
        <v>223397404.83417034</v>
      </c>
      <c r="CX43" s="133">
        <f t="shared" si="22"/>
        <v>223898477.71633506</v>
      </c>
      <c r="CY43" s="133">
        <f t="shared" si="22"/>
        <v>224400623.03443232</v>
      </c>
      <c r="CZ43" s="133">
        <f t="shared" si="22"/>
        <v>224903842.8986297</v>
      </c>
      <c r="DA43" s="133">
        <f t="shared" si="22"/>
        <v>225408139.42254803</v>
      </c>
      <c r="DB43" s="133">
        <f t="shared" si="22"/>
        <v>225913514.72326484</v>
      </c>
      <c r="DC43" s="133">
        <f t="shared" si="22"/>
        <v>226419806.42984426</v>
      </c>
      <c r="DD43" s="133">
        <f t="shared" si="22"/>
        <v>226927345.64922965</v>
      </c>
      <c r="DE43" s="133">
        <f t="shared" si="22"/>
        <v>227435970.01741177</v>
      </c>
      <c r="DF43" s="133">
        <f t="shared" si="22"/>
        <v>227945681.6653212</v>
      </c>
      <c r="DG43" s="133">
        <f t="shared" si="22"/>
        <v>228456482.72735882</v>
      </c>
      <c r="DH43" s="133">
        <f t="shared" si="22"/>
        <v>228968375.34139836</v>
      </c>
      <c r="DI43" s="133">
        <f t="shared" si="22"/>
        <v>229481361.64878887</v>
      </c>
      <c r="DJ43" s="133">
        <f t="shared" si="22"/>
        <v>229995443.79435784</v>
      </c>
      <c r="DK43" s="133">
        <f t="shared" si="22"/>
        <v>230510623.9264138</v>
      </c>
      <c r="DL43" s="133">
        <f t="shared" si="22"/>
        <v>231026904.19674858</v>
      </c>
      <c r="DM43" s="133">
        <f t="shared" si="22"/>
        <v>231544286.76064062</v>
      </c>
      <c r="DN43" s="133">
        <f t="shared" si="22"/>
        <v>232062773.7768569</v>
      </c>
      <c r="DO43" s="133">
        <f t="shared" si="22"/>
        <v>232582196.33652472</v>
      </c>
      <c r="DP43" s="133">
        <f t="shared" si="22"/>
        <v>233102898.74765956</v>
      </c>
      <c r="DQ43" s="133">
        <f t="shared" si="22"/>
        <v>233624712.10837948</v>
      </c>
      <c r="DR43" s="133">
        <f t="shared" si="22"/>
        <v>234147638.59143344</v>
      </c>
      <c r="DS43" s="133">
        <f t="shared" si="22"/>
        <v>234671680.37307185</v>
      </c>
      <c r="DT43" s="133">
        <f t="shared" si="22"/>
        <v>235196839.63304988</v>
      </c>
      <c r="DU43" s="133">
        <f t="shared" si="22"/>
        <v>235723118.55462962</v>
      </c>
      <c r="DV43" s="133">
        <f t="shared" si="22"/>
        <v>236250519.3245827</v>
      </c>
      <c r="DW43" s="133">
        <f t="shared" si="22"/>
        <v>236779044.13319266</v>
      </c>
      <c r="DX43" s="133">
        <f t="shared" si="22"/>
        <v>237308695.17425755</v>
      </c>
      <c r="DY43" s="133">
        <f t="shared" si="22"/>
        <v>237839474.64509261</v>
      </c>
      <c r="DZ43" s="133">
        <f t="shared" si="22"/>
        <v>238371384.74653244</v>
      </c>
      <c r="EA43" s="133">
        <f t="shared" si="22"/>
        <v>238904249.76895708</v>
      </c>
      <c r="EB43" s="133">
        <f t="shared" si="22"/>
        <v>239438427.74820048</v>
      </c>
      <c r="EC43" s="133">
        <f t="shared" ref="EC43:EE43" si="23">SUM(EC26,EC41)</f>
        <v>239973742.98169413</v>
      </c>
      <c r="ED43" s="133">
        <f t="shared" si="23"/>
        <v>240510197.68437499</v>
      </c>
      <c r="EE43" s="134">
        <f t="shared" si="23"/>
        <v>241047794.0747118</v>
      </c>
    </row>
    <row r="44" spans="1:135" x14ac:dyDescent="0.35">
      <c r="B44" s="5"/>
      <c r="C44" s="129"/>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c r="AI44" s="130"/>
      <c r="AJ44" s="130"/>
      <c r="AK44" s="130"/>
      <c r="AL44" s="130"/>
      <c r="AM44" s="130"/>
      <c r="AN44" s="130"/>
      <c r="AO44" s="130"/>
      <c r="AP44" s="130"/>
      <c r="AQ44" s="130"/>
      <c r="AR44" s="130"/>
      <c r="AS44" s="130"/>
      <c r="AT44" s="130"/>
      <c r="AU44" s="130"/>
      <c r="AV44" s="130"/>
      <c r="AW44" s="130"/>
      <c r="AX44" s="130"/>
      <c r="AY44" s="130"/>
      <c r="AZ44" s="130"/>
      <c r="BA44" s="130"/>
      <c r="BB44" s="130"/>
      <c r="BC44" s="130"/>
      <c r="BD44" s="130"/>
      <c r="BE44" s="130"/>
      <c r="BF44" s="130"/>
      <c r="BG44" s="130"/>
      <c r="BH44" s="130"/>
      <c r="BI44" s="130"/>
      <c r="BJ44" s="130"/>
      <c r="BK44" s="130"/>
      <c r="BL44" s="130"/>
      <c r="BM44" s="130"/>
      <c r="BN44" s="130"/>
      <c r="BO44" s="130"/>
      <c r="BP44" s="130"/>
      <c r="BQ44" s="130"/>
      <c r="BR44" s="130"/>
      <c r="BS44" s="130"/>
      <c r="BT44" s="130"/>
      <c r="BU44" s="130"/>
      <c r="BV44" s="130"/>
      <c r="BW44" s="130"/>
      <c r="BX44" s="130"/>
      <c r="BY44" s="130"/>
      <c r="BZ44" s="130"/>
      <c r="CA44" s="130"/>
      <c r="CB44" s="130"/>
      <c r="CC44" s="130"/>
      <c r="CD44" s="130"/>
      <c r="CE44" s="130"/>
      <c r="CF44" s="130"/>
      <c r="CG44" s="130"/>
      <c r="CH44" s="130"/>
      <c r="CI44" s="130"/>
      <c r="CJ44" s="130"/>
      <c r="CK44" s="130"/>
      <c r="CL44" s="130"/>
      <c r="CM44" s="130"/>
      <c r="CN44" s="130"/>
      <c r="CO44" s="130"/>
      <c r="CP44" s="130"/>
      <c r="CQ44" s="130"/>
      <c r="CR44" s="130"/>
      <c r="CS44" s="130"/>
      <c r="CT44" s="130"/>
      <c r="CU44" s="130"/>
      <c r="CV44" s="130"/>
      <c r="CW44" s="130"/>
      <c r="CX44" s="130"/>
      <c r="CY44" s="130"/>
      <c r="CZ44" s="130"/>
      <c r="DA44" s="130"/>
      <c r="DB44" s="130"/>
      <c r="DC44" s="130"/>
      <c r="DD44" s="130"/>
      <c r="DE44" s="130"/>
      <c r="DF44" s="130"/>
      <c r="DG44" s="130"/>
      <c r="DH44" s="130"/>
      <c r="DI44" s="130"/>
      <c r="DJ44" s="130"/>
      <c r="DK44" s="130"/>
      <c r="DL44" s="130"/>
      <c r="DM44" s="130"/>
      <c r="DN44" s="130"/>
      <c r="DO44" s="130"/>
      <c r="DP44" s="130"/>
      <c r="DQ44" s="130"/>
      <c r="DR44" s="130"/>
      <c r="DS44" s="130"/>
      <c r="DT44" s="130"/>
      <c r="DU44" s="130"/>
      <c r="DV44" s="130"/>
      <c r="DW44" s="130"/>
      <c r="DX44" s="130"/>
      <c r="DY44" s="130"/>
      <c r="DZ44" s="130"/>
      <c r="EA44" s="130"/>
      <c r="EB44" s="130"/>
      <c r="EC44" s="130"/>
      <c r="ED44" s="130"/>
      <c r="EE44" s="131"/>
    </row>
    <row r="45" spans="1:135" x14ac:dyDescent="0.35">
      <c r="A45" s="137">
        <f>SUMIF($C$1:$EE$1,"&lt;="&amp;Resumen!$K$19,'FC Mensual'!C45:EE45)</f>
        <v>-22449395273.800003</v>
      </c>
      <c r="B45" s="5" t="s">
        <v>203</v>
      </c>
      <c r="C45" s="129"/>
      <c r="D45" s="130">
        <f>-'Presupuesto Construccion'!H30</f>
        <v>-175695642.92500001</v>
      </c>
      <c r="E45" s="130">
        <f>-'Presupuesto Construccion'!I30</f>
        <v>-334710176.35000002</v>
      </c>
      <c r="F45" s="130">
        <f>-'Presupuesto Construccion'!J30</f>
        <v>-334556963.94999999</v>
      </c>
      <c r="G45" s="130">
        <f>-'Presupuesto Construccion'!K30</f>
        <v>-1149901527.1700001</v>
      </c>
      <c r="H45" s="130">
        <f>-'Presupuesto Construccion'!L30</f>
        <v>-1149901527.1700001</v>
      </c>
      <c r="I45" s="130">
        <f>-'Presupuesto Construccion'!M30</f>
        <v>-990886993.74500012</v>
      </c>
      <c r="J45" s="130">
        <f>-'Presupuesto Construccion'!N30</f>
        <v>-1348284443.2047224</v>
      </c>
      <c r="K45" s="130">
        <f>-'Presupuesto Construccion'!O30</f>
        <v>-1657756685.4658334</v>
      </c>
      <c r="L45" s="130">
        <f>-'Presupuesto Construccion'!P30</f>
        <v>-1726657047.3991666</v>
      </c>
      <c r="M45" s="130">
        <f>-'Presupuesto Construccion'!Q30</f>
        <v>-1726657047.3991666</v>
      </c>
      <c r="N45" s="130">
        <f>-'Presupuesto Construccion'!R30</f>
        <v>-1834563598.7769444</v>
      </c>
      <c r="O45" s="130">
        <f>-'Presupuesto Construccion'!S30</f>
        <v>-2057389144.7602777</v>
      </c>
      <c r="P45" s="130">
        <f>-'Presupuesto Construccion'!T30</f>
        <v>-2121259201.2852778</v>
      </c>
      <c r="Q45" s="130">
        <f>-'Presupuesto Construccion'!U30</f>
        <v>-1305914638.0652778</v>
      </c>
      <c r="R45" s="130">
        <f>-'Presupuesto Construccion'!V30</f>
        <v>-1261145902.561111</v>
      </c>
      <c r="S45" s="130">
        <f>-'Presupuesto Construccion'!W30</f>
        <v>-942909650.58888888</v>
      </c>
      <c r="T45" s="130">
        <f>-'Presupuesto Construccion'!X30</f>
        <v>-776897068.07777786</v>
      </c>
      <c r="U45" s="130">
        <f>-'Presupuesto Construccion'!Y30</f>
        <v>-554071522.09444439</v>
      </c>
      <c r="V45" s="130">
        <f>-'Presupuesto Construccion'!Z30</f>
        <v>-554071522.09444439</v>
      </c>
      <c r="W45" s="130">
        <f>-'Presupuesto Construccion'!AA30</f>
        <v>-446164970.7166667</v>
      </c>
      <c r="X45" s="130">
        <f>-'Presupuesto Construccion'!AB30</f>
        <v>0</v>
      </c>
      <c r="Y45" s="130">
        <f>-'Presupuesto Construccion'!AC30</f>
        <v>0</v>
      </c>
      <c r="Z45" s="130">
        <f>-'Presupuesto Construccion'!AD30</f>
        <v>0</v>
      </c>
      <c r="AA45" s="130">
        <f>-'Presupuesto Construccion'!AE30</f>
        <v>0</v>
      </c>
      <c r="AB45" s="130">
        <f>-'Presupuesto Construccion'!AF30</f>
        <v>0</v>
      </c>
      <c r="AC45" s="130">
        <f>-'Presupuesto Construccion'!AG30</f>
        <v>0</v>
      </c>
      <c r="AD45" s="130">
        <f>-'Presupuesto Construccion'!AH30</f>
        <v>0</v>
      </c>
      <c r="AE45" s="130">
        <f>-'Presupuesto Construccion'!AI30</f>
        <v>0</v>
      </c>
      <c r="AF45" s="130">
        <f>-'Presupuesto Construccion'!AJ30</f>
        <v>0</v>
      </c>
      <c r="AG45" s="130">
        <f>-'Presupuesto Construccion'!AK30</f>
        <v>0</v>
      </c>
      <c r="AH45" s="130">
        <f>-'Presupuesto Construccion'!AL30</f>
        <v>0</v>
      </c>
      <c r="AI45" s="130">
        <f>-'Presupuesto Construccion'!AM30</f>
        <v>0</v>
      </c>
      <c r="AJ45" s="130">
        <f>-'Presupuesto Construccion'!AN30</f>
        <v>0</v>
      </c>
      <c r="AK45" s="130">
        <f>-'Presupuesto Construccion'!AO30</f>
        <v>0</v>
      </c>
      <c r="AL45" s="130">
        <f>-'Presupuesto Construccion'!AP30</f>
        <v>0</v>
      </c>
      <c r="AM45" s="130">
        <f>-'Presupuesto Construccion'!AQ30</f>
        <v>0</v>
      </c>
      <c r="AN45" s="130">
        <f>-'Presupuesto Construccion'!AR30</f>
        <v>0</v>
      </c>
      <c r="AO45" s="130">
        <f>-'Presupuesto Construccion'!AS30</f>
        <v>0</v>
      </c>
      <c r="AP45" s="130">
        <f>-'Presupuesto Construccion'!AT30</f>
        <v>0</v>
      </c>
      <c r="AQ45" s="130">
        <f>-'Presupuesto Construccion'!AU30</f>
        <v>0</v>
      </c>
      <c r="AR45" s="130">
        <f>-'Presupuesto Construccion'!AV30</f>
        <v>0</v>
      </c>
      <c r="AS45" s="130">
        <f>-'Presupuesto Construccion'!AW30</f>
        <v>0</v>
      </c>
      <c r="AT45" s="130">
        <f>-'Presupuesto Construccion'!AX30</f>
        <v>0</v>
      </c>
      <c r="AU45" s="130">
        <f>-'Presupuesto Construccion'!AY30</f>
        <v>0</v>
      </c>
      <c r="AV45" s="130">
        <f>-'Presupuesto Construccion'!AZ30</f>
        <v>0</v>
      </c>
      <c r="AW45" s="130">
        <f>-'Presupuesto Construccion'!BA30</f>
        <v>0</v>
      </c>
      <c r="AX45" s="130">
        <f>-'Presupuesto Construccion'!BB30</f>
        <v>0</v>
      </c>
      <c r="AY45" s="130">
        <f>-'Presupuesto Construccion'!BC30</f>
        <v>0</v>
      </c>
      <c r="AZ45" s="130">
        <f>-'Presupuesto Construccion'!BD30</f>
        <v>0</v>
      </c>
      <c r="BA45" s="130">
        <f>-'Presupuesto Construccion'!BE30</f>
        <v>0</v>
      </c>
      <c r="BB45" s="130">
        <f>-'Presupuesto Construccion'!BF30</f>
        <v>0</v>
      </c>
      <c r="BC45" s="130">
        <f>-'Presupuesto Construccion'!BG30</f>
        <v>0</v>
      </c>
      <c r="BD45" s="130">
        <f>-'Presupuesto Construccion'!BH30</f>
        <v>0</v>
      </c>
      <c r="BE45" s="130">
        <f>-'Presupuesto Construccion'!BI30</f>
        <v>0</v>
      </c>
      <c r="BF45" s="130">
        <f>-'Presupuesto Construccion'!BJ30</f>
        <v>0</v>
      </c>
      <c r="BG45" s="130">
        <f>-'Presupuesto Construccion'!BK30</f>
        <v>0</v>
      </c>
      <c r="BH45" s="130">
        <f>-'Presupuesto Construccion'!BL30</f>
        <v>0</v>
      </c>
      <c r="BI45" s="130">
        <f>-'Presupuesto Construccion'!BM30</f>
        <v>0</v>
      </c>
      <c r="BJ45" s="130">
        <f>-'Presupuesto Construccion'!BN30</f>
        <v>0</v>
      </c>
      <c r="BK45" s="130">
        <f>-'Presupuesto Construccion'!BO30</f>
        <v>0</v>
      </c>
      <c r="BL45" s="130">
        <f>-'Presupuesto Construccion'!BP30</f>
        <v>0</v>
      </c>
      <c r="BM45" s="130">
        <f>-'Presupuesto Construccion'!BQ30</f>
        <v>0</v>
      </c>
      <c r="BN45" s="130">
        <f>-'Presupuesto Construccion'!BR30</f>
        <v>0</v>
      </c>
      <c r="BO45" s="130">
        <f>-'Presupuesto Construccion'!BS30</f>
        <v>0</v>
      </c>
      <c r="BP45" s="130">
        <f>-'Presupuesto Construccion'!BT30</f>
        <v>0</v>
      </c>
      <c r="BQ45" s="130">
        <f>-'Presupuesto Construccion'!BU30</f>
        <v>0</v>
      </c>
      <c r="BR45" s="130">
        <f>-'Presupuesto Construccion'!BV30</f>
        <v>0</v>
      </c>
      <c r="BS45" s="130">
        <f>-'Presupuesto Construccion'!BW30</f>
        <v>0</v>
      </c>
      <c r="BT45" s="130">
        <f>-'Presupuesto Construccion'!BX30</f>
        <v>0</v>
      </c>
      <c r="BU45" s="130">
        <f>-'Presupuesto Construccion'!BY30</f>
        <v>0</v>
      </c>
      <c r="BV45" s="130">
        <f>-'Presupuesto Construccion'!BZ30</f>
        <v>0</v>
      </c>
      <c r="BW45" s="130">
        <f>-'Presupuesto Construccion'!CA30</f>
        <v>0</v>
      </c>
      <c r="BX45" s="130">
        <f>-'Presupuesto Construccion'!CB30</f>
        <v>0</v>
      </c>
      <c r="BY45" s="130">
        <f>-'Presupuesto Construccion'!CC30</f>
        <v>0</v>
      </c>
      <c r="BZ45" s="130">
        <f>-'Presupuesto Construccion'!CD30</f>
        <v>0</v>
      </c>
      <c r="CA45" s="130">
        <f>-'Presupuesto Construccion'!CE30</f>
        <v>0</v>
      </c>
      <c r="CB45" s="130">
        <f>-'Presupuesto Construccion'!CF30</f>
        <v>0</v>
      </c>
      <c r="CC45" s="130">
        <f>-'Presupuesto Construccion'!CG30</f>
        <v>0</v>
      </c>
      <c r="CD45" s="130">
        <f>-'Presupuesto Construccion'!CH30</f>
        <v>0</v>
      </c>
      <c r="CE45" s="130">
        <f>-'Presupuesto Construccion'!CI30</f>
        <v>0</v>
      </c>
      <c r="CF45" s="130">
        <f>-'Presupuesto Construccion'!CJ30</f>
        <v>0</v>
      </c>
      <c r="CG45" s="130">
        <f>-'Presupuesto Construccion'!CK30</f>
        <v>0</v>
      </c>
      <c r="CH45" s="130">
        <f>-'Presupuesto Construccion'!CL30</f>
        <v>0</v>
      </c>
      <c r="CI45" s="130">
        <f>-'Presupuesto Construccion'!CM30</f>
        <v>0</v>
      </c>
      <c r="CJ45" s="130">
        <f>-'Presupuesto Construccion'!CN30</f>
        <v>0</v>
      </c>
      <c r="CK45" s="130">
        <f>-'Presupuesto Construccion'!CO30</f>
        <v>0</v>
      </c>
      <c r="CL45" s="130">
        <f>-'Presupuesto Construccion'!CP30</f>
        <v>0</v>
      </c>
      <c r="CM45" s="130">
        <f>-'Presupuesto Construccion'!CQ30</f>
        <v>0</v>
      </c>
      <c r="CN45" s="130">
        <f>-'Presupuesto Construccion'!CR30</f>
        <v>0</v>
      </c>
      <c r="CO45" s="130">
        <f>-'Presupuesto Construccion'!CS30</f>
        <v>0</v>
      </c>
      <c r="CP45" s="130">
        <f>-'Presupuesto Construccion'!CT30</f>
        <v>0</v>
      </c>
      <c r="CQ45" s="130">
        <f>-'Presupuesto Construccion'!CU30</f>
        <v>0</v>
      </c>
      <c r="CR45" s="130">
        <f>-'Presupuesto Construccion'!CV30</f>
        <v>0</v>
      </c>
      <c r="CS45" s="130">
        <f>-'Presupuesto Construccion'!CW30</f>
        <v>0</v>
      </c>
      <c r="CT45" s="130">
        <f>-'Presupuesto Construccion'!CX30</f>
        <v>0</v>
      </c>
      <c r="CU45" s="130">
        <f>-'Presupuesto Construccion'!CY30</f>
        <v>0</v>
      </c>
      <c r="CV45" s="130">
        <f>-'Presupuesto Construccion'!CZ30</f>
        <v>0</v>
      </c>
      <c r="CW45" s="130">
        <f>-'Presupuesto Construccion'!DA30</f>
        <v>0</v>
      </c>
      <c r="CX45" s="130">
        <f>-'Presupuesto Construccion'!DB30</f>
        <v>0</v>
      </c>
      <c r="CY45" s="130">
        <f>-'Presupuesto Construccion'!DC30</f>
        <v>0</v>
      </c>
      <c r="CZ45" s="130">
        <f>-'Presupuesto Construccion'!DD30</f>
        <v>0</v>
      </c>
      <c r="DA45" s="130">
        <f>-'Presupuesto Construccion'!DE30</f>
        <v>0</v>
      </c>
      <c r="DB45" s="130">
        <f>-'Presupuesto Construccion'!DF30</f>
        <v>0</v>
      </c>
      <c r="DC45" s="130">
        <f>-'Presupuesto Construccion'!DG30</f>
        <v>0</v>
      </c>
      <c r="DD45" s="130">
        <f>-'Presupuesto Construccion'!DH30</f>
        <v>0</v>
      </c>
      <c r="DE45" s="130">
        <f>-'Presupuesto Construccion'!DI30</f>
        <v>0</v>
      </c>
      <c r="DF45" s="130">
        <f>-'Presupuesto Construccion'!DJ30</f>
        <v>0</v>
      </c>
      <c r="DG45" s="130">
        <f>-'Presupuesto Construccion'!DK30</f>
        <v>0</v>
      </c>
      <c r="DH45" s="130">
        <f>-'Presupuesto Construccion'!DL30</f>
        <v>0</v>
      </c>
      <c r="DI45" s="130">
        <f>-'Presupuesto Construccion'!DM30</f>
        <v>0</v>
      </c>
      <c r="DJ45" s="130">
        <f>-'Presupuesto Construccion'!DN30</f>
        <v>0</v>
      </c>
      <c r="DK45" s="130">
        <f>-'Presupuesto Construccion'!DO30</f>
        <v>0</v>
      </c>
      <c r="DL45" s="130">
        <f>-'Presupuesto Construccion'!DP30</f>
        <v>0</v>
      </c>
      <c r="DM45" s="130">
        <f>-'Presupuesto Construccion'!DQ30</f>
        <v>0</v>
      </c>
      <c r="DN45" s="130">
        <f>-'Presupuesto Construccion'!DR30</f>
        <v>0</v>
      </c>
      <c r="DO45" s="130">
        <f>-'Presupuesto Construccion'!DS30</f>
        <v>0</v>
      </c>
      <c r="DP45" s="130">
        <f>-'Presupuesto Construccion'!DT30</f>
        <v>0</v>
      </c>
      <c r="DQ45" s="130">
        <f>-'Presupuesto Construccion'!DU30</f>
        <v>0</v>
      </c>
      <c r="DR45" s="130">
        <f>-'Presupuesto Construccion'!DV30</f>
        <v>0</v>
      </c>
      <c r="DS45" s="130">
        <f>-'Presupuesto Construccion'!DW30</f>
        <v>0</v>
      </c>
      <c r="DT45" s="130">
        <f>-'Presupuesto Construccion'!DX30</f>
        <v>0</v>
      </c>
      <c r="DU45" s="130">
        <f>-'Presupuesto Construccion'!DY30</f>
        <v>0</v>
      </c>
      <c r="DV45" s="130">
        <f>-'Presupuesto Construccion'!DZ30</f>
        <v>0</v>
      </c>
      <c r="DW45" s="130">
        <f>-'Presupuesto Construccion'!EA30</f>
        <v>0</v>
      </c>
      <c r="DX45" s="130">
        <f>-'Presupuesto Construccion'!EB30</f>
        <v>0</v>
      </c>
      <c r="DY45" s="130">
        <f>-'Presupuesto Construccion'!EC30</f>
        <v>0</v>
      </c>
      <c r="DZ45" s="130">
        <f>-'Presupuesto Construccion'!ED30</f>
        <v>0</v>
      </c>
      <c r="EA45" s="130">
        <f>-'Presupuesto Construccion'!EE30</f>
        <v>0</v>
      </c>
      <c r="EB45" s="130">
        <f>-'Presupuesto Construccion'!EF30</f>
        <v>0</v>
      </c>
      <c r="EC45" s="130">
        <f>-'Presupuesto Construccion'!EG30</f>
        <v>0</v>
      </c>
      <c r="ED45" s="130">
        <f>-'Presupuesto Construccion'!EH30</f>
        <v>0</v>
      </c>
      <c r="EE45" s="131">
        <f>-'Presupuesto Construccion'!EI30</f>
        <v>0</v>
      </c>
    </row>
    <row r="46" spans="1:135" x14ac:dyDescent="0.35">
      <c r="B46" s="5"/>
      <c r="C46" s="129"/>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c r="AI46" s="130"/>
      <c r="AJ46" s="130"/>
      <c r="AK46" s="130"/>
      <c r="AL46" s="130"/>
      <c r="AM46" s="130"/>
      <c r="AN46" s="130"/>
      <c r="AO46" s="130"/>
      <c r="AP46" s="130"/>
      <c r="AQ46" s="130"/>
      <c r="AR46" s="130"/>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c r="BR46" s="130"/>
      <c r="BS46" s="130"/>
      <c r="BT46" s="130"/>
      <c r="BU46" s="130"/>
      <c r="BV46" s="130"/>
      <c r="BW46" s="130"/>
      <c r="BX46" s="130"/>
      <c r="BY46" s="130"/>
      <c r="BZ46" s="130"/>
      <c r="CA46" s="130"/>
      <c r="CB46" s="130"/>
      <c r="CC46" s="130"/>
      <c r="CD46" s="130"/>
      <c r="CE46" s="130"/>
      <c r="CF46" s="130"/>
      <c r="CG46" s="130"/>
      <c r="CH46" s="130"/>
      <c r="CI46" s="130"/>
      <c r="CJ46" s="130"/>
      <c r="CK46" s="130"/>
      <c r="CL46" s="130"/>
      <c r="CM46" s="130"/>
      <c r="CN46" s="130"/>
      <c r="CO46" s="130"/>
      <c r="CP46" s="130"/>
      <c r="CQ46" s="130"/>
      <c r="CR46" s="130"/>
      <c r="CS46" s="130"/>
      <c r="CT46" s="130"/>
      <c r="CU46" s="130"/>
      <c r="CV46" s="130"/>
      <c r="CW46" s="130"/>
      <c r="CX46" s="130"/>
      <c r="CY46" s="130"/>
      <c r="CZ46" s="130"/>
      <c r="DA46" s="130"/>
      <c r="DB46" s="130"/>
      <c r="DC46" s="130"/>
      <c r="DD46" s="130"/>
      <c r="DE46" s="130"/>
      <c r="DF46" s="130"/>
      <c r="DG46" s="130"/>
      <c r="DH46" s="130"/>
      <c r="DI46" s="130"/>
      <c r="DJ46" s="130"/>
      <c r="DK46" s="130"/>
      <c r="DL46" s="130"/>
      <c r="DM46" s="130"/>
      <c r="DN46" s="130"/>
      <c r="DO46" s="130"/>
      <c r="DP46" s="130"/>
      <c r="DQ46" s="130"/>
      <c r="DR46" s="130"/>
      <c r="DS46" s="130"/>
      <c r="DT46" s="130"/>
      <c r="DU46" s="130"/>
      <c r="DV46" s="130"/>
      <c r="DW46" s="130"/>
      <c r="DX46" s="130"/>
      <c r="DY46" s="130"/>
      <c r="DZ46" s="130"/>
      <c r="EA46" s="130"/>
      <c r="EB46" s="130"/>
      <c r="EC46" s="130"/>
      <c r="ED46" s="130"/>
      <c r="EE46" s="131"/>
    </row>
    <row r="47" spans="1:135" x14ac:dyDescent="0.35">
      <c r="A47" s="137">
        <f>SUMIF($C$1:$EE$1,"&lt;="&amp;Resumen!$K$19,'FC Mensual'!C47:EE47)</f>
        <v>-1799609860.8889272</v>
      </c>
      <c r="B47" s="14" t="s">
        <v>105</v>
      </c>
      <c r="C47" s="132"/>
      <c r="D47" s="133">
        <f>IF(D1&gt;Resumen!$K$19,0,SUM(D43,D45))</f>
        <v>-175695642.92500001</v>
      </c>
      <c r="E47" s="133">
        <f>IF(E1&gt;Resumen!$K$19,0,SUM(E43,E45))</f>
        <v>-334710176.35000002</v>
      </c>
      <c r="F47" s="133">
        <f>IF(F1&gt;Resumen!$K$19,0,SUM(F43,F45))</f>
        <v>-334556963.94999999</v>
      </c>
      <c r="G47" s="133">
        <f>IF(G1&gt;Resumen!$K$19,0,SUM(G43,G45))</f>
        <v>-1149901527.1700001</v>
      </c>
      <c r="H47" s="133">
        <f>IF(H1&gt;Resumen!$K$19,0,SUM(H43,H45))</f>
        <v>-1149901527.1700001</v>
      </c>
      <c r="I47" s="133">
        <f>IF(I1&gt;Resumen!$K$19,0,SUM(I43,I45))</f>
        <v>-990886993.74500012</v>
      </c>
      <c r="J47" s="133">
        <f>IF(J1&gt;Resumen!$K$19,0,SUM(J43,J45))</f>
        <v>-1348284443.2047224</v>
      </c>
      <c r="K47" s="133">
        <f>IF(K1&gt;Resumen!$K$19,0,SUM(K43,K45))</f>
        <v>-1657756685.4658334</v>
      </c>
      <c r="L47" s="133">
        <f>IF(L1&gt;Resumen!$K$19,0,SUM(L43,L45))</f>
        <v>-1726657047.3991666</v>
      </c>
      <c r="M47" s="133">
        <f>IF(M1&gt;Resumen!$K$19,0,SUM(M43,M45))</f>
        <v>-1726657047.3991666</v>
      </c>
      <c r="N47" s="133">
        <f>IF(N1&gt;Resumen!$K$19,0,SUM(N43,N45))</f>
        <v>-1834563598.7769444</v>
      </c>
      <c r="O47" s="133">
        <f>IF(O1&gt;Resumen!$K$19,0,SUM(O43,O45))</f>
        <v>-2057389144.7602777</v>
      </c>
      <c r="P47" s="133">
        <f>IF(P1&gt;Resumen!$K$19,0,SUM(P43,P45))</f>
        <v>-2121259201.2852778</v>
      </c>
      <c r="Q47" s="133">
        <f>IF(Q1&gt;Resumen!$K$19,0,SUM(Q43,Q45))</f>
        <v>-1305914638.0652778</v>
      </c>
      <c r="R47" s="133">
        <f>IF(R1&gt;Resumen!$K$19,0,SUM(R43,R45))</f>
        <v>-1261145902.561111</v>
      </c>
      <c r="S47" s="133">
        <f>IF(S1&gt;Resumen!$K$19,0,SUM(S43,S45))</f>
        <v>-942909650.58888888</v>
      </c>
      <c r="T47" s="133">
        <f>IF(T1&gt;Resumen!$K$19,0,SUM(T43,T45))</f>
        <v>-776897068.07777786</v>
      </c>
      <c r="U47" s="133">
        <f>IF(U1&gt;Resumen!$K$19,0,SUM(U43,U45))</f>
        <v>-554071522.09444439</v>
      </c>
      <c r="V47" s="133">
        <f>IF(V1&gt;Resumen!$K$19,0,SUM(V43,V45))</f>
        <v>-554071522.09444439</v>
      </c>
      <c r="W47" s="133">
        <f>IF(W1&gt;Resumen!$K$19,0,SUM(W43,W45))</f>
        <v>-453216067.20683831</v>
      </c>
      <c r="X47" s="133">
        <f>IF(X1&gt;Resumen!$K$19,0,SUM(X43,X45))</f>
        <v>32134488.655404292</v>
      </c>
      <c r="Y47" s="133">
        <f>IF(Y1&gt;Resumen!$K$19,0,SUM(Y43,Y45))</f>
        <v>71513380.174362287</v>
      </c>
      <c r="Z47" s="133">
        <f>IF(Z1&gt;Resumen!$K$19,0,SUM(Z43,Z45))</f>
        <v>111086293.11002195</v>
      </c>
      <c r="AA47" s="133">
        <f>IF(AA1&gt;Resumen!$K$19,0,SUM(AA43,AA45))</f>
        <v>150853944.85656434</v>
      </c>
      <c r="AB47" s="133">
        <f>IF(AB1&gt;Resumen!$K$19,0,SUM(AB43,AB45))</f>
        <v>189578480.16627711</v>
      </c>
      <c r="AC47" s="133">
        <f>IF(AC1&gt;Resumen!$K$19,0,SUM(AC43,AC45))</f>
        <v>190006735.36999017</v>
      </c>
      <c r="AD47" s="133">
        <f>IF(AD1&gt;Resumen!$K$19,0,SUM(AD43,AD45))</f>
        <v>190435918.093905</v>
      </c>
      <c r="AE47" s="133">
        <f>IF(AE1&gt;Resumen!$K$19,0,SUM(AE43,AE45))</f>
        <v>190866030.20429587</v>
      </c>
      <c r="AF47" s="133">
        <f>IF(AF1&gt;Resumen!$K$19,0,SUM(AF43,AF45))</f>
        <v>191297073.57066065</v>
      </c>
      <c r="AG47" s="133">
        <f>IF(AG1&gt;Resumen!$K$19,0,SUM(AG43,AG45))</f>
        <v>191729050.06572437</v>
      </c>
      <c r="AH47" s="133">
        <f>IF(AH1&gt;Resumen!$K$19,0,SUM(AH43,AH45))</f>
        <v>192161961.56544274</v>
      </c>
      <c r="AI47" s="133">
        <f>IF(AI1&gt;Resumen!$K$19,0,SUM(AI43,AI45))</f>
        <v>192595679.94900537</v>
      </c>
      <c r="AJ47" s="133">
        <f>IF(AJ1&gt;Resumen!$K$19,0,SUM(AJ43,AJ45))</f>
        <v>193030467.09883928</v>
      </c>
      <c r="AK47" s="133">
        <f>IF(AK1&gt;Resumen!$K$19,0,SUM(AK43,AK45))</f>
        <v>193466194.90061229</v>
      </c>
      <c r="AL47" s="133">
        <f>IF(AL1&gt;Resumen!$K$19,0,SUM(AL43,AL45))</f>
        <v>193902865.24323654</v>
      </c>
      <c r="AM47" s="133">
        <f>IF(AM1&gt;Resumen!$K$19,0,SUM(AM43,AM45))</f>
        <v>194340480.01887167</v>
      </c>
      <c r="AN47" s="133">
        <f>IF(AN1&gt;Resumen!$K$19,0,SUM(AN43,AN45))</f>
        <v>194779041.12292847</v>
      </c>
      <c r="AO47" s="133">
        <f>IF(AO1&gt;Resumen!$K$19,0,SUM(AO43,AO45))</f>
        <v>195218550.45407194</v>
      </c>
      <c r="AP47" s="133">
        <f>IF(AP1&gt;Resumen!$K$19,0,SUM(AP43,AP45))</f>
        <v>195659009.91422498</v>
      </c>
      <c r="AQ47" s="133">
        <f>IF(AQ1&gt;Resumen!$K$19,0,SUM(AQ43,AQ45))</f>
        <v>196100421.40857163</v>
      </c>
      <c r="AR47" s="133">
        <f>IF(AR1&gt;Resumen!$K$19,0,SUM(AR43,AR45))</f>
        <v>196542786.84556043</v>
      </c>
      <c r="AS47" s="133">
        <f>IF(AS1&gt;Resumen!$K$19,0,SUM(AS43,AS45))</f>
        <v>196986108.1369077</v>
      </c>
      <c r="AT47" s="133">
        <f>IF(AT1&gt;Resumen!$K$19,0,SUM(AT43,AT45))</f>
        <v>197430387.19760102</v>
      </c>
      <c r="AU47" s="133">
        <f>IF(AU1&gt;Resumen!$K$19,0,SUM(AU43,AU45))</f>
        <v>197875490.74590251</v>
      </c>
      <c r="AV47" s="133">
        <f>IF(AV1&gt;Resumen!$K$19,0,SUM(AV43,AV45))</f>
        <v>198321691.10335225</v>
      </c>
      <c r="AW47" s="133">
        <f>IF(AW1&gt;Resumen!$K$19,0,SUM(AW43,AW45))</f>
        <v>198768854.99477145</v>
      </c>
      <c r="AX47" s="133">
        <f>IF(AX1&gt;Resumen!$K$19,0,SUM(AX43,AX45))</f>
        <v>199216984.34826586</v>
      </c>
      <c r="AY47" s="133">
        <f>IF(AY1&gt;Resumen!$K$19,0,SUM(AY43,AY45))</f>
        <v>199666081.09522909</v>
      </c>
      <c r="AZ47" s="133">
        <f>IF(AZ1&gt;Resumen!$K$19,0,SUM(AZ43,AZ45))</f>
        <v>200116147.17034587</v>
      </c>
      <c r="BA47" s="133">
        <f>IF(BA1&gt;Resumen!$K$19,0,SUM(BA43,BA45))</f>
        <v>200567184.51159543</v>
      </c>
      <c r="BB47" s="133">
        <f>IF(BB1&gt;Resumen!$K$19,0,SUM(BB43,BB45))</f>
        <v>201019195.06025469</v>
      </c>
      <c r="BC47" s="133">
        <f>IF(BC1&gt;Resumen!$K$19,0,SUM(BC43,BC45))</f>
        <v>201472180.76090163</v>
      </c>
      <c r="BD47" s="133">
        <f>IF(BD1&gt;Resumen!$K$19,0,SUM(BD43,BD45))</f>
        <v>201926143.56141838</v>
      </c>
      <c r="BE47" s="133">
        <f>IF(BE1&gt;Resumen!$K$19,0,SUM(BE43,BE45))</f>
        <v>202381085.41299498</v>
      </c>
      <c r="BF47" s="133">
        <f>IF(BF1&gt;Resumen!$K$19,0,SUM(BF43,BF45))</f>
        <v>202837008.27013183</v>
      </c>
      <c r="BG47" s="133">
        <f>IF(BG1&gt;Resumen!$K$19,0,SUM(BG43,BG45))</f>
        <v>203293773.48264372</v>
      </c>
      <c r="BH47" s="133">
        <f>IF(BH1&gt;Resumen!$K$19,0,SUM(BH43,BH45))</f>
        <v>203751664.22766259</v>
      </c>
      <c r="BI47" s="133">
        <f>IF(BI1&gt;Resumen!$K$19,0,SUM(BI43,BI45))</f>
        <v>204210541.86164105</v>
      </c>
      <c r="BJ47" s="133">
        <f>IF(BJ1&gt;Resumen!$K$19,0,SUM(BJ43,BJ45))</f>
        <v>204670408.35235536</v>
      </c>
      <c r="BK47" s="133">
        <f>IF(BK1&gt;Resumen!$K$19,0,SUM(BK43,BK45))</f>
        <v>205131265.67090881</v>
      </c>
      <c r="BL47" s="133">
        <f>IF(BL1&gt;Resumen!$K$19,0,SUM(BL43,BL45))</f>
        <v>205593115.79173493</v>
      </c>
      <c r="BM47" s="133">
        <f>IF(BM1&gt;Resumen!$K$19,0,SUM(BM43,BM45))</f>
        <v>206055960.69260061</v>
      </c>
      <c r="BN47" s="133">
        <f>IF(BN1&gt;Resumen!$K$19,0,SUM(BN43,BN45))</f>
        <v>206519802.35460934</v>
      </c>
      <c r="BO47" s="133">
        <f>IF(BO1&gt;Resumen!$K$19,0,SUM(BO43,BO45))</f>
        <v>206984642.76220432</v>
      </c>
      <c r="BP47" s="133">
        <f>IF(BP1&gt;Resumen!$K$19,0,SUM(BP43,BP45))</f>
        <v>207450483.90317184</v>
      </c>
      <c r="BQ47" s="133">
        <f>IF(BQ1&gt;Resumen!$K$19,0,SUM(BQ43,BQ45))</f>
        <v>207917327.76864406</v>
      </c>
      <c r="BR47" s="133">
        <f>IF(BR1&gt;Resumen!$K$19,0,SUM(BR43,BR45))</f>
        <v>208385176.35310268</v>
      </c>
      <c r="BS47" s="133">
        <f>IF(BS1&gt;Resumen!$K$19,0,SUM(BS43,BS45))</f>
        <v>208853885.42206165</v>
      </c>
      <c r="BT47" s="133">
        <f>IF(BT1&gt;Resumen!$K$19,0,SUM(BT43,BT45))</f>
        <v>209323749.44135058</v>
      </c>
      <c r="BU47" s="133">
        <f>IF(BU1&gt;Resumen!$K$19,0,SUM(BU43,BU45))</f>
        <v>209794624.18319777</v>
      </c>
      <c r="BV47" s="133">
        <f>IF(BV1&gt;Resumen!$K$19,0,SUM(BV43,BV45))</f>
        <v>210266511.65551323</v>
      </c>
      <c r="BW47" s="133">
        <f>IF(BW1&gt;Resumen!$K$19,0,SUM(BW43,BW45))</f>
        <v>210739413.86957192</v>
      </c>
      <c r="BX47" s="133">
        <f>IF(BX1&gt;Resumen!$K$19,0,SUM(BX43,BX45))</f>
        <v>211213332.84001693</v>
      </c>
      <c r="BY47" s="133">
        <f>IF(BY1&gt;Resumen!$K$19,0,SUM(BY43,BY45))</f>
        <v>211688270.58486235</v>
      </c>
      <c r="BZ47" s="133">
        <f>IF(BZ1&gt;Resumen!$K$19,0,SUM(BZ43,BZ45))</f>
        <v>212164229.12549654</v>
      </c>
      <c r="CA47" s="133">
        <f>IF(CA1&gt;Resumen!$K$19,0,SUM(CA43,CA45))</f>
        <v>212641210.4866851</v>
      </c>
      <c r="CB47" s="133">
        <f>IF(CB1&gt;Resumen!$K$19,0,SUM(CB43,CB45))</f>
        <v>213119216.69657415</v>
      </c>
      <c r="CC47" s="133">
        <f>IF(CC1&gt;Resumen!$K$19,0,SUM(CC43,CC45))</f>
        <v>213598249.78669292</v>
      </c>
      <c r="CD47" s="133">
        <f>IF(CD1&gt;Resumen!$K$19,0,SUM(CD43,CD45))</f>
        <v>214078311.7919572</v>
      </c>
      <c r="CE47" s="133">
        <f>IF(CE1&gt;Resumen!$K$19,0,SUM(CE43,CE45))</f>
        <v>214559252.66905963</v>
      </c>
      <c r="CF47" s="133">
        <f>IF(CF1&gt;Resumen!$K$19,0,SUM(CF43,CF45))</f>
        <v>215041378.62292343</v>
      </c>
      <c r="CG47" s="133">
        <f>IF(CG1&gt;Resumen!$K$19,0,SUM(CG43,CG45))</f>
        <v>215524539.6170294</v>
      </c>
      <c r="CH47" s="133">
        <f>IF(CH1&gt;Resumen!$K$19,0,SUM(CH43,CH45))</f>
        <v>216008737.69986916</v>
      </c>
      <c r="CI47" s="133">
        <f>IF(CI1&gt;Resumen!$K$19,0,SUM(CI43,CI45))</f>
        <v>216493974.92333621</v>
      </c>
      <c r="CJ47" s="133">
        <f>IF(CJ1&gt;Resumen!$K$19,0,SUM(CJ43,CJ45))</f>
        <v>216980253.34272847</v>
      </c>
      <c r="CK47" s="133">
        <f>IF(CK1&gt;Resumen!$K$19,0,SUM(CK43,CK45))</f>
        <v>217467575.01675117</v>
      </c>
      <c r="CL47" s="133">
        <f>IF(CL1&gt;Resumen!$K$19,0,SUM(CL43,CL45))</f>
        <v>217955942.00752032</v>
      </c>
      <c r="CM47" s="133">
        <f>IF(CM1&gt;Resumen!$K$19,0,SUM(CM43,CM45))</f>
        <v>218445356.38056499</v>
      </c>
      <c r="CN47" s="133">
        <f>IF(CN1&gt;Resumen!$K$19,0,SUM(CN43,CN45))</f>
        <v>218935820.20483086</v>
      </c>
      <c r="CO47" s="133">
        <f>IF(CO1&gt;Resumen!$K$19,0,SUM(CO43,CO45))</f>
        <v>219427335.55268282</v>
      </c>
      <c r="CP47" s="133">
        <f>IF(CP1&gt;Resumen!$K$19,0,SUM(CP43,CP45))</f>
        <v>219919904.49990791</v>
      </c>
      <c r="CQ47" s="133">
        <f>IF(CQ1&gt;Resumen!$K$19,0,SUM(CQ43,CQ45))</f>
        <v>220413370.960841</v>
      </c>
      <c r="CR47" s="133">
        <f>IF(CR1&gt;Resumen!$K$19,0,SUM(CR43,CR45))</f>
        <v>220908053.34787703</v>
      </c>
      <c r="CS47" s="133">
        <f>IF(CS1&gt;Resumen!$K$19,0,SUM(CS43,CS45))</f>
        <v>221403795.58220956</v>
      </c>
      <c r="CT47" s="133">
        <f>IF(CT1&gt;Resumen!$K$19,0,SUM(CT43,CT45))</f>
        <v>221900599.75334346</v>
      </c>
      <c r="CU47" s="133">
        <f>IF(CU1&gt;Resumen!$K$19,0,SUM(CU43,CU45))</f>
        <v>222398467.95422059</v>
      </c>
      <c r="CV47" s="133">
        <f>IF(CV1&gt;Resumen!$K$19,0,SUM(CV43,CV45))</f>
        <v>222897402.28122175</v>
      </c>
      <c r="CW47" s="133">
        <f>IF(CW1&gt;Resumen!$K$19,0,SUM(CW43,CW45))</f>
        <v>223397404.83417034</v>
      </c>
      <c r="CX47" s="133">
        <f>IF(CX1&gt;Resumen!$K$19,0,SUM(CX43,CX45))</f>
        <v>223898477.71633506</v>
      </c>
      <c r="CY47" s="133">
        <f>IF(CY1&gt;Resumen!$K$19,0,SUM(CY43,CY45))</f>
        <v>224400623.03443232</v>
      </c>
      <c r="CZ47" s="133">
        <f>IF(CZ1&gt;Resumen!$K$19,0,SUM(CZ43,CZ45))</f>
        <v>224903842.8986297</v>
      </c>
      <c r="DA47" s="133">
        <f>IF(DA1&gt;Resumen!$K$19,0,SUM(DA43,DA45))</f>
        <v>225408139.42254803</v>
      </c>
      <c r="DB47" s="133">
        <f>IF(DB1&gt;Resumen!$K$19,0,SUM(DB43,DB45))</f>
        <v>225913514.72326484</v>
      </c>
      <c r="DC47" s="133">
        <f>IF(DC1&gt;Resumen!$K$19,0,SUM(DC43,DC45))</f>
        <v>226419806.42984426</v>
      </c>
      <c r="DD47" s="133">
        <f>IF(DD1&gt;Resumen!$K$19,0,SUM(DD43,DD45))</f>
        <v>226927345.64922965</v>
      </c>
      <c r="DE47" s="133">
        <f>IF(DE1&gt;Resumen!$K$19,0,SUM(DE43,DE45))</f>
        <v>227435970.01741177</v>
      </c>
      <c r="DF47" s="133">
        <f>IF(DF1&gt;Resumen!$K$19,0,SUM(DF43,DF45))</f>
        <v>227945681.6653212</v>
      </c>
      <c r="DG47" s="133">
        <f>IF(DG1&gt;Resumen!$K$19,0,SUM(DG43,DG45))</f>
        <v>228456482.72735882</v>
      </c>
      <c r="DH47" s="133">
        <f>IF(DH1&gt;Resumen!$K$19,0,SUM(DH43,DH45))</f>
        <v>228968375.34139836</v>
      </c>
      <c r="DI47" s="133">
        <f>IF(DI1&gt;Resumen!$K$19,0,SUM(DI43,DI45))</f>
        <v>229481361.64878887</v>
      </c>
      <c r="DJ47" s="133">
        <f>IF(DJ1&gt;Resumen!$K$19,0,SUM(DJ43,DJ45))</f>
        <v>229995443.79435784</v>
      </c>
      <c r="DK47" s="133">
        <f>IF(DK1&gt;Resumen!$K$19,0,SUM(DK43,DK45))</f>
        <v>230510623.9264138</v>
      </c>
      <c r="DL47" s="133">
        <f>IF(DL1&gt;Resumen!$K$19,0,SUM(DL43,DL45))</f>
        <v>231026904.19674858</v>
      </c>
      <c r="DM47" s="133">
        <f>IF(DM1&gt;Resumen!$K$19,0,SUM(DM43,DM45))</f>
        <v>231544286.76064062</v>
      </c>
      <c r="DN47" s="133">
        <f>IF(DN1&gt;Resumen!$K$19,0,SUM(DN43,DN45))</f>
        <v>232062773.7768569</v>
      </c>
      <c r="DO47" s="133">
        <f>IF(DO1&gt;Resumen!$K$19,0,SUM(DO43,DO45))</f>
        <v>232582196.33652472</v>
      </c>
      <c r="DP47" s="133">
        <f>IF(DP1&gt;Resumen!$K$19,0,SUM(DP43,DP45))</f>
        <v>233102898.74765956</v>
      </c>
      <c r="DQ47" s="133">
        <f>IF(DQ1&gt;Resumen!$K$19,0,SUM(DQ43,DQ45))</f>
        <v>233624712.10837948</v>
      </c>
      <c r="DR47" s="133">
        <f>IF(DR1&gt;Resumen!$K$19,0,SUM(DR43,DR45))</f>
        <v>234147638.59143344</v>
      </c>
      <c r="DS47" s="133">
        <f>IF(DS1&gt;Resumen!$K$19,0,SUM(DS43,DS45))</f>
        <v>234671680.37307185</v>
      </c>
      <c r="DT47" s="133">
        <f>IF(DT1&gt;Resumen!$K$19,0,SUM(DT43,DT45))</f>
        <v>0</v>
      </c>
      <c r="DU47" s="133">
        <f>IF(DU1&gt;Resumen!$K$19,0,SUM(DU43,DU45))</f>
        <v>0</v>
      </c>
      <c r="DV47" s="133">
        <f>IF(DV1&gt;Resumen!$K$19,0,SUM(DV43,DV45))</f>
        <v>0</v>
      </c>
      <c r="DW47" s="133">
        <f>IF(DW1&gt;Resumen!$K$19,0,SUM(DW43,DW45))</f>
        <v>0</v>
      </c>
      <c r="DX47" s="133">
        <f>IF(DX1&gt;Resumen!$K$19,0,SUM(DX43,DX45))</f>
        <v>0</v>
      </c>
      <c r="DY47" s="133">
        <f>IF(DY1&gt;Resumen!$K$19,0,SUM(DY43,DY45))</f>
        <v>0</v>
      </c>
      <c r="DZ47" s="133">
        <f>IF(DZ1&gt;Resumen!$K$19,0,SUM(DZ43,DZ45))</f>
        <v>0</v>
      </c>
      <c r="EA47" s="133">
        <f>IF(EA1&gt;Resumen!$K$19,0,SUM(EA43,EA45))</f>
        <v>0</v>
      </c>
      <c r="EB47" s="133">
        <f>IF(EB1&gt;Resumen!$K$19,0,SUM(EB43,EB45))</f>
        <v>0</v>
      </c>
      <c r="EC47" s="133">
        <f>IF(EC1&gt;Resumen!$K$19,0,SUM(EC43,EC45))</f>
        <v>0</v>
      </c>
      <c r="ED47" s="133">
        <f>IF(ED1&gt;Resumen!$K$19,0,SUM(ED43,ED45))</f>
        <v>0</v>
      </c>
      <c r="EE47" s="134">
        <f>IF(EE1&gt;Resumen!$K$19,0,SUM(EE43,EE45))</f>
        <v>0</v>
      </c>
    </row>
    <row r="48" spans="1:135" x14ac:dyDescent="0.35">
      <c r="B48" s="5"/>
      <c r="C48" s="129"/>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0"/>
      <c r="AJ48" s="130"/>
      <c r="AK48" s="130"/>
      <c r="AL48" s="130"/>
      <c r="AM48" s="130"/>
      <c r="AN48" s="130"/>
      <c r="AO48" s="130"/>
      <c r="AP48" s="130"/>
      <c r="AQ48" s="130"/>
      <c r="AR48" s="130"/>
      <c r="AS48" s="130"/>
      <c r="AT48" s="130"/>
      <c r="AU48" s="130"/>
      <c r="AV48" s="130"/>
      <c r="AW48" s="130"/>
      <c r="AX48" s="130"/>
      <c r="AY48" s="130"/>
      <c r="AZ48" s="130"/>
      <c r="BA48" s="130"/>
      <c r="BB48" s="130"/>
      <c r="BC48" s="130"/>
      <c r="BD48" s="130"/>
      <c r="BE48" s="130"/>
      <c r="BF48" s="130"/>
      <c r="BG48" s="130"/>
      <c r="BH48" s="130"/>
      <c r="BI48" s="130"/>
      <c r="BJ48" s="130"/>
      <c r="BK48" s="130"/>
      <c r="BL48" s="130"/>
      <c r="BM48" s="130"/>
      <c r="BN48" s="130"/>
      <c r="BO48" s="130"/>
      <c r="BP48" s="130"/>
      <c r="BQ48" s="130"/>
      <c r="BR48" s="130"/>
      <c r="BS48" s="130"/>
      <c r="BT48" s="130"/>
      <c r="BU48" s="130"/>
      <c r="BV48" s="130"/>
      <c r="BW48" s="130"/>
      <c r="BX48" s="130"/>
      <c r="BY48" s="130"/>
      <c r="BZ48" s="130"/>
      <c r="CA48" s="130"/>
      <c r="CB48" s="130"/>
      <c r="CC48" s="130"/>
      <c r="CD48" s="130"/>
      <c r="CE48" s="130"/>
      <c r="CF48" s="130"/>
      <c r="CG48" s="130"/>
      <c r="CH48" s="130"/>
      <c r="CI48" s="130"/>
      <c r="CJ48" s="130"/>
      <c r="CK48" s="130"/>
      <c r="CL48" s="130"/>
      <c r="CM48" s="130"/>
      <c r="CN48" s="130"/>
      <c r="CO48" s="130"/>
      <c r="CP48" s="130"/>
      <c r="CQ48" s="130"/>
      <c r="CR48" s="130"/>
      <c r="CS48" s="130"/>
      <c r="CT48" s="130"/>
      <c r="CU48" s="130"/>
      <c r="CV48" s="130"/>
      <c r="CW48" s="130"/>
      <c r="CX48" s="130"/>
      <c r="CY48" s="130"/>
      <c r="CZ48" s="130"/>
      <c r="DA48" s="130"/>
      <c r="DB48" s="130"/>
      <c r="DC48" s="130"/>
      <c r="DD48" s="130"/>
      <c r="DE48" s="130"/>
      <c r="DF48" s="130"/>
      <c r="DG48" s="130"/>
      <c r="DH48" s="130"/>
      <c r="DI48" s="130"/>
      <c r="DJ48" s="130"/>
      <c r="DK48" s="130"/>
      <c r="DL48" s="130"/>
      <c r="DM48" s="130"/>
      <c r="DN48" s="130"/>
      <c r="DO48" s="130"/>
      <c r="DP48" s="130"/>
      <c r="DQ48" s="130"/>
      <c r="DR48" s="130"/>
      <c r="DS48" s="130"/>
      <c r="DT48" s="130"/>
      <c r="DU48" s="130"/>
      <c r="DV48" s="130"/>
      <c r="DW48" s="130"/>
      <c r="DX48" s="130"/>
      <c r="DY48" s="130"/>
      <c r="DZ48" s="130"/>
      <c r="EA48" s="130"/>
      <c r="EB48" s="130"/>
      <c r="EC48" s="130"/>
      <c r="ED48" s="130"/>
      <c r="EE48" s="131"/>
    </row>
    <row r="49" spans="1:135" x14ac:dyDescent="0.35">
      <c r="B49" s="125" t="s">
        <v>140</v>
      </c>
      <c r="C49" s="129"/>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c r="BC49" s="130"/>
      <c r="BD49" s="130"/>
      <c r="BE49" s="130"/>
      <c r="BF49" s="130"/>
      <c r="BG49" s="130"/>
      <c r="BH49" s="130"/>
      <c r="BI49" s="130"/>
      <c r="BJ49" s="130"/>
      <c r="BK49" s="130"/>
      <c r="BL49" s="130"/>
      <c r="BM49" s="130"/>
      <c r="BN49" s="130"/>
      <c r="BO49" s="130"/>
      <c r="BP49" s="130"/>
      <c r="BQ49" s="130"/>
      <c r="BR49" s="130"/>
      <c r="BS49" s="130"/>
      <c r="BT49" s="130"/>
      <c r="BU49" s="130"/>
      <c r="BV49" s="130"/>
      <c r="BW49" s="130"/>
      <c r="BX49" s="130"/>
      <c r="BY49" s="130"/>
      <c r="BZ49" s="130"/>
      <c r="CA49" s="130"/>
      <c r="CB49" s="130"/>
      <c r="CC49" s="130"/>
      <c r="CD49" s="130"/>
      <c r="CE49" s="130"/>
      <c r="CF49" s="130"/>
      <c r="CG49" s="130"/>
      <c r="CH49" s="130"/>
      <c r="CI49" s="130"/>
      <c r="CJ49" s="130"/>
      <c r="CK49" s="130"/>
      <c r="CL49" s="130"/>
      <c r="CM49" s="130"/>
      <c r="CN49" s="130"/>
      <c r="CO49" s="130"/>
      <c r="CP49" s="130"/>
      <c r="CQ49" s="130"/>
      <c r="CR49" s="130"/>
      <c r="CS49" s="130"/>
      <c r="CT49" s="130"/>
      <c r="CU49" s="130"/>
      <c r="CV49" s="130"/>
      <c r="CW49" s="130"/>
      <c r="CX49" s="130"/>
      <c r="CY49" s="130"/>
      <c r="CZ49" s="130"/>
      <c r="DA49" s="130"/>
      <c r="DB49" s="130"/>
      <c r="DC49" s="130"/>
      <c r="DD49" s="130"/>
      <c r="DE49" s="130"/>
      <c r="DF49" s="130"/>
      <c r="DG49" s="130"/>
      <c r="DH49" s="130"/>
      <c r="DI49" s="130"/>
      <c r="DJ49" s="130"/>
      <c r="DK49" s="130"/>
      <c r="DL49" s="130"/>
      <c r="DM49" s="130"/>
      <c r="DN49" s="130"/>
      <c r="DO49" s="130"/>
      <c r="DP49" s="130"/>
      <c r="DQ49" s="130"/>
      <c r="DR49" s="130"/>
      <c r="DS49" s="130"/>
      <c r="DT49" s="130"/>
      <c r="DU49" s="130"/>
      <c r="DV49" s="130"/>
      <c r="DW49" s="130"/>
      <c r="DX49" s="130"/>
      <c r="DY49" s="130"/>
      <c r="DZ49" s="130"/>
      <c r="EA49" s="130"/>
      <c r="EB49" s="130"/>
      <c r="EC49" s="130"/>
      <c r="ED49" s="130"/>
      <c r="EE49" s="131"/>
    </row>
    <row r="50" spans="1:135" x14ac:dyDescent="0.35">
      <c r="A50" s="137">
        <f>SUMIF($C$1:$EE$1,"&lt;="&amp;Resumen!$K$19,'FC Mensual'!B50:EE50)</f>
        <v>34335629238.657379</v>
      </c>
      <c r="B50" s="5" t="s">
        <v>141</v>
      </c>
      <c r="C50" s="129">
        <f>Resumen!E2</f>
        <v>14592106927.969999</v>
      </c>
      <c r="D50" s="130"/>
      <c r="E50" s="130">
        <f>IF(E1&gt;=Resumen!$K$19,0,IF('FC Mensual'!E1=Resumen!$E$13,Resumen!$E$14,0))</f>
        <v>0</v>
      </c>
      <c r="F50" s="130">
        <f>IF(F1&gt;=Resumen!$K$19,0,IF('FC Mensual'!F1=Resumen!$E$13,Resumen!$E$14,0))</f>
        <v>0</v>
      </c>
      <c r="G50" s="130">
        <f>IF(G1&gt;=Resumen!$K$19,0,IF('FC Mensual'!G1=Resumen!$E$13,Resumen!$E$14,0))</f>
        <v>0</v>
      </c>
      <c r="H50" s="130">
        <f>IF(H1&gt;=Resumen!$K$19,0,IF('FC Mensual'!H1=Resumen!$E$13,Resumen!$E$14,0))</f>
        <v>0</v>
      </c>
      <c r="I50" s="130">
        <f>IF(I1&gt;=Resumen!$K$19,0,IF('FC Mensual'!I1=Resumen!$E$13,Resumen!$E$14,0))</f>
        <v>0</v>
      </c>
      <c r="J50" s="130">
        <f>IF(J1&gt;=Resumen!$K$19,0,IF('FC Mensual'!J1=Resumen!$E$13,Resumen!$E$14,0))</f>
        <v>0</v>
      </c>
      <c r="K50" s="130">
        <f>IF(K1&gt;=Resumen!$K$19,0,IF('FC Mensual'!K1=Resumen!$E$13,Resumen!$E$14,0))</f>
        <v>0</v>
      </c>
      <c r="L50" s="130">
        <f>IF(L1&gt;=Resumen!$K$19,0,IF('FC Mensual'!L1=Resumen!$E$13,Resumen!$E$14,0))</f>
        <v>0</v>
      </c>
      <c r="M50" s="130">
        <f>IF(M1&gt;=Resumen!$K$19,0,IF('FC Mensual'!M1=Resumen!$E$13,Resumen!$E$14,0))</f>
        <v>0</v>
      </c>
      <c r="N50" s="130">
        <f>IF(N1&gt;=Resumen!$K$19,0,IF('FC Mensual'!N1=Resumen!$E$13,Resumen!$E$14,0))</f>
        <v>0</v>
      </c>
      <c r="O50" s="130">
        <f>IF(O1&gt;=Resumen!$K$19,0,IF('FC Mensual'!O1=Resumen!$E$13,Resumen!$E$14,0))</f>
        <v>0</v>
      </c>
      <c r="P50" s="130">
        <f>IF(P1&gt;=Resumen!$K$19,0,IF('FC Mensual'!P1=Resumen!$E$13,Resumen!$E$14,0))</f>
        <v>0</v>
      </c>
      <c r="Q50" s="130">
        <f>IF(Q1&gt;=Resumen!$K$19,0,IF('FC Mensual'!Q1=Resumen!$E$13,Resumen!$E$14,0))</f>
        <v>0</v>
      </c>
      <c r="R50" s="130">
        <f>IF(R1&gt;=Resumen!$K$19,0,IF('FC Mensual'!R1=Resumen!$E$13,Resumen!$E$14,0))</f>
        <v>0</v>
      </c>
      <c r="S50" s="130">
        <f>IF(S1&gt;=Resumen!$K$19,0,IF('FC Mensual'!S1=Resumen!$E$13,Resumen!$E$14,0))</f>
        <v>0</v>
      </c>
      <c r="T50" s="130">
        <f>IF(T1&gt;=Resumen!$K$19,0,IF('FC Mensual'!T1=Resumen!$E$13,Resumen!$E$14,0))</f>
        <v>0</v>
      </c>
      <c r="U50" s="130">
        <f>IF(U1&gt;=Resumen!$K$19,0,IF('FC Mensual'!U1=Resumen!$E$13,Resumen!$E$14,0))</f>
        <v>0</v>
      </c>
      <c r="V50" s="130">
        <f>IF(V1&gt;=Resumen!$K$19,0,IF('FC Mensual'!V1=Resumen!$E$13,Resumen!$E$14,0))</f>
        <v>0</v>
      </c>
      <c r="W50" s="130">
        <f>IF(W1&gt;=Resumen!$K$19,0,IF('FC Mensual'!W1=Resumen!$E$13,Resumen!$E$14,0))</f>
        <v>0</v>
      </c>
      <c r="X50" s="130">
        <f>IF(X1&gt;=Resumen!$K$19,0,IF('FC Mensual'!X1=Resumen!$E$13,Resumen!$E$14,0))</f>
        <v>0</v>
      </c>
      <c r="Y50" s="130">
        <f>IF(Y1&gt;=Resumen!$K$19,0,IF('FC Mensual'!Y1=Resumen!$E$13,Resumen!$E$14,0))</f>
        <v>0</v>
      </c>
      <c r="Z50" s="130">
        <f>IF(Z1&gt;=Resumen!$K$19,0,IF('FC Mensual'!Z1=Resumen!$E$13,Resumen!$E$14,0))</f>
        <v>0</v>
      </c>
      <c r="AA50" s="130">
        <f>IF(AA1&gt;=Resumen!$K$19,0,IF('FC Mensual'!AA1=Resumen!$E$13,Resumen!$E$14,0))</f>
        <v>19743522310.687378</v>
      </c>
      <c r="AB50" s="130">
        <f>IF(AB1&gt;=Resumen!$K$19,0,IF('FC Mensual'!AB1=Resumen!$E$13,Resumen!$E$14,0))</f>
        <v>0</v>
      </c>
      <c r="AC50" s="130">
        <f>IF(AC1&gt;=Resumen!$K$19,0,IF('FC Mensual'!AC1=Resumen!$E$13,Resumen!$E$14,0))</f>
        <v>0</v>
      </c>
      <c r="AD50" s="130">
        <f>IF(AD1&gt;=Resumen!$K$19,0,IF('FC Mensual'!AD1=Resumen!$E$13,Resumen!$E$14,0))</f>
        <v>0</v>
      </c>
      <c r="AE50" s="130">
        <f>IF(AE1&gt;=Resumen!$K$19,0,IF('FC Mensual'!AE1=Resumen!$E$13,Resumen!$E$14,0))</f>
        <v>0</v>
      </c>
      <c r="AF50" s="130">
        <f>IF(AF1&gt;=Resumen!$K$19,0,IF('FC Mensual'!AF1=Resumen!$E$13,Resumen!$E$14,0))</f>
        <v>0</v>
      </c>
      <c r="AG50" s="130">
        <f>IF(AG1&gt;=Resumen!$K$19,0,IF('FC Mensual'!AG1=Resumen!$E$13,Resumen!$E$14,0))</f>
        <v>0</v>
      </c>
      <c r="AH50" s="130">
        <f>IF(AH1&gt;=Resumen!$K$19,0,IF('FC Mensual'!AH1=Resumen!$E$13,Resumen!$E$14,0))</f>
        <v>0</v>
      </c>
      <c r="AI50" s="130">
        <f>IF(AI1&gt;=Resumen!$K$19,0,IF('FC Mensual'!AI1=Resumen!$E$13,Resumen!$E$14,0))</f>
        <v>0</v>
      </c>
      <c r="AJ50" s="130">
        <f>IF(AJ1&gt;=Resumen!$K$19,0,IF('FC Mensual'!AJ1=Resumen!$E$13,Resumen!$E$14,0))</f>
        <v>0</v>
      </c>
      <c r="AK50" s="130">
        <f>IF(AK1&gt;=Resumen!$K$19,0,IF('FC Mensual'!AK1=Resumen!$E$13,Resumen!$E$14,0))</f>
        <v>0</v>
      </c>
      <c r="AL50" s="130">
        <f>IF(AL1&gt;=Resumen!$K$19,0,IF('FC Mensual'!AL1=Resumen!$E$13,Resumen!$E$14,0))</f>
        <v>0</v>
      </c>
      <c r="AM50" s="130">
        <f>IF(AM1&gt;=Resumen!$K$19,0,IF('FC Mensual'!AM1=Resumen!$E$13,Resumen!$E$14,0))</f>
        <v>0</v>
      </c>
      <c r="AN50" s="130">
        <f>IF(AN1&gt;=Resumen!$K$19,0,IF('FC Mensual'!AN1=Resumen!$E$13,Resumen!$E$14,0))</f>
        <v>0</v>
      </c>
      <c r="AO50" s="130">
        <f>IF(AO1&gt;=Resumen!$K$19,0,IF('FC Mensual'!AO1=Resumen!$E$13,Resumen!$E$14,0))</f>
        <v>0</v>
      </c>
      <c r="AP50" s="130">
        <f>IF(AP1&gt;=Resumen!$K$19,0,IF('FC Mensual'!AP1=Resumen!$E$13,Resumen!$E$14,0))</f>
        <v>0</v>
      </c>
      <c r="AQ50" s="130">
        <f>IF(AQ1&gt;=Resumen!$K$19,0,IF('FC Mensual'!AQ1=Resumen!$E$13,Resumen!$E$14,0))</f>
        <v>0</v>
      </c>
      <c r="AR50" s="130">
        <f>IF(AR1&gt;=Resumen!$K$19,0,IF('FC Mensual'!AR1=Resumen!$E$13,Resumen!$E$14,0))</f>
        <v>0</v>
      </c>
      <c r="AS50" s="130">
        <f>IF(AS1&gt;=Resumen!$K$19,0,IF('FC Mensual'!AS1=Resumen!$E$13,Resumen!$E$14,0))</f>
        <v>0</v>
      </c>
      <c r="AT50" s="130">
        <f>IF(AT1&gt;=Resumen!$K$19,0,IF('FC Mensual'!AT1=Resumen!$E$13,Resumen!$E$14,0))</f>
        <v>0</v>
      </c>
      <c r="AU50" s="130">
        <f>IF(AU1&gt;=Resumen!$K$19,0,IF('FC Mensual'!AU1=Resumen!$E$13,Resumen!$E$14,0))</f>
        <v>0</v>
      </c>
      <c r="AV50" s="130">
        <f>IF(AV1&gt;=Resumen!$K$19,0,IF('FC Mensual'!AV1=Resumen!$E$13,Resumen!$E$14,0))</f>
        <v>0</v>
      </c>
      <c r="AW50" s="130">
        <f>IF(AW1&gt;=Resumen!$K$19,0,IF('FC Mensual'!AW1=Resumen!$E$13,Resumen!$E$14,0))</f>
        <v>0</v>
      </c>
      <c r="AX50" s="130">
        <f>IF(AX1&gt;=Resumen!$K$19,0,IF('FC Mensual'!AX1=Resumen!$E$13,Resumen!$E$14,0))</f>
        <v>0</v>
      </c>
      <c r="AY50" s="130">
        <f>IF(AY1&gt;=Resumen!$K$19,0,IF('FC Mensual'!AY1=Resumen!$E$13,Resumen!$E$14,0))</f>
        <v>0</v>
      </c>
      <c r="AZ50" s="130">
        <f>IF(AZ1&gt;=Resumen!$K$19,0,IF('FC Mensual'!AZ1=Resumen!$E$13,Resumen!$E$14,0))</f>
        <v>0</v>
      </c>
      <c r="BA50" s="130">
        <f>IF(BA1&gt;=Resumen!$K$19,0,IF('FC Mensual'!BA1=Resumen!$E$13,Resumen!$E$14,0))</f>
        <v>0</v>
      </c>
      <c r="BB50" s="130">
        <f>IF(BB1&gt;=Resumen!$K$19,0,IF('FC Mensual'!BB1=Resumen!$E$13,Resumen!$E$14,0))</f>
        <v>0</v>
      </c>
      <c r="BC50" s="130">
        <f>IF(BC1&gt;=Resumen!$K$19,0,IF('FC Mensual'!BC1=Resumen!$E$13,Resumen!$E$14,0))</f>
        <v>0</v>
      </c>
      <c r="BD50" s="130">
        <f>IF(BD1&gt;=Resumen!$K$19,0,IF('FC Mensual'!BD1=Resumen!$E$13,Resumen!$E$14,0))</f>
        <v>0</v>
      </c>
      <c r="BE50" s="130">
        <f>IF(BE1&gt;=Resumen!$K$19,0,IF('FC Mensual'!BE1=Resumen!$E$13,Resumen!$E$14,0))</f>
        <v>0</v>
      </c>
      <c r="BF50" s="130">
        <f>IF(BF1&gt;=Resumen!$K$19,0,IF('FC Mensual'!BF1=Resumen!$E$13,Resumen!$E$14,0))</f>
        <v>0</v>
      </c>
      <c r="BG50" s="130">
        <f>IF(BG1&gt;=Resumen!$K$19,0,IF('FC Mensual'!BG1=Resumen!$E$13,Resumen!$E$14,0))</f>
        <v>0</v>
      </c>
      <c r="BH50" s="130">
        <f>IF(BH1&gt;=Resumen!$K$19,0,IF('FC Mensual'!BH1=Resumen!$E$13,Resumen!$E$14,0))</f>
        <v>0</v>
      </c>
      <c r="BI50" s="130">
        <f>IF(BI1&gt;=Resumen!$K$19,0,IF('FC Mensual'!BI1=Resumen!$E$13,Resumen!$E$14,0))</f>
        <v>0</v>
      </c>
      <c r="BJ50" s="130">
        <f>IF(BJ1&gt;=Resumen!$K$19,0,IF('FC Mensual'!BJ1=Resumen!$E$13,Resumen!$E$14,0))</f>
        <v>0</v>
      </c>
      <c r="BK50" s="130">
        <f>IF(BK1&gt;=Resumen!$K$19,0,IF('FC Mensual'!BK1=Resumen!$E$13,Resumen!$E$14,0))</f>
        <v>0</v>
      </c>
      <c r="BL50" s="130">
        <f>IF(BL1&gt;=Resumen!$K$19,0,IF('FC Mensual'!BL1=Resumen!$E$13,Resumen!$E$14,0))</f>
        <v>0</v>
      </c>
      <c r="BM50" s="130">
        <f>IF(BM1&gt;=Resumen!$K$19,0,IF('FC Mensual'!BM1=Resumen!$E$13,Resumen!$E$14,0))</f>
        <v>0</v>
      </c>
      <c r="BN50" s="130">
        <f>IF(BN1&gt;=Resumen!$K$19,0,IF('FC Mensual'!BN1=Resumen!$E$13,Resumen!$E$14,0))</f>
        <v>0</v>
      </c>
      <c r="BO50" s="130">
        <f>IF(BO1&gt;=Resumen!$K$19,0,IF('FC Mensual'!BO1=Resumen!$E$13,Resumen!$E$14,0))</f>
        <v>0</v>
      </c>
      <c r="BP50" s="130">
        <f>IF(BP1&gt;=Resumen!$K$19,0,IF('FC Mensual'!BP1=Resumen!$E$13,Resumen!$E$14,0))</f>
        <v>0</v>
      </c>
      <c r="BQ50" s="130">
        <f>IF(BQ1&gt;=Resumen!$K$19,0,IF('FC Mensual'!BQ1=Resumen!$E$13,Resumen!$E$14,0))</f>
        <v>0</v>
      </c>
      <c r="BR50" s="130">
        <f>IF(BR1&gt;=Resumen!$K$19,0,IF('FC Mensual'!BR1=Resumen!$E$13,Resumen!$E$14,0))</f>
        <v>0</v>
      </c>
      <c r="BS50" s="130">
        <f>IF(BS1&gt;=Resumen!$K$19,0,IF('FC Mensual'!BS1=Resumen!$E$13,Resumen!$E$14,0))</f>
        <v>0</v>
      </c>
      <c r="BT50" s="130">
        <f>IF(BT1&gt;=Resumen!$K$19,0,IF('FC Mensual'!BT1=Resumen!$E$13,Resumen!$E$14,0))</f>
        <v>0</v>
      </c>
      <c r="BU50" s="130">
        <f>IF(BU1&gt;=Resumen!$K$19,0,IF('FC Mensual'!BU1=Resumen!$E$13,Resumen!$E$14,0))</f>
        <v>0</v>
      </c>
      <c r="BV50" s="130">
        <f>IF(BV1&gt;=Resumen!$K$19,0,IF('FC Mensual'!BV1=Resumen!$E$13,Resumen!$E$14,0))</f>
        <v>0</v>
      </c>
      <c r="BW50" s="130">
        <f>IF(BW1&gt;=Resumen!$K$19,0,IF('FC Mensual'!BW1=Resumen!$E$13,Resumen!$E$14,0))</f>
        <v>0</v>
      </c>
      <c r="BX50" s="130">
        <f>IF(BX1&gt;=Resumen!$K$19,0,IF('FC Mensual'!BX1=Resumen!$E$13,Resumen!$E$14,0))</f>
        <v>0</v>
      </c>
      <c r="BY50" s="130">
        <f>IF(BY1&gt;=Resumen!$K$19,0,IF('FC Mensual'!BY1=Resumen!$E$13,Resumen!$E$14,0))</f>
        <v>0</v>
      </c>
      <c r="BZ50" s="130">
        <f>IF(BZ1&gt;=Resumen!$K$19,0,IF('FC Mensual'!BZ1=Resumen!$E$13,Resumen!$E$14,0))</f>
        <v>0</v>
      </c>
      <c r="CA50" s="130">
        <f>IF(CA1&gt;=Resumen!$K$19,0,IF('FC Mensual'!CA1=Resumen!$E$13,Resumen!$E$14,0))</f>
        <v>0</v>
      </c>
      <c r="CB50" s="130">
        <f>IF(CB1&gt;=Resumen!$K$19,0,IF('FC Mensual'!CB1=Resumen!$E$13,Resumen!$E$14,0))</f>
        <v>0</v>
      </c>
      <c r="CC50" s="130">
        <f>IF(CC1&gt;=Resumen!$K$19,0,IF('FC Mensual'!CC1=Resumen!$E$13,Resumen!$E$14,0))</f>
        <v>0</v>
      </c>
      <c r="CD50" s="130">
        <f>IF(CD1&gt;=Resumen!$K$19,0,IF('FC Mensual'!CD1=Resumen!$E$13,Resumen!$E$14,0))</f>
        <v>0</v>
      </c>
      <c r="CE50" s="130">
        <f>IF(CE1&gt;=Resumen!$K$19,0,IF('FC Mensual'!CE1=Resumen!$E$13,Resumen!$E$14,0))</f>
        <v>0</v>
      </c>
      <c r="CF50" s="130">
        <f>IF(CF1&gt;=Resumen!$K$19,0,IF('FC Mensual'!CF1=Resumen!$E$13,Resumen!$E$14,0))</f>
        <v>0</v>
      </c>
      <c r="CG50" s="130">
        <f>IF(CG1&gt;=Resumen!$K$19,0,IF('FC Mensual'!CG1=Resumen!$E$13,Resumen!$E$14,0))</f>
        <v>0</v>
      </c>
      <c r="CH50" s="130">
        <f>IF(CH1&gt;=Resumen!$K$19,0,IF('FC Mensual'!CH1=Resumen!$E$13,Resumen!$E$14,0))</f>
        <v>0</v>
      </c>
      <c r="CI50" s="130">
        <f>IF(CI1&gt;=Resumen!$K$19,0,IF('FC Mensual'!CI1=Resumen!$E$13,Resumen!$E$14,0))</f>
        <v>0</v>
      </c>
      <c r="CJ50" s="130">
        <f>IF(CJ1&gt;=Resumen!$K$19,0,IF('FC Mensual'!CJ1=Resumen!$E$13,Resumen!$E$14,0))</f>
        <v>0</v>
      </c>
      <c r="CK50" s="130">
        <f>IF(CK1&gt;=Resumen!$K$19,0,IF('FC Mensual'!CK1=Resumen!$E$13,Resumen!$E$14,0))</f>
        <v>0</v>
      </c>
      <c r="CL50" s="130">
        <f>IF(CL1&gt;=Resumen!$K$19,0,IF('FC Mensual'!CL1=Resumen!$E$13,Resumen!$E$14,0))</f>
        <v>0</v>
      </c>
      <c r="CM50" s="130">
        <f>IF(CM1&gt;=Resumen!$K$19,0,IF('FC Mensual'!CM1=Resumen!$E$13,Resumen!$E$14,0))</f>
        <v>0</v>
      </c>
      <c r="CN50" s="130">
        <f>IF(CN1&gt;=Resumen!$K$19,0,IF('FC Mensual'!CN1=Resumen!$E$13,Resumen!$E$14,0))</f>
        <v>0</v>
      </c>
      <c r="CO50" s="130">
        <f>IF(CO1&gt;=Resumen!$K$19,0,IF('FC Mensual'!CO1=Resumen!$E$13,Resumen!$E$14,0))</f>
        <v>0</v>
      </c>
      <c r="CP50" s="130">
        <f>IF(CP1&gt;=Resumen!$K$19,0,IF('FC Mensual'!CP1=Resumen!$E$13,Resumen!$E$14,0))</f>
        <v>0</v>
      </c>
      <c r="CQ50" s="130">
        <f>IF(CQ1&gt;=Resumen!$K$19,0,IF('FC Mensual'!CQ1=Resumen!$E$13,Resumen!$E$14,0))</f>
        <v>0</v>
      </c>
      <c r="CR50" s="130">
        <f>IF(CR1&gt;=Resumen!$K$19,0,IF('FC Mensual'!CR1=Resumen!$E$13,Resumen!$E$14,0))</f>
        <v>0</v>
      </c>
      <c r="CS50" s="130">
        <f>IF(CS1&gt;=Resumen!$K$19,0,IF('FC Mensual'!CS1=Resumen!$E$13,Resumen!$E$14,0))</f>
        <v>0</v>
      </c>
      <c r="CT50" s="130">
        <f>IF(CT1&gt;=Resumen!$K$19,0,IF('FC Mensual'!CT1=Resumen!$E$13,Resumen!$E$14,0))</f>
        <v>0</v>
      </c>
      <c r="CU50" s="130">
        <f>IF(CU1&gt;=Resumen!$K$19,0,IF('FC Mensual'!CU1=Resumen!$E$13,Resumen!$E$14,0))</f>
        <v>0</v>
      </c>
      <c r="CV50" s="130">
        <f>IF(CV1&gt;=Resumen!$K$19,0,IF('FC Mensual'!CV1=Resumen!$E$13,Resumen!$E$14,0))</f>
        <v>0</v>
      </c>
      <c r="CW50" s="130">
        <f>IF(CW1&gt;=Resumen!$K$19,0,IF('FC Mensual'!CW1=Resumen!$E$13,Resumen!$E$14,0))</f>
        <v>0</v>
      </c>
      <c r="CX50" s="130">
        <f>IF(CX1&gt;=Resumen!$K$19,0,IF('FC Mensual'!CX1=Resumen!$E$13,Resumen!$E$14,0))</f>
        <v>0</v>
      </c>
      <c r="CY50" s="130">
        <f>IF(CY1&gt;=Resumen!$K$19,0,IF('FC Mensual'!CY1=Resumen!$E$13,Resumen!$E$14,0))</f>
        <v>0</v>
      </c>
      <c r="CZ50" s="130">
        <f>IF(CZ1&gt;=Resumen!$K$19,0,IF('FC Mensual'!CZ1=Resumen!$E$13,Resumen!$E$14,0))</f>
        <v>0</v>
      </c>
      <c r="DA50" s="130">
        <f>IF(DA1&gt;=Resumen!$K$19,0,IF('FC Mensual'!DA1=Resumen!$E$13,Resumen!$E$14,0))</f>
        <v>0</v>
      </c>
      <c r="DB50" s="130">
        <f>IF(DB1&gt;=Resumen!$K$19,0,IF('FC Mensual'!DB1=Resumen!$E$13,Resumen!$E$14,0))</f>
        <v>0</v>
      </c>
      <c r="DC50" s="130">
        <f>IF(DC1&gt;=Resumen!$K$19,0,IF('FC Mensual'!DC1=Resumen!$E$13,Resumen!$E$14,0))</f>
        <v>0</v>
      </c>
      <c r="DD50" s="130">
        <f>IF(DD1&gt;=Resumen!$K$19,0,IF('FC Mensual'!DD1=Resumen!$E$13,Resumen!$E$14,0))</f>
        <v>0</v>
      </c>
      <c r="DE50" s="130">
        <f>IF(DE1&gt;=Resumen!$K$19,0,IF('FC Mensual'!DE1=Resumen!$E$13,Resumen!$E$14,0))</f>
        <v>0</v>
      </c>
      <c r="DF50" s="130">
        <f>IF(DF1&gt;=Resumen!$K$19,0,IF('FC Mensual'!DF1=Resumen!$E$13,Resumen!$E$14,0))</f>
        <v>0</v>
      </c>
      <c r="DG50" s="130">
        <f>IF(DG1&gt;=Resumen!$K$19,0,IF('FC Mensual'!DG1=Resumen!$E$13,Resumen!$E$14,0))</f>
        <v>0</v>
      </c>
      <c r="DH50" s="130">
        <f>IF(DH1&gt;=Resumen!$K$19,0,IF('FC Mensual'!DH1=Resumen!$E$13,Resumen!$E$14,0))</f>
        <v>0</v>
      </c>
      <c r="DI50" s="130">
        <f>IF(DI1&gt;=Resumen!$K$19,0,IF('FC Mensual'!DI1=Resumen!$E$13,Resumen!$E$14,0))</f>
        <v>0</v>
      </c>
      <c r="DJ50" s="130">
        <f>IF(DJ1&gt;=Resumen!$K$19,0,IF('FC Mensual'!DJ1=Resumen!$E$13,Resumen!$E$14,0))</f>
        <v>0</v>
      </c>
      <c r="DK50" s="130">
        <f>IF(DK1&gt;=Resumen!$K$19,0,IF('FC Mensual'!DK1=Resumen!$E$13,Resumen!$E$14,0))</f>
        <v>0</v>
      </c>
      <c r="DL50" s="130">
        <f>IF(DL1&gt;=Resumen!$K$19,0,IF('FC Mensual'!DL1=Resumen!$E$13,Resumen!$E$14,0))</f>
        <v>0</v>
      </c>
      <c r="DM50" s="130">
        <f>IF(DM1&gt;=Resumen!$K$19,0,IF('FC Mensual'!DM1=Resumen!$E$13,Resumen!$E$14,0))</f>
        <v>0</v>
      </c>
      <c r="DN50" s="130">
        <f>IF(DN1&gt;=Resumen!$K$19,0,IF('FC Mensual'!DN1=Resumen!$E$13,Resumen!$E$14,0))</f>
        <v>0</v>
      </c>
      <c r="DO50" s="130">
        <f>IF(DO1&gt;=Resumen!$K$19,0,IF('FC Mensual'!DO1=Resumen!$E$13,Resumen!$E$14,0))</f>
        <v>0</v>
      </c>
      <c r="DP50" s="130">
        <f>IF(DP1&gt;=Resumen!$K$19,0,IF('FC Mensual'!DP1=Resumen!$E$13,Resumen!$E$14,0))</f>
        <v>0</v>
      </c>
      <c r="DQ50" s="130">
        <f>IF(DQ1&gt;=Resumen!$K$19,0,IF('FC Mensual'!DQ1=Resumen!$E$13,Resumen!$E$14,0))</f>
        <v>0</v>
      </c>
      <c r="DR50" s="130">
        <f>IF(DR1&gt;=Resumen!$K$19,0,IF('FC Mensual'!DR1=Resumen!$E$13,Resumen!$E$14,0))</f>
        <v>0</v>
      </c>
      <c r="DS50" s="130">
        <f>IF(DS1&gt;=Resumen!$K$19,0,IF('FC Mensual'!DS1=Resumen!$E$13,Resumen!$E$14,0))</f>
        <v>0</v>
      </c>
      <c r="DT50" s="130">
        <f>IF(DT1&gt;=Resumen!$K$19,0,IF('FC Mensual'!DT1=Resumen!$E$13,Resumen!$E$14,0))</f>
        <v>0</v>
      </c>
      <c r="DU50" s="130">
        <f>IF(DU1&gt;=Resumen!$K$19,0,IF('FC Mensual'!DU1=Resumen!$E$13,Resumen!$E$14,0))</f>
        <v>0</v>
      </c>
      <c r="DV50" s="130">
        <f>IF(DV1&gt;=Resumen!$K$19,0,IF('FC Mensual'!DV1=Resumen!$E$13,Resumen!$E$14,0))</f>
        <v>0</v>
      </c>
      <c r="DW50" s="130">
        <f>IF(DW1&gt;=Resumen!$K$19,0,IF('FC Mensual'!DW1=Resumen!$E$13,Resumen!$E$14,0))</f>
        <v>0</v>
      </c>
      <c r="DX50" s="130">
        <f>IF(DX1&gt;=Resumen!$K$19,0,IF('FC Mensual'!DX1=Resumen!$E$13,Resumen!$E$14,0))</f>
        <v>0</v>
      </c>
      <c r="DY50" s="130">
        <f>IF(DY1&gt;=Resumen!$K$19,0,IF('FC Mensual'!DY1=Resumen!$E$13,Resumen!$E$14,0))</f>
        <v>0</v>
      </c>
      <c r="DZ50" s="130">
        <f>IF(DZ1&gt;=Resumen!$K$19,0,IF('FC Mensual'!DZ1=Resumen!$E$13,Resumen!$E$14,0))</f>
        <v>0</v>
      </c>
      <c r="EA50" s="130">
        <f>IF(EA1&gt;=Resumen!$K$19,0,IF('FC Mensual'!EA1=Resumen!$E$13,Resumen!$E$14,0))</f>
        <v>0</v>
      </c>
      <c r="EB50" s="130">
        <f>IF(EB1&gt;=Resumen!$K$19,0,IF('FC Mensual'!EB1=Resumen!$E$13,Resumen!$E$14,0))</f>
        <v>0</v>
      </c>
      <c r="EC50" s="130">
        <f>IF(EC1&gt;=Resumen!$K$19,0,IF('FC Mensual'!EC1=Resumen!$E$13,Resumen!$E$14,0))</f>
        <v>0</v>
      </c>
      <c r="ED50" s="130">
        <f>IF(ED1&gt;=Resumen!$K$19,0,IF('FC Mensual'!ED1=Resumen!$E$13,Resumen!$E$14,0))</f>
        <v>0</v>
      </c>
      <c r="EE50" s="131">
        <f>IF(EE1&gt;=Resumen!$K$19,0,IF('FC Mensual'!EE1=Resumen!$E$13,Resumen!$E$14,0))</f>
        <v>0</v>
      </c>
    </row>
    <row r="51" spans="1:135" x14ac:dyDescent="0.35">
      <c r="A51" s="137">
        <f>SUMIF($C$1:$EE$1,"&lt;="&amp;Resumen!$K$19,'FC Mensual'!C51:EE51)</f>
        <v>-22969711636.199219</v>
      </c>
      <c r="B51" s="5" t="s">
        <v>142</v>
      </c>
      <c r="C51" s="129"/>
      <c r="D51" s="130">
        <f>-SUM(Financiamiento!C5,Financiamiento!C15)</f>
        <v>-145921069.27970001</v>
      </c>
      <c r="E51" s="130">
        <f>-SUM(Financiamiento!D5,Financiamiento!D15)</f>
        <v>-145921069.27970001</v>
      </c>
      <c r="F51" s="130">
        <f>-SUM(Financiamiento!E5,Financiamiento!E15)</f>
        <v>-145921069.27970001</v>
      </c>
      <c r="G51" s="130">
        <f>-SUM(Financiamiento!F5,Financiamiento!F15)</f>
        <v>-145921069.27970001</v>
      </c>
      <c r="H51" s="130">
        <f>-SUM(Financiamiento!G5,Financiamiento!G15)</f>
        <v>-145921069.27970001</v>
      </c>
      <c r="I51" s="130">
        <f>-SUM(Financiamiento!H5,Financiamiento!H15)</f>
        <v>-145921069.27970001</v>
      </c>
      <c r="J51" s="130">
        <f>-SUM(Financiamiento!I5,Financiamiento!I15)</f>
        <v>-145921069.27970001</v>
      </c>
      <c r="K51" s="130">
        <f>-SUM(Financiamiento!J5,Financiamiento!J15)</f>
        <v>-145921069.27970001</v>
      </c>
      <c r="L51" s="130">
        <f>-SUM(Financiamiento!K5,Financiamiento!K15)</f>
        <v>-145921069.27970001</v>
      </c>
      <c r="M51" s="130">
        <f>-SUM(Financiamiento!L5,Financiamiento!L15)</f>
        <v>-145921069.27970001</v>
      </c>
      <c r="N51" s="130">
        <f>-SUM(Financiamiento!M5,Financiamiento!M15)</f>
        <v>-145921069.27970001</v>
      </c>
      <c r="O51" s="130">
        <f>-SUM(Financiamiento!N5,Financiamiento!N15)</f>
        <v>-145921069.27970001</v>
      </c>
      <c r="P51" s="130">
        <f>-SUM(Financiamiento!O5,Financiamiento!O15)</f>
        <v>-145921069.27970001</v>
      </c>
      <c r="Q51" s="130">
        <f>-SUM(Financiamiento!P5,Financiamiento!P15)</f>
        <v>-145921069.27970001</v>
      </c>
      <c r="R51" s="130">
        <f>-SUM(Financiamiento!Q5,Financiamiento!Q15)</f>
        <v>-145921069.27970001</v>
      </c>
      <c r="S51" s="130">
        <f>-SUM(Financiamiento!R5,Financiamiento!R15)</f>
        <v>-145921069.27970001</v>
      </c>
      <c r="T51" s="130">
        <f>-SUM(Financiamiento!S5,Financiamiento!S15)</f>
        <v>-145921069.27970001</v>
      </c>
      <c r="U51" s="130">
        <f>-SUM(Financiamiento!T5,Financiamiento!T15)</f>
        <v>-145921069.27970001</v>
      </c>
      <c r="V51" s="130">
        <f>-SUM(Financiamiento!U5,Financiamiento!U15)</f>
        <v>-145921069.27970001</v>
      </c>
      <c r="W51" s="130">
        <f>-SUM(Financiamiento!V5,Financiamiento!V15)</f>
        <v>-145921069.27970001</v>
      </c>
      <c r="X51" s="130">
        <f>-SUM(Financiamiento!W5,Financiamiento!W15)</f>
        <v>-150096250.01793864</v>
      </c>
      <c r="Y51" s="130">
        <f>-SUM(Financiamiento!X5,Financiamiento!X15)</f>
        <v>-150096250.01793864</v>
      </c>
      <c r="Z51" s="130">
        <f>-SUM(Financiamiento!Y5,Financiamiento!Y15)</f>
        <v>-150096250.01793864</v>
      </c>
      <c r="AA51" s="130">
        <f>-SUM(Financiamiento!Z5,Financiamiento!Z15)</f>
        <v>-150096250.01793864</v>
      </c>
      <c r="AB51" s="130">
        <f>-SUM(Financiamiento!AA5,Financiamiento!AA15)</f>
        <v>-197435223.10687378</v>
      </c>
      <c r="AC51" s="130">
        <f>-SUM(Financiamiento!AB5,Financiamiento!AB15)</f>
        <v>-197435223.10687378</v>
      </c>
      <c r="AD51" s="130">
        <f>-SUM(Financiamiento!AC5,Financiamiento!AC15)</f>
        <v>-197435223.10687378</v>
      </c>
      <c r="AE51" s="130">
        <f>-SUM(Financiamiento!AD5,Financiamiento!AD15)</f>
        <v>-197435223.10687378</v>
      </c>
      <c r="AF51" s="130">
        <f>-SUM(Financiamiento!AE5,Financiamiento!AE15)</f>
        <v>-197435223.10687378</v>
      </c>
      <c r="AG51" s="130">
        <f>-SUM(Financiamiento!AF5,Financiamiento!AF15)</f>
        <v>-197435223.10687378</v>
      </c>
      <c r="AH51" s="130">
        <f>-SUM(Financiamiento!AG5,Financiamiento!AG15)</f>
        <v>-197435223.10687378</v>
      </c>
      <c r="AI51" s="130">
        <f>-SUM(Financiamiento!AH5,Financiamiento!AH15)</f>
        <v>-197435223.10687378</v>
      </c>
      <c r="AJ51" s="130">
        <f>-SUM(Financiamiento!AI5,Financiamiento!AI15)</f>
        <v>-203084357.56452778</v>
      </c>
      <c r="AK51" s="130">
        <f>-SUM(Financiamiento!AJ5,Financiamiento!AJ15)</f>
        <v>-203084357.56452778</v>
      </c>
      <c r="AL51" s="130">
        <f>-SUM(Financiamiento!AK5,Financiamiento!AK15)</f>
        <v>-203084357.56452778</v>
      </c>
      <c r="AM51" s="130">
        <f>-SUM(Financiamiento!AL5,Financiamiento!AL15)</f>
        <v>-203084357.56452778</v>
      </c>
      <c r="AN51" s="130">
        <f>-SUM(Financiamiento!AM5,Financiamiento!AM15)</f>
        <v>-203084357.56452778</v>
      </c>
      <c r="AO51" s="130">
        <f>-SUM(Financiamiento!AN5,Financiamiento!AN15)</f>
        <v>-203084357.56452778</v>
      </c>
      <c r="AP51" s="130">
        <f>-SUM(Financiamiento!AO5,Financiamiento!AO15)</f>
        <v>-203084357.56452778</v>
      </c>
      <c r="AQ51" s="130">
        <f>-SUM(Financiamiento!AP5,Financiamiento!AP15)</f>
        <v>-203084357.56452778</v>
      </c>
      <c r="AR51" s="130">
        <f>-SUM(Financiamiento!AQ5,Financiamiento!AQ15)</f>
        <v>-203084357.56452778</v>
      </c>
      <c r="AS51" s="130">
        <f>-SUM(Financiamiento!AR5,Financiamiento!AR15)</f>
        <v>-203084357.56452778</v>
      </c>
      <c r="AT51" s="130">
        <f>-SUM(Financiamiento!AS5,Financiamiento!AS15)</f>
        <v>-203084357.56452778</v>
      </c>
      <c r="AU51" s="130">
        <f>-SUM(Financiamiento!AT5,Financiamiento!AT15)</f>
        <v>-203084357.56452778</v>
      </c>
      <c r="AV51" s="130">
        <f>-SUM(Financiamiento!AU5,Financiamiento!AU15)</f>
        <v>-203084357.56452778</v>
      </c>
      <c r="AW51" s="130">
        <f>-SUM(Financiamiento!AV5,Financiamiento!AV15)</f>
        <v>-203084357.56452778</v>
      </c>
      <c r="AX51" s="130">
        <f>-SUM(Financiamiento!AW5,Financiamiento!AW15)</f>
        <v>-203084357.56452778</v>
      </c>
      <c r="AY51" s="130">
        <f>-SUM(Financiamiento!AX5,Financiamiento!AX15)</f>
        <v>-203084357.56452778</v>
      </c>
      <c r="AZ51" s="130">
        <f>-SUM(Financiamiento!AY5,Financiamiento!AY15)</f>
        <v>-203084357.56452778</v>
      </c>
      <c r="BA51" s="130">
        <f>-SUM(Financiamiento!AZ5,Financiamiento!AZ15)</f>
        <v>-203084357.56452778</v>
      </c>
      <c r="BB51" s="130">
        <f>-SUM(Financiamiento!BA5,Financiamiento!BA15)</f>
        <v>-203084357.56452778</v>
      </c>
      <c r="BC51" s="130">
        <f>-SUM(Financiamiento!BB5,Financiamiento!BB15)</f>
        <v>-203084357.56452778</v>
      </c>
      <c r="BD51" s="130">
        <f>-SUM(Financiamiento!BC5,Financiamiento!BC15)</f>
        <v>-203084357.56452778</v>
      </c>
      <c r="BE51" s="130">
        <f>-SUM(Financiamiento!BD5,Financiamiento!BD15)</f>
        <v>-203084357.56452778</v>
      </c>
      <c r="BF51" s="130">
        <f>-SUM(Financiamiento!BE5,Financiamiento!BE15)</f>
        <v>-203084357.56452778</v>
      </c>
      <c r="BG51" s="130">
        <f>-SUM(Financiamiento!BF5,Financiamiento!BF15)</f>
        <v>-203084357.56452778</v>
      </c>
      <c r="BH51" s="130">
        <f>-SUM(Financiamiento!BG5,Financiamiento!BG15)</f>
        <v>-203084357.56452778</v>
      </c>
      <c r="BI51" s="130">
        <f>-SUM(Financiamiento!BH5,Financiamiento!BH15)</f>
        <v>-203084357.56452778</v>
      </c>
      <c r="BJ51" s="130">
        <f>-SUM(Financiamiento!BI5,Financiamiento!BI15)</f>
        <v>-203084357.56452778</v>
      </c>
      <c r="BK51" s="130">
        <f>-SUM(Financiamiento!BJ5,Financiamiento!BJ15)</f>
        <v>-203084357.56452778</v>
      </c>
      <c r="BL51" s="130">
        <f>-SUM(Financiamiento!BK5,Financiamiento!BK15)</f>
        <v>-203084357.56452778</v>
      </c>
      <c r="BM51" s="130">
        <f>-SUM(Financiamiento!BL5,Financiamiento!BL15)</f>
        <v>-203084357.56452778</v>
      </c>
      <c r="BN51" s="130">
        <f>-SUM(Financiamiento!BM5,Financiamiento!BM15)</f>
        <v>-203084357.56452778</v>
      </c>
      <c r="BO51" s="130">
        <f>-SUM(Financiamiento!BN5,Financiamiento!BN15)</f>
        <v>-203084357.56452778</v>
      </c>
      <c r="BP51" s="130">
        <f>-SUM(Financiamiento!BO5,Financiamiento!BO15)</f>
        <v>-203084357.56452778</v>
      </c>
      <c r="BQ51" s="130">
        <f>-SUM(Financiamiento!BP5,Financiamiento!BP15)</f>
        <v>-203084357.56452778</v>
      </c>
      <c r="BR51" s="130">
        <f>-SUM(Financiamiento!BQ5,Financiamiento!BQ15)</f>
        <v>-203084357.56452778</v>
      </c>
      <c r="BS51" s="130">
        <f>-SUM(Financiamiento!BR5,Financiamiento!BR15)</f>
        <v>-203084357.56452778</v>
      </c>
      <c r="BT51" s="130">
        <f>-SUM(Financiamiento!BS5,Financiamiento!BS15)</f>
        <v>-203084357.56452778</v>
      </c>
      <c r="BU51" s="130">
        <f>-SUM(Financiamiento!BT5,Financiamiento!BT15)</f>
        <v>-203084357.56452778</v>
      </c>
      <c r="BV51" s="130">
        <f>-SUM(Financiamiento!BU5,Financiamiento!BU15)</f>
        <v>-203084357.56452778</v>
      </c>
      <c r="BW51" s="130">
        <f>-SUM(Financiamiento!BV5,Financiamiento!BV15)</f>
        <v>-203084357.56452778</v>
      </c>
      <c r="BX51" s="130">
        <f>-SUM(Financiamiento!BW5,Financiamiento!BW15)</f>
        <v>-203084357.56452778</v>
      </c>
      <c r="BY51" s="130">
        <f>-SUM(Financiamiento!BX5,Financiamiento!BX15)</f>
        <v>-203084357.56452778</v>
      </c>
      <c r="BZ51" s="130">
        <f>-SUM(Financiamiento!BY5,Financiamiento!BY15)</f>
        <v>-203084357.56452778</v>
      </c>
      <c r="CA51" s="130">
        <f>-SUM(Financiamiento!BZ5,Financiamiento!BZ15)</f>
        <v>-203084357.56452778</v>
      </c>
      <c r="CB51" s="130">
        <f>-SUM(Financiamiento!CA5,Financiamiento!CA15)</f>
        <v>-203084357.56452778</v>
      </c>
      <c r="CC51" s="130">
        <f>-SUM(Financiamiento!CB5,Financiamiento!CB15)</f>
        <v>-203084357.56452778</v>
      </c>
      <c r="CD51" s="130">
        <f>-SUM(Financiamiento!CC5,Financiamiento!CC15)</f>
        <v>-203084357.56452778</v>
      </c>
      <c r="CE51" s="130">
        <f>-SUM(Financiamiento!CD5,Financiamiento!CD15)</f>
        <v>-203084357.56452778</v>
      </c>
      <c r="CF51" s="130">
        <f>-SUM(Financiamiento!CE5,Financiamiento!CE15)</f>
        <v>-203084357.56452778</v>
      </c>
      <c r="CG51" s="130">
        <f>-SUM(Financiamiento!CF5,Financiamiento!CF15)</f>
        <v>-203084357.56452778</v>
      </c>
      <c r="CH51" s="130">
        <f>-SUM(Financiamiento!CG5,Financiamiento!CG15)</f>
        <v>-203084357.56452778</v>
      </c>
      <c r="CI51" s="130">
        <f>-SUM(Financiamiento!CH5,Financiamiento!CH15)</f>
        <v>-203084357.56452778</v>
      </c>
      <c r="CJ51" s="130">
        <f>-SUM(Financiamiento!CI5,Financiamiento!CI15)</f>
        <v>-203084357.56452778</v>
      </c>
      <c r="CK51" s="130">
        <f>-SUM(Financiamiento!CJ5,Financiamiento!CJ15)</f>
        <v>-203084357.56452778</v>
      </c>
      <c r="CL51" s="130">
        <f>-SUM(Financiamiento!CK5,Financiamiento!CK15)</f>
        <v>-203084357.56452778</v>
      </c>
      <c r="CM51" s="130">
        <f>-SUM(Financiamiento!CL5,Financiamiento!CL15)</f>
        <v>-203084357.56452778</v>
      </c>
      <c r="CN51" s="130">
        <f>-SUM(Financiamiento!CM5,Financiamiento!CM15)</f>
        <v>-203084357.56452778</v>
      </c>
      <c r="CO51" s="130">
        <f>-SUM(Financiamiento!CN5,Financiamiento!CN15)</f>
        <v>-203084357.56452778</v>
      </c>
      <c r="CP51" s="130">
        <f>-SUM(Financiamiento!CO5,Financiamiento!CO15)</f>
        <v>-203084357.56452778</v>
      </c>
      <c r="CQ51" s="130">
        <f>-SUM(Financiamiento!CP5,Financiamiento!CP15)</f>
        <v>-203084357.56452778</v>
      </c>
      <c r="CR51" s="130">
        <f>-SUM(Financiamiento!CQ5,Financiamiento!CQ15)</f>
        <v>-203084357.56452778</v>
      </c>
      <c r="CS51" s="130">
        <f>-SUM(Financiamiento!CR5,Financiamiento!CR15)</f>
        <v>-203084357.56452778</v>
      </c>
      <c r="CT51" s="130">
        <f>-SUM(Financiamiento!CS5,Financiamiento!CS15)</f>
        <v>-203084357.56452778</v>
      </c>
      <c r="CU51" s="130">
        <f>-SUM(Financiamiento!CT5,Financiamiento!CT15)</f>
        <v>-203084357.56452778</v>
      </c>
      <c r="CV51" s="130">
        <f>-SUM(Financiamiento!CU5,Financiamiento!CU15)</f>
        <v>-203084357.56452778</v>
      </c>
      <c r="CW51" s="130">
        <f>-SUM(Financiamiento!CV5,Financiamiento!CV15)</f>
        <v>-203084357.56452778</v>
      </c>
      <c r="CX51" s="130">
        <f>-SUM(Financiamiento!CW5,Financiamiento!CW15)</f>
        <v>-203084357.56452778</v>
      </c>
      <c r="CY51" s="130">
        <f>-SUM(Financiamiento!CX5,Financiamiento!CX15)</f>
        <v>-203084357.56452778</v>
      </c>
      <c r="CZ51" s="130">
        <f>-SUM(Financiamiento!CY5,Financiamiento!CY15)</f>
        <v>-203084357.56452778</v>
      </c>
      <c r="DA51" s="130">
        <f>-SUM(Financiamiento!CZ5,Financiamiento!CZ15)</f>
        <v>-203084357.56452778</v>
      </c>
      <c r="DB51" s="130">
        <f>-SUM(Financiamiento!DA5,Financiamiento!DA15)</f>
        <v>-203084357.56452778</v>
      </c>
      <c r="DC51" s="130">
        <f>-SUM(Financiamiento!DB5,Financiamiento!DB15)</f>
        <v>-203084357.56452778</v>
      </c>
      <c r="DD51" s="130">
        <f>-SUM(Financiamiento!DC5,Financiamiento!DC15)</f>
        <v>-203084357.56452778</v>
      </c>
      <c r="DE51" s="130">
        <f>-SUM(Financiamiento!DD5,Financiamiento!DD15)</f>
        <v>-203084357.56452778</v>
      </c>
      <c r="DF51" s="130">
        <f>-SUM(Financiamiento!DE5,Financiamiento!DE15)</f>
        <v>-203084357.56452778</v>
      </c>
      <c r="DG51" s="130">
        <f>-SUM(Financiamiento!DF5,Financiamiento!DF15)</f>
        <v>-203084357.56452778</v>
      </c>
      <c r="DH51" s="130">
        <f>-SUM(Financiamiento!DG5,Financiamiento!DG15)</f>
        <v>-203084357.56452778</v>
      </c>
      <c r="DI51" s="130">
        <f>-SUM(Financiamiento!DH5,Financiamiento!DH15)</f>
        <v>-203084357.56452778</v>
      </c>
      <c r="DJ51" s="130">
        <f>-SUM(Financiamiento!DI5,Financiamiento!DI15)</f>
        <v>-203084357.56452778</v>
      </c>
      <c r="DK51" s="130">
        <f>-SUM(Financiamiento!DJ5,Financiamiento!DJ15)</f>
        <v>-203084357.56452778</v>
      </c>
      <c r="DL51" s="130">
        <f>-SUM(Financiamiento!DK5,Financiamiento!DK15)</f>
        <v>-203084357.56452778</v>
      </c>
      <c r="DM51" s="130">
        <f>-SUM(Financiamiento!DL5,Financiamiento!DL15)</f>
        <v>-203084357.56452778</v>
      </c>
      <c r="DN51" s="130">
        <f>-SUM(Financiamiento!DM5,Financiamiento!DM15)</f>
        <v>-203084357.56452778</v>
      </c>
      <c r="DO51" s="130">
        <f>-SUM(Financiamiento!DN5,Financiamiento!DN15)</f>
        <v>-203084357.56452778</v>
      </c>
      <c r="DP51" s="130">
        <f>-SUM(Financiamiento!DO5,Financiamiento!DO15)</f>
        <v>-203084357.56452778</v>
      </c>
      <c r="DQ51" s="130">
        <f>-SUM(Financiamiento!DP5,Financiamiento!DP15)</f>
        <v>-203084357.56452778</v>
      </c>
      <c r="DR51" s="130">
        <f>-SUM(Financiamiento!DQ5,Financiamiento!DQ15)</f>
        <v>-203084357.56452778</v>
      </c>
      <c r="DS51" s="130">
        <f>-SUM(Financiamiento!DR5,Financiamiento!DR15)</f>
        <v>-203084357.56452778</v>
      </c>
      <c r="DT51" s="130">
        <f>-SUM(Financiamiento!DS5,Financiamiento!DS15)</f>
        <v>0</v>
      </c>
      <c r="DU51" s="130">
        <f>-SUM(Financiamiento!DT5,Financiamiento!DT15)</f>
        <v>0</v>
      </c>
      <c r="DV51" s="130">
        <f>-SUM(Financiamiento!DU5,Financiamiento!DU15)</f>
        <v>0</v>
      </c>
      <c r="DW51" s="130">
        <f>-SUM(Financiamiento!DV5,Financiamiento!DV15)</f>
        <v>0</v>
      </c>
      <c r="DX51" s="130">
        <f>-SUM(Financiamiento!DW5,Financiamiento!DW15)</f>
        <v>0</v>
      </c>
      <c r="DY51" s="130">
        <f>-SUM(Financiamiento!DX5,Financiamiento!DX15)</f>
        <v>0</v>
      </c>
      <c r="DZ51" s="130">
        <f>-SUM(Financiamiento!DY5,Financiamiento!DY15)</f>
        <v>0</v>
      </c>
      <c r="EA51" s="130">
        <f>-SUM(Financiamiento!DZ5,Financiamiento!DZ15)</f>
        <v>0</v>
      </c>
      <c r="EB51" s="130">
        <f>-SUM(Financiamiento!EA5,Financiamiento!EA15)</f>
        <v>0</v>
      </c>
      <c r="EC51" s="130">
        <f>-SUM(Financiamiento!EB5,Financiamiento!EB15)</f>
        <v>0</v>
      </c>
      <c r="ED51" s="130">
        <f>-SUM(Financiamiento!EC5,Financiamiento!EC15)</f>
        <v>0</v>
      </c>
      <c r="EE51" s="131">
        <f>-SUM(Financiamiento!ED5,Financiamiento!ED15)</f>
        <v>0</v>
      </c>
    </row>
    <row r="52" spans="1:135" x14ac:dyDescent="0.35">
      <c r="A52" s="137">
        <f>SUMIF($C$1:$EE$1,"&lt;="&amp;Resumen!$K$19,'FC Mensual'!C52:EE52)</f>
        <v>-33527580050.224335</v>
      </c>
      <c r="B52" s="5" t="s">
        <v>70</v>
      </c>
      <c r="C52" s="129"/>
      <c r="D52" s="130">
        <f>SUM(Financiamiento!C8,Financiamiento!C18)</f>
        <v>0</v>
      </c>
      <c r="E52" s="130">
        <f>SUM(Financiamiento!D8,Financiamiento!D18)</f>
        <v>0</v>
      </c>
      <c r="F52" s="130">
        <f>SUM(Financiamiento!E8,Financiamiento!E18)</f>
        <v>0</v>
      </c>
      <c r="G52" s="130">
        <f>SUM(Financiamiento!F8,Financiamiento!F18)</f>
        <v>0</v>
      </c>
      <c r="H52" s="130">
        <f>SUM(Financiamiento!G8,Financiamiento!G18)</f>
        <v>0</v>
      </c>
      <c r="I52" s="130">
        <f>SUM(Financiamiento!H8,Financiamiento!H18)</f>
        <v>0</v>
      </c>
      <c r="J52" s="130">
        <f>SUM(Financiamiento!I8,Financiamiento!I18)</f>
        <v>0</v>
      </c>
      <c r="K52" s="130">
        <f>SUM(Financiamiento!J8,Financiamiento!J18)</f>
        <v>0</v>
      </c>
      <c r="L52" s="130">
        <f>SUM(Financiamiento!K8,Financiamiento!K18)</f>
        <v>0</v>
      </c>
      <c r="M52" s="130">
        <f>SUM(Financiamiento!L8,Financiamiento!L18)</f>
        <v>0</v>
      </c>
      <c r="N52" s="130">
        <f>SUM(Financiamiento!M8,Financiamiento!M18)</f>
        <v>0</v>
      </c>
      <c r="O52" s="130">
        <f>SUM(Financiamiento!N8,Financiamiento!N18)</f>
        <v>0</v>
      </c>
      <c r="P52" s="130">
        <f>SUM(Financiamiento!O8,Financiamiento!O18)</f>
        <v>0</v>
      </c>
      <c r="Q52" s="130">
        <f>SUM(Financiamiento!P8,Financiamiento!P18)</f>
        <v>0</v>
      </c>
      <c r="R52" s="130">
        <f>SUM(Financiamiento!Q8,Financiamiento!Q18)</f>
        <v>0</v>
      </c>
      <c r="S52" s="130">
        <f>SUM(Financiamiento!R8,Financiamiento!R18)</f>
        <v>0</v>
      </c>
      <c r="T52" s="130">
        <f>SUM(Financiamiento!S8,Financiamiento!S18)</f>
        <v>0</v>
      </c>
      <c r="U52" s="130">
        <f>SUM(Financiamiento!T8,Financiamiento!T18)</f>
        <v>0</v>
      </c>
      <c r="V52" s="130">
        <f>SUM(Financiamiento!U8,Financiamiento!U18)</f>
        <v>0</v>
      </c>
      <c r="W52" s="130">
        <f>SUM(Financiamiento!V8,Financiamiento!V18)</f>
        <v>0</v>
      </c>
      <c r="X52" s="130">
        <f>SUM(Financiamiento!W8,Financiamiento!W18)</f>
        <v>0</v>
      </c>
      <c r="Y52" s="130">
        <f>SUM(Financiamiento!X8,Financiamiento!X18)</f>
        <v>0</v>
      </c>
      <c r="Z52" s="130">
        <f>SUM(Financiamiento!Y8,Financiamiento!Y18)</f>
        <v>0</v>
      </c>
      <c r="AA52" s="130">
        <f>SUM(Financiamiento!Z8,Financiamiento!Z18)</f>
        <v>-14575154019.925274</v>
      </c>
      <c r="AB52" s="130">
        <f>SUM(Financiamiento!AA8,Financiamiento!AA18)</f>
        <v>0</v>
      </c>
      <c r="AC52" s="130">
        <f>SUM(Financiamiento!AB8,Financiamiento!AB18)</f>
        <v>0</v>
      </c>
      <c r="AD52" s="130">
        <f>SUM(Financiamiento!AC8,Financiamiento!AC18)</f>
        <v>0</v>
      </c>
      <c r="AE52" s="130">
        <f>SUM(Financiamiento!AD8,Financiamiento!AD18)</f>
        <v>0</v>
      </c>
      <c r="AF52" s="130">
        <f>SUM(Financiamiento!AE8,Financiamiento!AE18)</f>
        <v>0</v>
      </c>
      <c r="AG52" s="130">
        <f>SUM(Financiamiento!AF8,Financiamiento!AF18)</f>
        <v>0</v>
      </c>
      <c r="AH52" s="130">
        <f>SUM(Financiamiento!AG8,Financiamiento!AG18)</f>
        <v>0</v>
      </c>
      <c r="AI52" s="130">
        <f>SUM(Financiamiento!AH8,Financiamiento!AH18)</f>
        <v>0</v>
      </c>
      <c r="AJ52" s="130">
        <f>SUM(Financiamiento!AI8,Financiamiento!AI18)</f>
        <v>0</v>
      </c>
      <c r="AK52" s="130">
        <f>SUM(Financiamiento!AJ8,Financiamiento!AJ18)</f>
        <v>0</v>
      </c>
      <c r="AL52" s="130">
        <f>SUM(Financiamiento!AK8,Financiamiento!AK18)</f>
        <v>0</v>
      </c>
      <c r="AM52" s="130">
        <f>SUM(Financiamiento!AL8,Financiamiento!AL18)</f>
        <v>0</v>
      </c>
      <c r="AN52" s="130">
        <f>SUM(Financiamiento!AM8,Financiamiento!AM18)</f>
        <v>0</v>
      </c>
      <c r="AO52" s="130">
        <f>SUM(Financiamiento!AN8,Financiamiento!AN18)</f>
        <v>0</v>
      </c>
      <c r="AP52" s="130">
        <f>SUM(Financiamiento!AO8,Financiamiento!AO18)</f>
        <v>0</v>
      </c>
      <c r="AQ52" s="130">
        <f>SUM(Financiamiento!AP8,Financiamiento!AP18)</f>
        <v>0</v>
      </c>
      <c r="AR52" s="130">
        <f>SUM(Financiamiento!AQ8,Financiamiento!AQ18)</f>
        <v>0</v>
      </c>
      <c r="AS52" s="130">
        <f>SUM(Financiamiento!AR8,Financiamiento!AR18)</f>
        <v>0</v>
      </c>
      <c r="AT52" s="130">
        <f>SUM(Financiamiento!AS8,Financiamiento!AS18)</f>
        <v>0</v>
      </c>
      <c r="AU52" s="130">
        <f>SUM(Financiamiento!AT8,Financiamiento!AT18)</f>
        <v>0</v>
      </c>
      <c r="AV52" s="130">
        <f>SUM(Financiamiento!AU8,Financiamiento!AU18)</f>
        <v>0</v>
      </c>
      <c r="AW52" s="130">
        <f>SUM(Financiamiento!AV8,Financiamiento!AV18)</f>
        <v>0</v>
      </c>
      <c r="AX52" s="130">
        <f>SUM(Financiamiento!AW8,Financiamiento!AW18)</f>
        <v>0</v>
      </c>
      <c r="AY52" s="130">
        <f>SUM(Financiamiento!AX8,Financiamiento!AX18)</f>
        <v>0</v>
      </c>
      <c r="AZ52" s="130">
        <f>SUM(Financiamiento!AY8,Financiamiento!AY18)</f>
        <v>0</v>
      </c>
      <c r="BA52" s="130">
        <f>SUM(Financiamiento!AZ8,Financiamiento!AZ18)</f>
        <v>0</v>
      </c>
      <c r="BB52" s="130">
        <f>SUM(Financiamiento!BA8,Financiamiento!BA18)</f>
        <v>0</v>
      </c>
      <c r="BC52" s="130">
        <f>SUM(Financiamiento!BB8,Financiamiento!BB18)</f>
        <v>0</v>
      </c>
      <c r="BD52" s="130">
        <f>SUM(Financiamiento!BC8,Financiamiento!BC18)</f>
        <v>0</v>
      </c>
      <c r="BE52" s="130">
        <f>SUM(Financiamiento!BD8,Financiamiento!BD18)</f>
        <v>0</v>
      </c>
      <c r="BF52" s="130">
        <f>SUM(Financiamiento!BE8,Financiamiento!BE18)</f>
        <v>0</v>
      </c>
      <c r="BG52" s="130">
        <f>SUM(Financiamiento!BF8,Financiamiento!BF18)</f>
        <v>0</v>
      </c>
      <c r="BH52" s="130">
        <f>SUM(Financiamiento!BG8,Financiamiento!BG18)</f>
        <v>0</v>
      </c>
      <c r="BI52" s="130">
        <f>SUM(Financiamiento!BH8,Financiamiento!BH18)</f>
        <v>0</v>
      </c>
      <c r="BJ52" s="130">
        <f>SUM(Financiamiento!BI8,Financiamiento!BI18)</f>
        <v>0</v>
      </c>
      <c r="BK52" s="130">
        <f>SUM(Financiamiento!BJ8,Financiamiento!BJ18)</f>
        <v>0</v>
      </c>
      <c r="BL52" s="130">
        <f>SUM(Financiamiento!BK8,Financiamiento!BK18)</f>
        <v>0</v>
      </c>
      <c r="BM52" s="130">
        <f>SUM(Financiamiento!BL8,Financiamiento!BL18)</f>
        <v>0</v>
      </c>
      <c r="BN52" s="130">
        <f>SUM(Financiamiento!BM8,Financiamiento!BM18)</f>
        <v>0</v>
      </c>
      <c r="BO52" s="130">
        <f>SUM(Financiamiento!BN8,Financiamiento!BN18)</f>
        <v>0</v>
      </c>
      <c r="BP52" s="130">
        <f>SUM(Financiamiento!BO8,Financiamiento!BO18)</f>
        <v>0</v>
      </c>
      <c r="BQ52" s="130">
        <f>SUM(Financiamiento!BP8,Financiamiento!BP18)</f>
        <v>0</v>
      </c>
      <c r="BR52" s="130">
        <f>SUM(Financiamiento!BQ8,Financiamiento!BQ18)</f>
        <v>0</v>
      </c>
      <c r="BS52" s="130">
        <f>SUM(Financiamiento!BR8,Financiamiento!BR18)</f>
        <v>0</v>
      </c>
      <c r="BT52" s="130">
        <f>SUM(Financiamiento!BS8,Financiamiento!BS18)</f>
        <v>0</v>
      </c>
      <c r="BU52" s="130">
        <f>SUM(Financiamiento!BT8,Financiamiento!BT18)</f>
        <v>0</v>
      </c>
      <c r="BV52" s="130">
        <f>SUM(Financiamiento!BU8,Financiamiento!BU18)</f>
        <v>0</v>
      </c>
      <c r="BW52" s="130">
        <f>SUM(Financiamiento!BV8,Financiamiento!BV18)</f>
        <v>0</v>
      </c>
      <c r="BX52" s="130">
        <f>SUM(Financiamiento!BW8,Financiamiento!BW18)</f>
        <v>0</v>
      </c>
      <c r="BY52" s="130">
        <f>SUM(Financiamiento!BX8,Financiamiento!BX18)</f>
        <v>0</v>
      </c>
      <c r="BZ52" s="130">
        <f>SUM(Financiamiento!BY8,Financiamiento!BY18)</f>
        <v>0</v>
      </c>
      <c r="CA52" s="130">
        <f>SUM(Financiamiento!BZ8,Financiamiento!BZ18)</f>
        <v>0</v>
      </c>
      <c r="CB52" s="130">
        <f>SUM(Financiamiento!CA8,Financiamiento!CA18)</f>
        <v>0</v>
      </c>
      <c r="CC52" s="130">
        <f>SUM(Financiamiento!CB8,Financiamiento!CB18)</f>
        <v>0</v>
      </c>
      <c r="CD52" s="130">
        <f>SUM(Financiamiento!CC8,Financiamiento!CC18)</f>
        <v>0</v>
      </c>
      <c r="CE52" s="130">
        <f>SUM(Financiamiento!CD8,Financiamiento!CD18)</f>
        <v>0</v>
      </c>
      <c r="CF52" s="130">
        <f>SUM(Financiamiento!CE8,Financiamiento!CE18)</f>
        <v>0</v>
      </c>
      <c r="CG52" s="130">
        <f>SUM(Financiamiento!CF8,Financiamiento!CF18)</f>
        <v>0</v>
      </c>
      <c r="CH52" s="130">
        <f>SUM(Financiamiento!CG8,Financiamiento!CG18)</f>
        <v>0</v>
      </c>
      <c r="CI52" s="130">
        <f>SUM(Financiamiento!CH8,Financiamiento!CH18)</f>
        <v>0</v>
      </c>
      <c r="CJ52" s="130">
        <f>SUM(Financiamiento!CI8,Financiamiento!CI18)</f>
        <v>0</v>
      </c>
      <c r="CK52" s="130">
        <f>SUM(Financiamiento!CJ8,Financiamiento!CJ18)</f>
        <v>0</v>
      </c>
      <c r="CL52" s="130">
        <f>SUM(Financiamiento!CK8,Financiamiento!CK18)</f>
        <v>0</v>
      </c>
      <c r="CM52" s="130">
        <f>SUM(Financiamiento!CL8,Financiamiento!CL18)</f>
        <v>0</v>
      </c>
      <c r="CN52" s="130">
        <f>SUM(Financiamiento!CM8,Financiamiento!CM18)</f>
        <v>0</v>
      </c>
      <c r="CO52" s="130">
        <f>SUM(Financiamiento!CN8,Financiamiento!CN18)</f>
        <v>0</v>
      </c>
      <c r="CP52" s="130">
        <f>SUM(Financiamiento!CO8,Financiamiento!CO18)</f>
        <v>0</v>
      </c>
      <c r="CQ52" s="130">
        <f>SUM(Financiamiento!CP8,Financiamiento!CP18)</f>
        <v>0</v>
      </c>
      <c r="CR52" s="130">
        <f>SUM(Financiamiento!CQ8,Financiamiento!CQ18)</f>
        <v>0</v>
      </c>
      <c r="CS52" s="130">
        <f>SUM(Financiamiento!CR8,Financiamiento!CR18)</f>
        <v>0</v>
      </c>
      <c r="CT52" s="130">
        <f>SUM(Financiamiento!CS8,Financiamiento!CS18)</f>
        <v>0</v>
      </c>
      <c r="CU52" s="130">
        <f>SUM(Financiamiento!CT8,Financiamiento!CT18)</f>
        <v>0</v>
      </c>
      <c r="CV52" s="130">
        <f>SUM(Financiamiento!CU8,Financiamiento!CU18)</f>
        <v>0</v>
      </c>
      <c r="CW52" s="130">
        <f>SUM(Financiamiento!CV8,Financiamiento!CV18)</f>
        <v>0</v>
      </c>
      <c r="CX52" s="130">
        <f>SUM(Financiamiento!CW8,Financiamiento!CW18)</f>
        <v>0</v>
      </c>
      <c r="CY52" s="130">
        <f>SUM(Financiamiento!CX8,Financiamiento!CX18)</f>
        <v>0</v>
      </c>
      <c r="CZ52" s="130">
        <f>SUM(Financiamiento!CY8,Financiamiento!CY18)</f>
        <v>0</v>
      </c>
      <c r="DA52" s="130">
        <f>SUM(Financiamiento!CZ8,Financiamiento!CZ18)</f>
        <v>0</v>
      </c>
      <c r="DB52" s="130">
        <f>SUM(Financiamiento!DA8,Financiamiento!DA18)</f>
        <v>0</v>
      </c>
      <c r="DC52" s="130">
        <f>SUM(Financiamiento!DB8,Financiamiento!DB18)</f>
        <v>0</v>
      </c>
      <c r="DD52" s="130">
        <f>SUM(Financiamiento!DC8,Financiamiento!DC18)</f>
        <v>0</v>
      </c>
      <c r="DE52" s="130">
        <f>SUM(Financiamiento!DD8,Financiamiento!DD18)</f>
        <v>0</v>
      </c>
      <c r="DF52" s="130">
        <f>SUM(Financiamiento!DE8,Financiamiento!DE18)</f>
        <v>0</v>
      </c>
      <c r="DG52" s="130">
        <f>SUM(Financiamiento!DF8,Financiamiento!DF18)</f>
        <v>0</v>
      </c>
      <c r="DH52" s="130">
        <f>SUM(Financiamiento!DG8,Financiamiento!DG18)</f>
        <v>0</v>
      </c>
      <c r="DI52" s="130">
        <f>SUM(Financiamiento!DH8,Financiamiento!DH18)</f>
        <v>0</v>
      </c>
      <c r="DJ52" s="130">
        <f>SUM(Financiamiento!DI8,Financiamiento!DI18)</f>
        <v>0</v>
      </c>
      <c r="DK52" s="130">
        <f>SUM(Financiamiento!DJ8,Financiamiento!DJ18)</f>
        <v>0</v>
      </c>
      <c r="DL52" s="130">
        <f>SUM(Financiamiento!DK8,Financiamiento!DK18)</f>
        <v>0</v>
      </c>
      <c r="DM52" s="130">
        <f>SUM(Financiamiento!DL8,Financiamiento!DL18)</f>
        <v>0</v>
      </c>
      <c r="DN52" s="130">
        <f>SUM(Financiamiento!DM8,Financiamiento!DM18)</f>
        <v>0</v>
      </c>
      <c r="DO52" s="130">
        <f>SUM(Financiamiento!DN8,Financiamiento!DN18)</f>
        <v>0</v>
      </c>
      <c r="DP52" s="130">
        <f>SUM(Financiamiento!DO8,Financiamiento!DO18)</f>
        <v>0</v>
      </c>
      <c r="DQ52" s="130">
        <f>SUM(Financiamiento!DP8,Financiamiento!DP18)</f>
        <v>0</v>
      </c>
      <c r="DR52" s="130">
        <f>SUM(Financiamiento!DQ8,Financiamiento!DQ18)</f>
        <v>0</v>
      </c>
      <c r="DS52" s="130">
        <f>SUM(Financiamiento!DR8,Financiamiento!DR18)</f>
        <v>-18952426030.299061</v>
      </c>
      <c r="DT52" s="130">
        <f>SUM(Financiamiento!DS8,Financiamiento!DS18)</f>
        <v>0</v>
      </c>
      <c r="DU52" s="130">
        <f>SUM(Financiamiento!DT8,Financiamiento!DT18)</f>
        <v>0</v>
      </c>
      <c r="DV52" s="130">
        <f>SUM(Financiamiento!DU8,Financiamiento!DU18)</f>
        <v>0</v>
      </c>
      <c r="DW52" s="130">
        <f>SUM(Financiamiento!DV8,Financiamiento!DV18)</f>
        <v>0</v>
      </c>
      <c r="DX52" s="130">
        <f>SUM(Financiamiento!DW8,Financiamiento!DW18)</f>
        <v>0</v>
      </c>
      <c r="DY52" s="130">
        <f>SUM(Financiamiento!DX8,Financiamiento!DX18)</f>
        <v>0</v>
      </c>
      <c r="DZ52" s="130">
        <f>SUM(Financiamiento!DY8,Financiamiento!DY18)</f>
        <v>0</v>
      </c>
      <c r="EA52" s="130">
        <f>SUM(Financiamiento!DZ8,Financiamiento!DZ18)</f>
        <v>0</v>
      </c>
      <c r="EB52" s="130">
        <f>SUM(Financiamiento!EA8,Financiamiento!EA18)</f>
        <v>0</v>
      </c>
      <c r="EC52" s="130">
        <f>SUM(Financiamiento!EB8,Financiamiento!EB18)</f>
        <v>0</v>
      </c>
      <c r="ED52" s="130">
        <f>SUM(Financiamiento!EC8,Financiamiento!EC18)</f>
        <v>0</v>
      </c>
      <c r="EE52" s="131">
        <f>SUM(Financiamiento!ED8,Financiamiento!ED18)</f>
        <v>0</v>
      </c>
    </row>
    <row r="53" spans="1:135" x14ac:dyDescent="0.35">
      <c r="A53" s="137">
        <f>SUMIF($C$1:$EE$1,"&lt;="&amp;Resumen!$K$19,'FC Mensual'!B53:EE53)</f>
        <v>-197435223.10687378</v>
      </c>
      <c r="B53" s="5" t="s">
        <v>143</v>
      </c>
      <c r="C53" s="129"/>
      <c r="D53" s="130">
        <f>D50*-Resumen!$E$21</f>
        <v>0</v>
      </c>
      <c r="E53" s="130">
        <f>E50*-Resumen!$E$21</f>
        <v>0</v>
      </c>
      <c r="F53" s="130">
        <f>F50*-Resumen!$E$21</f>
        <v>0</v>
      </c>
      <c r="G53" s="130">
        <f>G50*-Resumen!$E$21</f>
        <v>0</v>
      </c>
      <c r="H53" s="130">
        <f>H50*-Resumen!$E$21</f>
        <v>0</v>
      </c>
      <c r="I53" s="130">
        <f>I50*-Resumen!$E$21</f>
        <v>0</v>
      </c>
      <c r="J53" s="130">
        <f>J50*-Resumen!$E$21</f>
        <v>0</v>
      </c>
      <c r="K53" s="130">
        <f>K50*-Resumen!$E$21</f>
        <v>0</v>
      </c>
      <c r="L53" s="130">
        <f>L50*-Resumen!$E$21</f>
        <v>0</v>
      </c>
      <c r="M53" s="130">
        <f>M50*-Resumen!$E$21</f>
        <v>0</v>
      </c>
      <c r="N53" s="130">
        <f>N50*-Resumen!$E$21</f>
        <v>0</v>
      </c>
      <c r="O53" s="130">
        <f>O50*-Resumen!$E$21</f>
        <v>0</v>
      </c>
      <c r="P53" s="130">
        <f>P50*-Resumen!$E$21</f>
        <v>0</v>
      </c>
      <c r="Q53" s="130">
        <f>Q50*-Resumen!$E$21</f>
        <v>0</v>
      </c>
      <c r="R53" s="130">
        <f>R50*-Resumen!$E$21</f>
        <v>0</v>
      </c>
      <c r="S53" s="130">
        <f>S50*-Resumen!$E$21</f>
        <v>0</v>
      </c>
      <c r="T53" s="130">
        <f>T50*-Resumen!$E$21</f>
        <v>0</v>
      </c>
      <c r="U53" s="130">
        <f>U50*-Resumen!$E$21</f>
        <v>0</v>
      </c>
      <c r="V53" s="130">
        <f>V50*-Resumen!$E$21</f>
        <v>0</v>
      </c>
      <c r="W53" s="130">
        <f>W50*-Resumen!$E$21</f>
        <v>0</v>
      </c>
      <c r="X53" s="130">
        <f>X50*-Resumen!$E$21</f>
        <v>0</v>
      </c>
      <c r="Y53" s="130">
        <f>Y50*-Resumen!$E$21</f>
        <v>0</v>
      </c>
      <c r="Z53" s="130">
        <f>Z50*-Resumen!$E$21</f>
        <v>0</v>
      </c>
      <c r="AA53" s="130">
        <f>AA50*-Resumen!$E$21</f>
        <v>-197435223.10687378</v>
      </c>
      <c r="AB53" s="130">
        <f>AB50*-Resumen!$E$21</f>
        <v>0</v>
      </c>
      <c r="AC53" s="130">
        <f>AC50*-Resumen!$E$21</f>
        <v>0</v>
      </c>
      <c r="AD53" s="130">
        <f>AD50*-Resumen!$E$21</f>
        <v>0</v>
      </c>
      <c r="AE53" s="130">
        <f>AE50*-Resumen!$E$21</f>
        <v>0</v>
      </c>
      <c r="AF53" s="130">
        <f>AF50*-Resumen!$E$21</f>
        <v>0</v>
      </c>
      <c r="AG53" s="130">
        <f>AG50*-Resumen!$E$21</f>
        <v>0</v>
      </c>
      <c r="AH53" s="130">
        <f>AH50*-Resumen!$E$21</f>
        <v>0</v>
      </c>
      <c r="AI53" s="130">
        <f>AI50*-Resumen!$E$21</f>
        <v>0</v>
      </c>
      <c r="AJ53" s="130">
        <f>AJ50*-Resumen!$E$21</f>
        <v>0</v>
      </c>
      <c r="AK53" s="130">
        <f>AK50*-Resumen!$E$21</f>
        <v>0</v>
      </c>
      <c r="AL53" s="130">
        <f>AL50*-Resumen!$E$21</f>
        <v>0</v>
      </c>
      <c r="AM53" s="130">
        <f>AM50*-Resumen!$E$21</f>
        <v>0</v>
      </c>
      <c r="AN53" s="130">
        <f>AN50*-Resumen!$E$21</f>
        <v>0</v>
      </c>
      <c r="AO53" s="130">
        <f>AO50*-Resumen!$E$21</f>
        <v>0</v>
      </c>
      <c r="AP53" s="130">
        <f>AP50*-Resumen!$E$21</f>
        <v>0</v>
      </c>
      <c r="AQ53" s="130">
        <f>AQ50*-Resumen!$E$21</f>
        <v>0</v>
      </c>
      <c r="AR53" s="130">
        <f>AR50*-Resumen!$E$21</f>
        <v>0</v>
      </c>
      <c r="AS53" s="130">
        <f>AS50*-Resumen!$E$21</f>
        <v>0</v>
      </c>
      <c r="AT53" s="130">
        <f>AT50*-Resumen!$E$21</f>
        <v>0</v>
      </c>
      <c r="AU53" s="130">
        <f>AU50*-Resumen!$E$21</f>
        <v>0</v>
      </c>
      <c r="AV53" s="130">
        <f>AV50*-Resumen!$E$21</f>
        <v>0</v>
      </c>
      <c r="AW53" s="130">
        <f>AW50*-Resumen!$E$21</f>
        <v>0</v>
      </c>
      <c r="AX53" s="130">
        <f>AX50*-Resumen!$E$21</f>
        <v>0</v>
      </c>
      <c r="AY53" s="130">
        <f>AY50*-Resumen!$E$21</f>
        <v>0</v>
      </c>
      <c r="AZ53" s="130">
        <f>AZ50*-Resumen!$E$21</f>
        <v>0</v>
      </c>
      <c r="BA53" s="130">
        <f>BA50*-Resumen!$E$21</f>
        <v>0</v>
      </c>
      <c r="BB53" s="130">
        <f>BB50*-Resumen!$E$21</f>
        <v>0</v>
      </c>
      <c r="BC53" s="130">
        <f>BC50*-Resumen!$E$21</f>
        <v>0</v>
      </c>
      <c r="BD53" s="130">
        <f>BD50*-Resumen!$E$21</f>
        <v>0</v>
      </c>
      <c r="BE53" s="130">
        <f>BE50*-Resumen!$E$21</f>
        <v>0</v>
      </c>
      <c r="BF53" s="130">
        <f>BF50*-Resumen!$E$21</f>
        <v>0</v>
      </c>
      <c r="BG53" s="130">
        <f>BG50*-Resumen!$E$21</f>
        <v>0</v>
      </c>
      <c r="BH53" s="130">
        <f>BH50*-Resumen!$E$21</f>
        <v>0</v>
      </c>
      <c r="BI53" s="130">
        <f>BI50*-Resumen!$E$21</f>
        <v>0</v>
      </c>
      <c r="BJ53" s="130">
        <f>BJ50*-Resumen!$E$21</f>
        <v>0</v>
      </c>
      <c r="BK53" s="130">
        <f>BK50*-Resumen!$E$21</f>
        <v>0</v>
      </c>
      <c r="BL53" s="130">
        <f>BL50*-Resumen!$E$21</f>
        <v>0</v>
      </c>
      <c r="BM53" s="130">
        <f>BM50*-Resumen!$E$21</f>
        <v>0</v>
      </c>
      <c r="BN53" s="130">
        <f>BN50*-Resumen!$E$21</f>
        <v>0</v>
      </c>
      <c r="BO53" s="130">
        <f>BO50*-Resumen!$E$21</f>
        <v>0</v>
      </c>
      <c r="BP53" s="130">
        <f>BP50*-Resumen!$E$21</f>
        <v>0</v>
      </c>
      <c r="BQ53" s="130">
        <f>BQ50*-Resumen!$E$21</f>
        <v>0</v>
      </c>
      <c r="BR53" s="130">
        <f>BR50*-Resumen!$E$21</f>
        <v>0</v>
      </c>
      <c r="BS53" s="130">
        <f>BS50*-Resumen!$E$21</f>
        <v>0</v>
      </c>
      <c r="BT53" s="130">
        <f>BT50*-Resumen!$E$21</f>
        <v>0</v>
      </c>
      <c r="BU53" s="130">
        <f>BU50*-Resumen!$E$21</f>
        <v>0</v>
      </c>
      <c r="BV53" s="130">
        <f>BV50*-Resumen!$E$21</f>
        <v>0</v>
      </c>
      <c r="BW53" s="130">
        <f>BW50*-Resumen!$E$21</f>
        <v>0</v>
      </c>
      <c r="BX53" s="130">
        <f>BX50*-Resumen!$E$21</f>
        <v>0</v>
      </c>
      <c r="BY53" s="130">
        <f>BY50*-Resumen!$E$21</f>
        <v>0</v>
      </c>
      <c r="BZ53" s="130">
        <f>BZ50*-Resumen!$E$21</f>
        <v>0</v>
      </c>
      <c r="CA53" s="130">
        <f>CA50*-Resumen!$E$21</f>
        <v>0</v>
      </c>
      <c r="CB53" s="130">
        <f>CB50*-Resumen!$E$21</f>
        <v>0</v>
      </c>
      <c r="CC53" s="130">
        <f>CC50*-Resumen!$E$21</f>
        <v>0</v>
      </c>
      <c r="CD53" s="130">
        <f>CD50*-Resumen!$E$21</f>
        <v>0</v>
      </c>
      <c r="CE53" s="130">
        <f>CE50*-Resumen!$E$21</f>
        <v>0</v>
      </c>
      <c r="CF53" s="130">
        <f>CF50*-Resumen!$E$21</f>
        <v>0</v>
      </c>
      <c r="CG53" s="130">
        <f>CG50*-Resumen!$E$21</f>
        <v>0</v>
      </c>
      <c r="CH53" s="130">
        <f>CH50*-Resumen!$E$21</f>
        <v>0</v>
      </c>
      <c r="CI53" s="130">
        <f>CI50*-Resumen!$E$21</f>
        <v>0</v>
      </c>
      <c r="CJ53" s="130">
        <f>CJ50*-Resumen!$E$21</f>
        <v>0</v>
      </c>
      <c r="CK53" s="130">
        <f>CK50*-Resumen!$E$21</f>
        <v>0</v>
      </c>
      <c r="CL53" s="130">
        <f>CL50*-Resumen!$E$21</f>
        <v>0</v>
      </c>
      <c r="CM53" s="130">
        <f>CM50*-Resumen!$E$21</f>
        <v>0</v>
      </c>
      <c r="CN53" s="130">
        <f>CN50*-Resumen!$E$21</f>
        <v>0</v>
      </c>
      <c r="CO53" s="130">
        <f>CO50*-Resumen!$E$21</f>
        <v>0</v>
      </c>
      <c r="CP53" s="130">
        <f>CP50*-Resumen!$E$21</f>
        <v>0</v>
      </c>
      <c r="CQ53" s="130">
        <f>CQ50*-Resumen!$E$21</f>
        <v>0</v>
      </c>
      <c r="CR53" s="130">
        <f>CR50*-Resumen!$E$21</f>
        <v>0</v>
      </c>
      <c r="CS53" s="130">
        <f>CS50*-Resumen!$E$21</f>
        <v>0</v>
      </c>
      <c r="CT53" s="130">
        <f>CT50*-Resumen!$E$21</f>
        <v>0</v>
      </c>
      <c r="CU53" s="130">
        <f>CU50*-Resumen!$E$21</f>
        <v>0</v>
      </c>
      <c r="CV53" s="130">
        <f>CV50*-Resumen!$E$21</f>
        <v>0</v>
      </c>
      <c r="CW53" s="130">
        <f>CW50*-Resumen!$E$21</f>
        <v>0</v>
      </c>
      <c r="CX53" s="130">
        <f>CX50*-Resumen!$E$21</f>
        <v>0</v>
      </c>
      <c r="CY53" s="130">
        <f>CY50*-Resumen!$E$21</f>
        <v>0</v>
      </c>
      <c r="CZ53" s="130">
        <f>CZ50*-Resumen!$E$21</f>
        <v>0</v>
      </c>
      <c r="DA53" s="130">
        <f>DA50*-Resumen!$E$21</f>
        <v>0</v>
      </c>
      <c r="DB53" s="130">
        <f>DB50*-Resumen!$E$21</f>
        <v>0</v>
      </c>
      <c r="DC53" s="130">
        <f>DC50*-Resumen!$E$21</f>
        <v>0</v>
      </c>
      <c r="DD53" s="130">
        <f>DD50*-Resumen!$E$21</f>
        <v>0</v>
      </c>
      <c r="DE53" s="130">
        <f>DE50*-Resumen!$E$21</f>
        <v>0</v>
      </c>
      <c r="DF53" s="130">
        <f>DF50*-Resumen!$E$21</f>
        <v>0</v>
      </c>
      <c r="DG53" s="130">
        <f>DG50*-Resumen!$E$21</f>
        <v>0</v>
      </c>
      <c r="DH53" s="130">
        <f>DH50*-Resumen!$E$21</f>
        <v>0</v>
      </c>
      <c r="DI53" s="130">
        <f>DI50*-Resumen!$E$21</f>
        <v>0</v>
      </c>
      <c r="DJ53" s="130">
        <f>DJ50*-Resumen!$E$21</f>
        <v>0</v>
      </c>
      <c r="DK53" s="130">
        <f>DK50*-Resumen!$E$21</f>
        <v>0</v>
      </c>
      <c r="DL53" s="130">
        <f>DL50*-Resumen!$E$21</f>
        <v>0</v>
      </c>
      <c r="DM53" s="130">
        <f>DM50*-Resumen!$E$21</f>
        <v>0</v>
      </c>
      <c r="DN53" s="130">
        <f>DN50*-Resumen!$E$21</f>
        <v>0</v>
      </c>
      <c r="DO53" s="130">
        <f>DO50*-Resumen!$E$21</f>
        <v>0</v>
      </c>
      <c r="DP53" s="130">
        <f>DP50*-Resumen!$E$21</f>
        <v>0</v>
      </c>
      <c r="DQ53" s="130">
        <f>DQ50*-Resumen!$E$21</f>
        <v>0</v>
      </c>
      <c r="DR53" s="130">
        <f>DR50*-Resumen!$E$21</f>
        <v>0</v>
      </c>
      <c r="DS53" s="130">
        <f>DS50*-Resumen!$E$21</f>
        <v>0</v>
      </c>
      <c r="DT53" s="130">
        <f>DT50*-Resumen!$E$21</f>
        <v>0</v>
      </c>
      <c r="DU53" s="130">
        <f>DU50*-Resumen!$E$21</f>
        <v>0</v>
      </c>
      <c r="DV53" s="130">
        <f>DV50*-Resumen!$E$21</f>
        <v>0</v>
      </c>
      <c r="DW53" s="130">
        <f>DW50*-Resumen!$E$21</f>
        <v>0</v>
      </c>
      <c r="DX53" s="130">
        <f>DX50*-Resumen!$E$21</f>
        <v>0</v>
      </c>
      <c r="DY53" s="130">
        <f>DY50*-Resumen!$E$21</f>
        <v>0</v>
      </c>
      <c r="DZ53" s="130">
        <f>DZ50*-Resumen!$E$21</f>
        <v>0</v>
      </c>
      <c r="EA53" s="130">
        <f>EA50*-Resumen!$E$21</f>
        <v>0</v>
      </c>
      <c r="EB53" s="130">
        <f>EB50*-Resumen!$E$21</f>
        <v>0</v>
      </c>
      <c r="EC53" s="130">
        <f>EC50*-Resumen!$E$21</f>
        <v>0</v>
      </c>
      <c r="ED53" s="130">
        <f>ED50*-Resumen!$E$21</f>
        <v>0</v>
      </c>
      <c r="EE53" s="131">
        <f>EE50*-Resumen!$E$21</f>
        <v>0</v>
      </c>
    </row>
    <row r="54" spans="1:135" x14ac:dyDescent="0.35">
      <c r="A54" s="169">
        <f>AVERAGE(X54:DS54)</f>
        <v>1.0256643430625543</v>
      </c>
      <c r="B54" s="5" t="s">
        <v>211</v>
      </c>
      <c r="C54" s="129"/>
      <c r="D54" s="168">
        <f>D43/-D51</f>
        <v>0</v>
      </c>
      <c r="E54" s="168">
        <f t="shared" ref="E54:BP54" si="24">E43/-E51</f>
        <v>0</v>
      </c>
      <c r="F54" s="168">
        <f t="shared" si="24"/>
        <v>0</v>
      </c>
      <c r="G54" s="168">
        <f t="shared" si="24"/>
        <v>0</v>
      </c>
      <c r="H54" s="168">
        <f t="shared" si="24"/>
        <v>0</v>
      </c>
      <c r="I54" s="168">
        <f t="shared" si="24"/>
        <v>0</v>
      </c>
      <c r="J54" s="168">
        <f t="shared" si="24"/>
        <v>0</v>
      </c>
      <c r="K54" s="168">
        <f t="shared" si="24"/>
        <v>0</v>
      </c>
      <c r="L54" s="168">
        <f t="shared" si="24"/>
        <v>0</v>
      </c>
      <c r="M54" s="168">
        <f t="shared" si="24"/>
        <v>0</v>
      </c>
      <c r="N54" s="168">
        <f t="shared" si="24"/>
        <v>0</v>
      </c>
      <c r="O54" s="168">
        <f t="shared" si="24"/>
        <v>0</v>
      </c>
      <c r="P54" s="168">
        <f t="shared" si="24"/>
        <v>0</v>
      </c>
      <c r="Q54" s="168">
        <f t="shared" si="24"/>
        <v>0</v>
      </c>
      <c r="R54" s="168">
        <f t="shared" si="24"/>
        <v>0</v>
      </c>
      <c r="S54" s="168">
        <f t="shared" si="24"/>
        <v>0</v>
      </c>
      <c r="T54" s="168">
        <f t="shared" si="24"/>
        <v>0</v>
      </c>
      <c r="U54" s="168">
        <f t="shared" si="24"/>
        <v>0</v>
      </c>
      <c r="V54" s="168">
        <f t="shared" si="24"/>
        <v>0</v>
      </c>
      <c r="W54" s="168">
        <f t="shared" si="24"/>
        <v>-4.8321304969717017E-2</v>
      </c>
      <c r="X54" s="168">
        <f t="shared" si="24"/>
        <v>0.21409254829193775</v>
      </c>
      <c r="Y54" s="168">
        <f t="shared" si="24"/>
        <v>0.47645014559534576</v>
      </c>
      <c r="Z54" s="168">
        <f t="shared" si="24"/>
        <v>0.74010038956166824</v>
      </c>
      <c r="AA54" s="168">
        <f t="shared" si="24"/>
        <v>1.0050480597518936</v>
      </c>
      <c r="AB54" s="168">
        <f t="shared" si="24"/>
        <v>0.96020597127016327</v>
      </c>
      <c r="AC54" s="168">
        <f t="shared" si="24"/>
        <v>0.96237506347657886</v>
      </c>
      <c r="AD54" s="168">
        <f t="shared" si="24"/>
        <v>0.96454885352863318</v>
      </c>
      <c r="AE54" s="168">
        <f t="shared" si="24"/>
        <v>0.96672735087891626</v>
      </c>
      <c r="AF54" s="168">
        <f t="shared" si="24"/>
        <v>0.96891056499634576</v>
      </c>
      <c r="AG54" s="168">
        <f t="shared" si="24"/>
        <v>0.97109850536618481</v>
      </c>
      <c r="AH54" s="168">
        <f t="shared" si="24"/>
        <v>0.97329118149005978</v>
      </c>
      <c r="AI54" s="168">
        <f t="shared" si="24"/>
        <v>0.97548794444216913</v>
      </c>
      <c r="AJ54" s="168">
        <f t="shared" si="24"/>
        <v>0.95049401841550507</v>
      </c>
      <c r="AK54" s="168">
        <f t="shared" si="24"/>
        <v>0.95263956919547865</v>
      </c>
      <c r="AL54" s="168">
        <f t="shared" si="24"/>
        <v>0.95478976110519043</v>
      </c>
      <c r="AM54" s="168">
        <f t="shared" si="24"/>
        <v>0.95694460346175192</v>
      </c>
      <c r="AN54" s="168">
        <f t="shared" si="24"/>
        <v>0.95910410559828374</v>
      </c>
      <c r="AO54" s="168">
        <f t="shared" si="24"/>
        <v>0.96126827686393046</v>
      </c>
      <c r="AP54" s="168">
        <f t="shared" si="24"/>
        <v>0.96343712662387859</v>
      </c>
      <c r="AQ54" s="168">
        <f t="shared" si="24"/>
        <v>0.9656106642593727</v>
      </c>
      <c r="AR54" s="168">
        <f t="shared" si="24"/>
        <v>0.96778889916773214</v>
      </c>
      <c r="AS54" s="168">
        <f t="shared" si="24"/>
        <v>0.96997184076236675</v>
      </c>
      <c r="AT54" s="168">
        <f t="shared" si="24"/>
        <v>0.97215949847279459</v>
      </c>
      <c r="AU54" s="168">
        <f t="shared" si="24"/>
        <v>0.97435121601145369</v>
      </c>
      <c r="AV54" s="168">
        <f t="shared" si="24"/>
        <v>0.97654833430653443</v>
      </c>
      <c r="AW54" s="168">
        <f t="shared" si="24"/>
        <v>0.97875019710277233</v>
      </c>
      <c r="AX54" s="168">
        <f t="shared" si="24"/>
        <v>0.9809568138942798</v>
      </c>
      <c r="AY54" s="168">
        <f t="shared" si="24"/>
        <v>0.98316819419135926</v>
      </c>
      <c r="AZ54" s="168">
        <f t="shared" si="24"/>
        <v>0.9853843475205184</v>
      </c>
      <c r="BA54" s="168">
        <f t="shared" si="24"/>
        <v>0.9876052834244875</v>
      </c>
      <c r="BB54" s="168">
        <f t="shared" si="24"/>
        <v>0.98983101146223484</v>
      </c>
      <c r="BC54" s="168">
        <f t="shared" si="24"/>
        <v>0.99206154120898304</v>
      </c>
      <c r="BD54" s="168">
        <f t="shared" si="24"/>
        <v>0.99429688225622503</v>
      </c>
      <c r="BE54" s="168">
        <f t="shared" si="24"/>
        <v>0.99653704421174172</v>
      </c>
      <c r="BF54" s="168">
        <f t="shared" si="24"/>
        <v>0.99878203669961452</v>
      </c>
      <c r="BG54" s="168">
        <f t="shared" si="24"/>
        <v>1.0010311769977134</v>
      </c>
      <c r="BH54" s="168">
        <f t="shared" si="24"/>
        <v>1.0032858594878376</v>
      </c>
      <c r="BI54" s="168">
        <f t="shared" si="24"/>
        <v>1.0055454014805421</v>
      </c>
      <c r="BJ54" s="168">
        <f t="shared" si="24"/>
        <v>1.0078098126652795</v>
      </c>
      <c r="BK54" s="168">
        <f t="shared" si="24"/>
        <v>1.0100791027478846</v>
      </c>
      <c r="BL54" s="168">
        <f t="shared" si="24"/>
        <v>1.0123532814505913</v>
      </c>
      <c r="BM54" s="168">
        <f t="shared" si="24"/>
        <v>1.0146323585120465</v>
      </c>
      <c r="BN54" s="168">
        <f t="shared" si="24"/>
        <v>1.016916343687327</v>
      </c>
      <c r="BO54" s="168">
        <f t="shared" si="24"/>
        <v>1.0192052467479544</v>
      </c>
      <c r="BP54" s="168">
        <f t="shared" si="24"/>
        <v>1.0214990774819117</v>
      </c>
      <c r="BQ54" s="168">
        <f t="shared" ref="BQ54:DS54" si="25">BQ43/-BQ51</f>
        <v>1.0237978456936578</v>
      </c>
      <c r="BR54" s="168">
        <f t="shared" si="25"/>
        <v>1.0261015612041446</v>
      </c>
      <c r="BS54" s="168">
        <f t="shared" si="25"/>
        <v>1.0284095137937972</v>
      </c>
      <c r="BT54" s="168">
        <f t="shared" si="25"/>
        <v>1.030723153430664</v>
      </c>
      <c r="BU54" s="168">
        <f t="shared" si="25"/>
        <v>1.0330417699282324</v>
      </c>
      <c r="BV54" s="168">
        <f t="shared" si="25"/>
        <v>1.0353653731735759</v>
      </c>
      <c r="BW54" s="168">
        <f t="shared" si="25"/>
        <v>1.0376939730703376</v>
      </c>
      <c r="BX54" s="168">
        <f t="shared" si="25"/>
        <v>1.0400275795387455</v>
      </c>
      <c r="BY54" s="168">
        <f t="shared" si="25"/>
        <v>1.042366202515626</v>
      </c>
      <c r="BZ54" s="168">
        <f t="shared" si="25"/>
        <v>1.0447098519544211</v>
      </c>
      <c r="CA54" s="168">
        <f t="shared" si="25"/>
        <v>1.0470585378252026</v>
      </c>
      <c r="CB54" s="168">
        <f t="shared" si="25"/>
        <v>1.0494122701146882</v>
      </c>
      <c r="CC54" s="168">
        <f t="shared" si="25"/>
        <v>1.0517710588262539</v>
      </c>
      <c r="CD54" s="168">
        <f t="shared" si="25"/>
        <v>1.0541349139799514</v>
      </c>
      <c r="CE54" s="168">
        <f t="shared" si="25"/>
        <v>1.0565030967532092</v>
      </c>
      <c r="CF54" s="168">
        <f t="shared" si="25"/>
        <v>1.0588771149181022</v>
      </c>
      <c r="CG54" s="168">
        <f t="shared" si="25"/>
        <v>1.0612562296854837</v>
      </c>
      <c r="CH54" s="168">
        <f t="shared" si="25"/>
        <v>1.0636404511422539</v>
      </c>
      <c r="CI54" s="168">
        <f t="shared" si="25"/>
        <v>1.0660297893920643</v>
      </c>
      <c r="CJ54" s="168">
        <f t="shared" si="25"/>
        <v>1.0684242545553289</v>
      </c>
      <c r="CK54" s="168">
        <f t="shared" si="25"/>
        <v>1.0708238567692407</v>
      </c>
      <c r="CL54" s="168">
        <f t="shared" si="25"/>
        <v>1.0732286061877871</v>
      </c>
      <c r="CM54" s="168">
        <f t="shared" si="25"/>
        <v>1.0756385129817614</v>
      </c>
      <c r="CN54" s="168">
        <f t="shared" si="25"/>
        <v>1.0780535873387809</v>
      </c>
      <c r="CO54" s="168">
        <f t="shared" si="25"/>
        <v>1.0804738394632991</v>
      </c>
      <c r="CP54" s="168">
        <f t="shared" si="25"/>
        <v>1.0828992795766204</v>
      </c>
      <c r="CQ54" s="168">
        <f t="shared" si="25"/>
        <v>1.0853291391032276</v>
      </c>
      <c r="CR54" s="168">
        <f t="shared" si="25"/>
        <v>1.0877649859255456</v>
      </c>
      <c r="CS54" s="168">
        <f t="shared" si="25"/>
        <v>1.0902060515018297</v>
      </c>
      <c r="CT54" s="168">
        <f t="shared" si="25"/>
        <v>1.0926523461209317</v>
      </c>
      <c r="CU54" s="168">
        <f t="shared" si="25"/>
        <v>1.0951038800886275</v>
      </c>
      <c r="CV54" s="168">
        <f t="shared" si="25"/>
        <v>1.0975606637276265</v>
      </c>
      <c r="CW54" s="168">
        <f t="shared" si="25"/>
        <v>1.1000227073775897</v>
      </c>
      <c r="CX54" s="168">
        <f t="shared" si="25"/>
        <v>1.1024900213951427</v>
      </c>
      <c r="CY54" s="168">
        <f t="shared" si="25"/>
        <v>1.1049626161538884</v>
      </c>
      <c r="CZ54" s="168">
        <f t="shared" si="25"/>
        <v>1.1074405020444227</v>
      </c>
      <c r="DA54" s="168">
        <f t="shared" si="25"/>
        <v>1.1099236894743463</v>
      </c>
      <c r="DB54" s="168">
        <f t="shared" si="25"/>
        <v>1.1124121888682803</v>
      </c>
      <c r="DC54" s="168">
        <f t="shared" si="25"/>
        <v>1.114905200701644</v>
      </c>
      <c r="DD54" s="168">
        <f t="shared" si="25"/>
        <v>1.1174043553656072</v>
      </c>
      <c r="DE54" s="168">
        <f t="shared" si="25"/>
        <v>1.1199088533696966</v>
      </c>
      <c r="DF54" s="168">
        <f t="shared" si="25"/>
        <v>1.1224187052067465</v>
      </c>
      <c r="DG54" s="168">
        <f t="shared" si="25"/>
        <v>1.1249339213866796</v>
      </c>
      <c r="DH54" s="168">
        <f t="shared" si="25"/>
        <v>1.127454512436519</v>
      </c>
      <c r="DI54" s="168">
        <f t="shared" si="25"/>
        <v>1.1299804889004006</v>
      </c>
      <c r="DJ54" s="168">
        <f t="shared" si="25"/>
        <v>1.1325118613395881</v>
      </c>
      <c r="DK54" s="168">
        <f t="shared" si="25"/>
        <v>1.1350486403324866</v>
      </c>
      <c r="DL54" s="168">
        <f t="shared" si="25"/>
        <v>1.1375908364746525</v>
      </c>
      <c r="DM54" s="168">
        <f t="shared" si="25"/>
        <v>1.1401384603788109</v>
      </c>
      <c r="DN54" s="168">
        <f t="shared" si="25"/>
        <v>1.1426915226748646</v>
      </c>
      <c r="DO54" s="168">
        <f t="shared" si="25"/>
        <v>1.1452491916450254</v>
      </c>
      <c r="DP54" s="168">
        <f t="shared" si="25"/>
        <v>1.147813162683363</v>
      </c>
      <c r="DQ54" s="168">
        <f t="shared" si="25"/>
        <v>1.1503826041065119</v>
      </c>
      <c r="DR54" s="168">
        <f t="shared" si="25"/>
        <v>1.1529575266132235</v>
      </c>
      <c r="DS54" s="168">
        <f t="shared" si="25"/>
        <v>1.1555379409194899</v>
      </c>
      <c r="DT54" s="130"/>
      <c r="DU54" s="130"/>
      <c r="DV54" s="130"/>
      <c r="DW54" s="130"/>
      <c r="DX54" s="130"/>
      <c r="DY54" s="130"/>
      <c r="DZ54" s="130"/>
      <c r="EA54" s="130"/>
      <c r="EB54" s="130"/>
      <c r="EC54" s="130"/>
      <c r="ED54" s="130"/>
      <c r="EE54" s="131"/>
    </row>
    <row r="55" spans="1:135" x14ac:dyDescent="0.35">
      <c r="A55" s="137">
        <f>SUMIF($C$1:$EE$1,"&lt;="&amp;Resumen!$K$19,'FC Mensual'!C55:EE55)</f>
        <v>-24769321497.088116</v>
      </c>
      <c r="B55" s="14" t="s">
        <v>106</v>
      </c>
      <c r="C55" s="132"/>
      <c r="D55" s="133">
        <f>SUM(D47,D51)</f>
        <v>-321616712.20469999</v>
      </c>
      <c r="E55" s="133">
        <f t="shared" ref="E55:BP55" si="26">SUM(E47,E51)</f>
        <v>-480631245.62970006</v>
      </c>
      <c r="F55" s="133">
        <f t="shared" si="26"/>
        <v>-480478033.22969997</v>
      </c>
      <c r="G55" s="133">
        <f t="shared" si="26"/>
        <v>-1295822596.4497001</v>
      </c>
      <c r="H55" s="133">
        <f t="shared" si="26"/>
        <v>-1295822596.4497001</v>
      </c>
      <c r="I55" s="133">
        <f t="shared" si="26"/>
        <v>-1136808063.0247002</v>
      </c>
      <c r="J55" s="133">
        <f t="shared" si="26"/>
        <v>-1494205512.4844224</v>
      </c>
      <c r="K55" s="133">
        <f t="shared" si="26"/>
        <v>-1803677754.7455335</v>
      </c>
      <c r="L55" s="133">
        <f t="shared" si="26"/>
        <v>-1872578116.6788666</v>
      </c>
      <c r="M55" s="133">
        <f t="shared" si="26"/>
        <v>-1872578116.6788666</v>
      </c>
      <c r="N55" s="133">
        <f t="shared" si="26"/>
        <v>-1980484668.0566444</v>
      </c>
      <c r="O55" s="133">
        <f t="shared" si="26"/>
        <v>-2203310214.0399776</v>
      </c>
      <c r="P55" s="133">
        <f t="shared" si="26"/>
        <v>-2267180270.5649776</v>
      </c>
      <c r="Q55" s="133">
        <f t="shared" si="26"/>
        <v>-1451835707.3449779</v>
      </c>
      <c r="R55" s="133">
        <f t="shared" si="26"/>
        <v>-1407066971.840811</v>
      </c>
      <c r="S55" s="133">
        <f t="shared" si="26"/>
        <v>-1088830719.8685889</v>
      </c>
      <c r="T55" s="133">
        <f t="shared" si="26"/>
        <v>-922818137.3574779</v>
      </c>
      <c r="U55" s="133">
        <f t="shared" si="26"/>
        <v>-699992591.37414443</v>
      </c>
      <c r="V55" s="133">
        <f t="shared" si="26"/>
        <v>-699992591.37414443</v>
      </c>
      <c r="W55" s="133">
        <f t="shared" si="26"/>
        <v>-599137136.48653829</v>
      </c>
      <c r="X55" s="133">
        <f t="shared" si="26"/>
        <v>-117961761.36253434</v>
      </c>
      <c r="Y55" s="133">
        <f t="shared" si="26"/>
        <v>-78582869.843576357</v>
      </c>
      <c r="Z55" s="133">
        <f t="shared" si="26"/>
        <v>-39009956.907916695</v>
      </c>
      <c r="AA55" s="133">
        <f t="shared" si="26"/>
        <v>757694.83862569928</v>
      </c>
      <c r="AB55" s="133">
        <f t="shared" si="26"/>
        <v>-7856742.9405966699</v>
      </c>
      <c r="AC55" s="133">
        <f t="shared" si="26"/>
        <v>-7428487.7368836105</v>
      </c>
      <c r="AD55" s="133">
        <f t="shared" si="26"/>
        <v>-6999305.0129687786</v>
      </c>
      <c r="AE55" s="133">
        <f t="shared" si="26"/>
        <v>-6569192.9025779068</v>
      </c>
      <c r="AF55" s="133">
        <f t="shared" si="26"/>
        <v>-6138149.5362131298</v>
      </c>
      <c r="AG55" s="133">
        <f t="shared" si="26"/>
        <v>-5706173.0411494076</v>
      </c>
      <c r="AH55" s="133">
        <f t="shared" si="26"/>
        <v>-5273261.5414310396</v>
      </c>
      <c r="AI55" s="133">
        <f t="shared" si="26"/>
        <v>-4839543.1578684151</v>
      </c>
      <c r="AJ55" s="133">
        <f t="shared" si="26"/>
        <v>-10053890.465688497</v>
      </c>
      <c r="AK55" s="133">
        <f t="shared" si="26"/>
        <v>-9618162.6639154851</v>
      </c>
      <c r="AL55" s="133">
        <f t="shared" si="26"/>
        <v>-9181492.3212912381</v>
      </c>
      <c r="AM55" s="133">
        <f t="shared" si="26"/>
        <v>-8743877.5456561148</v>
      </c>
      <c r="AN55" s="133">
        <f t="shared" si="26"/>
        <v>-8305316.4415993094</v>
      </c>
      <c r="AO55" s="133">
        <f t="shared" si="26"/>
        <v>-7865807.1104558408</v>
      </c>
      <c r="AP55" s="133">
        <f t="shared" si="26"/>
        <v>-7425347.6503027976</v>
      </c>
      <c r="AQ55" s="133">
        <f t="shared" si="26"/>
        <v>-6983936.1559561491</v>
      </c>
      <c r="AR55" s="133">
        <f t="shared" si="26"/>
        <v>-6541570.7189673483</v>
      </c>
      <c r="AS55" s="133">
        <f t="shared" si="26"/>
        <v>-6098249.4276200831</v>
      </c>
      <c r="AT55" s="133">
        <f t="shared" si="26"/>
        <v>-5653970.3669267595</v>
      </c>
      <c r="AU55" s="133">
        <f t="shared" si="26"/>
        <v>-5208866.8186252713</v>
      </c>
      <c r="AV55" s="133">
        <f t="shared" si="26"/>
        <v>-4762666.4611755311</v>
      </c>
      <c r="AW55" s="133">
        <f t="shared" si="26"/>
        <v>-4315502.5697563291</v>
      </c>
      <c r="AX55" s="133">
        <f t="shared" si="26"/>
        <v>-3867373.2162619233</v>
      </c>
      <c r="AY55" s="133">
        <f t="shared" si="26"/>
        <v>-3418276.4692986906</v>
      </c>
      <c r="AZ55" s="133">
        <f t="shared" si="26"/>
        <v>-2968210.3941819072</v>
      </c>
      <c r="BA55" s="133">
        <f t="shared" si="26"/>
        <v>-2517173.0529323518</v>
      </c>
      <c r="BB55" s="133">
        <f t="shared" si="26"/>
        <v>-2065162.5042730868</v>
      </c>
      <c r="BC55" s="133">
        <f t="shared" si="26"/>
        <v>-1612176.8036261499</v>
      </c>
      <c r="BD55" s="133">
        <f t="shared" si="26"/>
        <v>-1158214.0031093955</v>
      </c>
      <c r="BE55" s="133">
        <f t="shared" si="26"/>
        <v>-703272.15153279901</v>
      </c>
      <c r="BF55" s="133">
        <f t="shared" si="26"/>
        <v>-247349.29439595342</v>
      </c>
      <c r="BG55" s="133">
        <f t="shared" si="26"/>
        <v>209415.91811594367</v>
      </c>
      <c r="BH55" s="133">
        <f t="shared" si="26"/>
        <v>667306.66313481331</v>
      </c>
      <c r="BI55" s="133">
        <f t="shared" si="26"/>
        <v>1126184.2971132696</v>
      </c>
      <c r="BJ55" s="133">
        <f t="shared" si="26"/>
        <v>1586050.7878275812</v>
      </c>
      <c r="BK55" s="133">
        <f t="shared" si="26"/>
        <v>2046908.1063810289</v>
      </c>
      <c r="BL55" s="133">
        <f t="shared" si="26"/>
        <v>2508758.227207154</v>
      </c>
      <c r="BM55" s="133">
        <f t="shared" si="26"/>
        <v>2971603.1280728281</v>
      </c>
      <c r="BN55" s="133">
        <f t="shared" si="26"/>
        <v>3435444.7900815606</v>
      </c>
      <c r="BO55" s="133">
        <f t="shared" si="26"/>
        <v>3900285.1976765394</v>
      </c>
      <c r="BP55" s="133">
        <f t="shared" si="26"/>
        <v>4366126.3386440575</v>
      </c>
      <c r="BQ55" s="133">
        <f t="shared" ref="BQ55:EB55" si="27">SUM(BQ47,BQ51)</f>
        <v>4832970.2041162848</v>
      </c>
      <c r="BR55" s="133">
        <f t="shared" si="27"/>
        <v>5300818.7885749042</v>
      </c>
      <c r="BS55" s="133">
        <f t="shared" si="27"/>
        <v>5769527.8575338721</v>
      </c>
      <c r="BT55" s="133">
        <f t="shared" si="27"/>
        <v>6239391.8768227994</v>
      </c>
      <c r="BU55" s="133">
        <f t="shared" si="27"/>
        <v>6710266.6186699867</v>
      </c>
      <c r="BV55" s="133">
        <f t="shared" si="27"/>
        <v>7182154.0909854472</v>
      </c>
      <c r="BW55" s="133">
        <f t="shared" si="27"/>
        <v>7655056.3050441444</v>
      </c>
      <c r="BX55" s="133">
        <f t="shared" si="27"/>
        <v>8128975.2754891515</v>
      </c>
      <c r="BY55" s="133">
        <f t="shared" si="27"/>
        <v>8603913.0203345716</v>
      </c>
      <c r="BZ55" s="133">
        <f t="shared" si="27"/>
        <v>9079871.5609687567</v>
      </c>
      <c r="CA55" s="133">
        <f t="shared" si="27"/>
        <v>9556852.9221573174</v>
      </c>
      <c r="CB55" s="133">
        <f t="shared" si="27"/>
        <v>10034859.132046372</v>
      </c>
      <c r="CC55" s="133">
        <f t="shared" si="27"/>
        <v>10513892.222165138</v>
      </c>
      <c r="CD55" s="133">
        <f t="shared" si="27"/>
        <v>10993954.22742942</v>
      </c>
      <c r="CE55" s="133">
        <f t="shared" si="27"/>
        <v>11474895.104531854</v>
      </c>
      <c r="CF55" s="133">
        <f t="shared" si="27"/>
        <v>11957021.058395654</v>
      </c>
      <c r="CG55" s="133">
        <f t="shared" si="27"/>
        <v>12440182.052501619</v>
      </c>
      <c r="CH55" s="133">
        <f t="shared" si="27"/>
        <v>12924380.135341376</v>
      </c>
      <c r="CI55" s="133">
        <f t="shared" si="27"/>
        <v>13409617.358808428</v>
      </c>
      <c r="CJ55" s="133">
        <f t="shared" si="27"/>
        <v>13895895.778200686</v>
      </c>
      <c r="CK55" s="133">
        <f t="shared" si="27"/>
        <v>14383217.45222339</v>
      </c>
      <c r="CL55" s="133">
        <f t="shared" si="27"/>
        <v>14871584.442992538</v>
      </c>
      <c r="CM55" s="133">
        <f t="shared" si="27"/>
        <v>15360998.816037208</v>
      </c>
      <c r="CN55" s="133">
        <f t="shared" si="27"/>
        <v>15851462.640303075</v>
      </c>
      <c r="CO55" s="133">
        <f t="shared" si="27"/>
        <v>16342977.988155037</v>
      </c>
      <c r="CP55" s="133">
        <f t="shared" si="27"/>
        <v>16835546.935380131</v>
      </c>
      <c r="CQ55" s="133">
        <f t="shared" si="27"/>
        <v>17329013.39631322</v>
      </c>
      <c r="CR55" s="133">
        <f t="shared" si="27"/>
        <v>17823695.783349246</v>
      </c>
      <c r="CS55" s="133">
        <f t="shared" si="27"/>
        <v>18319438.017681777</v>
      </c>
      <c r="CT55" s="133">
        <f t="shared" si="27"/>
        <v>18816242.188815683</v>
      </c>
      <c r="CU55" s="133">
        <f t="shared" si="27"/>
        <v>19314110.389692813</v>
      </c>
      <c r="CV55" s="133">
        <f t="shared" si="27"/>
        <v>19813044.716693968</v>
      </c>
      <c r="CW55" s="133">
        <f t="shared" si="27"/>
        <v>20313047.269642562</v>
      </c>
      <c r="CX55" s="133">
        <f t="shared" si="27"/>
        <v>20814120.151807278</v>
      </c>
      <c r="CY55" s="133">
        <f t="shared" si="27"/>
        <v>21316265.469904542</v>
      </c>
      <c r="CZ55" s="133">
        <f t="shared" si="27"/>
        <v>21819485.334101915</v>
      </c>
      <c r="DA55" s="133">
        <f t="shared" si="27"/>
        <v>22323781.858020246</v>
      </c>
      <c r="DB55" s="133">
        <f t="shared" si="27"/>
        <v>22829157.158737063</v>
      </c>
      <c r="DC55" s="133">
        <f t="shared" si="27"/>
        <v>23335448.86531648</v>
      </c>
      <c r="DD55" s="133">
        <f t="shared" si="27"/>
        <v>23842988.084701866</v>
      </c>
      <c r="DE55" s="133">
        <f t="shared" si="27"/>
        <v>24351612.452883989</v>
      </c>
      <c r="DF55" s="133">
        <f t="shared" si="27"/>
        <v>24861324.100793421</v>
      </c>
      <c r="DG55" s="133">
        <f t="shared" si="27"/>
        <v>25372125.162831038</v>
      </c>
      <c r="DH55" s="133">
        <f t="shared" si="27"/>
        <v>25884017.776870579</v>
      </c>
      <c r="DI55" s="133">
        <f t="shared" si="27"/>
        <v>26397004.08426109</v>
      </c>
      <c r="DJ55" s="133">
        <f t="shared" si="27"/>
        <v>26911086.229830056</v>
      </c>
      <c r="DK55" s="133">
        <f t="shared" si="27"/>
        <v>27426266.361886024</v>
      </c>
      <c r="DL55" s="133">
        <f t="shared" si="27"/>
        <v>27942546.632220805</v>
      </c>
      <c r="DM55" s="133">
        <f t="shared" si="27"/>
        <v>28459929.196112841</v>
      </c>
      <c r="DN55" s="133">
        <f t="shared" si="27"/>
        <v>28978416.212329119</v>
      </c>
      <c r="DO55" s="133">
        <f t="shared" si="27"/>
        <v>29497838.771996945</v>
      </c>
      <c r="DP55" s="133">
        <f t="shared" si="27"/>
        <v>30018541.183131784</v>
      </c>
      <c r="DQ55" s="133">
        <f t="shared" si="27"/>
        <v>30540354.543851703</v>
      </c>
      <c r="DR55" s="133">
        <f t="shared" si="27"/>
        <v>31063281.026905656</v>
      </c>
      <c r="DS55" s="133">
        <f t="shared" si="27"/>
        <v>31587322.80854407</v>
      </c>
      <c r="DT55" s="133">
        <f>SUM(DT47,DT51)</f>
        <v>0</v>
      </c>
      <c r="DU55" s="133">
        <f t="shared" si="27"/>
        <v>0</v>
      </c>
      <c r="DV55" s="133">
        <f t="shared" si="27"/>
        <v>0</v>
      </c>
      <c r="DW55" s="133">
        <f t="shared" si="27"/>
        <v>0</v>
      </c>
      <c r="DX55" s="133">
        <f t="shared" si="27"/>
        <v>0</v>
      </c>
      <c r="DY55" s="133">
        <f t="shared" si="27"/>
        <v>0</v>
      </c>
      <c r="DZ55" s="133">
        <f t="shared" si="27"/>
        <v>0</v>
      </c>
      <c r="EA55" s="133">
        <f t="shared" si="27"/>
        <v>0</v>
      </c>
      <c r="EB55" s="133">
        <f t="shared" si="27"/>
        <v>0</v>
      </c>
      <c r="EC55" s="133">
        <f t="shared" ref="EC55:EE55" si="28">SUM(EC47,EC51)</f>
        <v>0</v>
      </c>
      <c r="ED55" s="133">
        <f t="shared" si="28"/>
        <v>0</v>
      </c>
      <c r="EE55" s="134">
        <f t="shared" si="28"/>
        <v>0</v>
      </c>
    </row>
    <row r="56" spans="1:135" x14ac:dyDescent="0.35">
      <c r="B56" s="5"/>
      <c r="C56" s="129"/>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c r="AI56" s="130"/>
      <c r="AJ56" s="130"/>
      <c r="AK56" s="130"/>
      <c r="AL56" s="130"/>
      <c r="AM56" s="130"/>
      <c r="AN56" s="130"/>
      <c r="AO56" s="130"/>
      <c r="AP56" s="130"/>
      <c r="AQ56" s="130"/>
      <c r="AR56" s="130"/>
      <c r="AS56" s="130"/>
      <c r="AT56" s="130"/>
      <c r="AU56" s="130"/>
      <c r="AV56" s="130"/>
      <c r="AW56" s="130"/>
      <c r="AX56" s="130"/>
      <c r="AY56" s="130"/>
      <c r="AZ56" s="130"/>
      <c r="BA56" s="130"/>
      <c r="BB56" s="130"/>
      <c r="BC56" s="130"/>
      <c r="BD56" s="130"/>
      <c r="BE56" s="130"/>
      <c r="BF56" s="130"/>
      <c r="BG56" s="130"/>
      <c r="BH56" s="130"/>
      <c r="BI56" s="130"/>
      <c r="BJ56" s="130"/>
      <c r="BK56" s="130"/>
      <c r="BL56" s="130"/>
      <c r="BM56" s="130"/>
      <c r="BN56" s="130"/>
      <c r="BO56" s="130"/>
      <c r="BP56" s="130"/>
      <c r="BQ56" s="130"/>
      <c r="BR56" s="130"/>
      <c r="BS56" s="130"/>
      <c r="BT56" s="130"/>
      <c r="BU56" s="130"/>
      <c r="BV56" s="130"/>
      <c r="BW56" s="130"/>
      <c r="BX56" s="130"/>
      <c r="BY56" s="130"/>
      <c r="BZ56" s="130"/>
      <c r="CA56" s="130"/>
      <c r="CB56" s="130"/>
      <c r="CC56" s="130"/>
      <c r="CD56" s="130"/>
      <c r="CE56" s="130"/>
      <c r="CF56" s="130"/>
      <c r="CG56" s="130"/>
      <c r="CH56" s="130"/>
      <c r="CI56" s="130"/>
      <c r="CJ56" s="130"/>
      <c r="CK56" s="130"/>
      <c r="CL56" s="130"/>
      <c r="CM56" s="130"/>
      <c r="CN56" s="130"/>
      <c r="CO56" s="130"/>
      <c r="CP56" s="130"/>
      <c r="CQ56" s="130"/>
      <c r="CR56" s="130"/>
      <c r="CS56" s="130"/>
      <c r="CT56" s="130"/>
      <c r="CU56" s="130"/>
      <c r="CV56" s="130"/>
      <c r="CW56" s="130"/>
      <c r="CX56" s="130"/>
      <c r="CY56" s="130"/>
      <c r="CZ56" s="130"/>
      <c r="DA56" s="130"/>
      <c r="DB56" s="130"/>
      <c r="DC56" s="130"/>
      <c r="DD56" s="130"/>
      <c r="DE56" s="130"/>
      <c r="DF56" s="130"/>
      <c r="DG56" s="130"/>
      <c r="DH56" s="130"/>
      <c r="DI56" s="130"/>
      <c r="DJ56" s="130"/>
      <c r="DK56" s="130"/>
      <c r="DL56" s="130"/>
      <c r="DM56" s="130"/>
      <c r="DN56" s="130"/>
      <c r="DO56" s="130"/>
      <c r="DP56" s="130"/>
      <c r="DQ56" s="130"/>
      <c r="DR56" s="130"/>
      <c r="DS56" s="130"/>
      <c r="DT56" s="130"/>
      <c r="DU56" s="130"/>
      <c r="DV56" s="130"/>
      <c r="DW56" s="130"/>
      <c r="DX56" s="130"/>
      <c r="DY56" s="130"/>
      <c r="DZ56" s="130"/>
      <c r="EA56" s="130"/>
      <c r="EB56" s="130"/>
      <c r="EC56" s="130"/>
      <c r="ED56" s="130"/>
      <c r="EE56" s="131"/>
    </row>
    <row r="57" spans="1:135" x14ac:dyDescent="0.35">
      <c r="B57" s="125" t="s">
        <v>130</v>
      </c>
      <c r="C57" s="129"/>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0"/>
      <c r="AY57" s="130"/>
      <c r="AZ57" s="130"/>
      <c r="BA57" s="130"/>
      <c r="BB57" s="130"/>
      <c r="BC57" s="130"/>
      <c r="BD57" s="130"/>
      <c r="BE57" s="130"/>
      <c r="BF57" s="130"/>
      <c r="BG57" s="130"/>
      <c r="BH57" s="130"/>
      <c r="BI57" s="130"/>
      <c r="BJ57" s="130"/>
      <c r="BK57" s="130"/>
      <c r="BL57" s="130"/>
      <c r="BM57" s="130"/>
      <c r="BN57" s="130"/>
      <c r="BO57" s="130"/>
      <c r="BP57" s="130"/>
      <c r="BQ57" s="130"/>
      <c r="BR57" s="130"/>
      <c r="BS57" s="130"/>
      <c r="BT57" s="130"/>
      <c r="BU57" s="130"/>
      <c r="BV57" s="130"/>
      <c r="BW57" s="130"/>
      <c r="BX57" s="130"/>
      <c r="BY57" s="130"/>
      <c r="BZ57" s="130"/>
      <c r="CA57" s="130"/>
      <c r="CB57" s="130"/>
      <c r="CC57" s="130"/>
      <c r="CD57" s="130"/>
      <c r="CE57" s="130"/>
      <c r="CF57" s="130"/>
      <c r="CG57" s="130"/>
      <c r="CH57" s="130"/>
      <c r="CI57" s="130"/>
      <c r="CJ57" s="130"/>
      <c r="CK57" s="130"/>
      <c r="CL57" s="130"/>
      <c r="CM57" s="130"/>
      <c r="CN57" s="130"/>
      <c r="CO57" s="130"/>
      <c r="CP57" s="130"/>
      <c r="CQ57" s="130"/>
      <c r="CR57" s="130"/>
      <c r="CS57" s="130"/>
      <c r="CT57" s="130"/>
      <c r="CU57" s="130"/>
      <c r="CV57" s="130"/>
      <c r="CW57" s="130"/>
      <c r="CX57" s="130"/>
      <c r="CY57" s="130"/>
      <c r="CZ57" s="130"/>
      <c r="DA57" s="130"/>
      <c r="DB57" s="130"/>
      <c r="DC57" s="130"/>
      <c r="DD57" s="130"/>
      <c r="DE57" s="130"/>
      <c r="DF57" s="130"/>
      <c r="DG57" s="130"/>
      <c r="DH57" s="130"/>
      <c r="DI57" s="130"/>
      <c r="DJ57" s="130"/>
      <c r="DK57" s="130"/>
      <c r="DL57" s="130"/>
      <c r="DM57" s="130"/>
      <c r="DN57" s="130"/>
      <c r="DO57" s="130"/>
      <c r="DP57" s="130"/>
      <c r="DQ57" s="130"/>
      <c r="DR57" s="130"/>
      <c r="DS57" s="130"/>
      <c r="DT57" s="130"/>
      <c r="DU57" s="130"/>
      <c r="DV57" s="130"/>
      <c r="DW57" s="130"/>
      <c r="DX57" s="130"/>
      <c r="DY57" s="130"/>
      <c r="DZ57" s="130"/>
      <c r="EA57" s="130"/>
      <c r="EB57" s="130"/>
      <c r="EC57" s="130"/>
      <c r="ED57" s="130"/>
      <c r="EE57" s="131"/>
    </row>
    <row r="58" spans="1:135" x14ac:dyDescent="0.35">
      <c r="A58" s="137">
        <f>SUMIF($C$1:$EE$1,"&lt;="&amp;Resumen!$K$19,'FC Mensual'!B58:EE58)</f>
        <v>-22607316343.0797</v>
      </c>
      <c r="B58" s="5" t="s">
        <v>131</v>
      </c>
      <c r="C58" s="129">
        <f>-Resumen!K11</f>
        <v>-22607316343.0797</v>
      </c>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c r="AI58" s="130"/>
      <c r="AJ58" s="130"/>
      <c r="AK58" s="130"/>
      <c r="AL58" s="130"/>
      <c r="AM58" s="130"/>
      <c r="AN58" s="130"/>
      <c r="AO58" s="130"/>
      <c r="AP58" s="130"/>
      <c r="AQ58" s="130"/>
      <c r="AR58" s="130"/>
      <c r="AS58" s="130"/>
      <c r="AT58" s="130"/>
      <c r="AU58" s="130"/>
      <c r="AV58" s="130"/>
      <c r="AW58" s="130"/>
      <c r="AX58" s="130"/>
      <c r="AY58" s="130"/>
      <c r="AZ58" s="130"/>
      <c r="BA58" s="130"/>
      <c r="BB58" s="130"/>
      <c r="BC58" s="130"/>
      <c r="BD58" s="130"/>
      <c r="BE58" s="130"/>
      <c r="BF58" s="130"/>
      <c r="BG58" s="130"/>
      <c r="BH58" s="130"/>
      <c r="BI58" s="130"/>
      <c r="BJ58" s="130"/>
      <c r="BK58" s="130"/>
      <c r="BL58" s="130"/>
      <c r="BM58" s="130"/>
      <c r="BN58" s="130"/>
      <c r="BO58" s="130"/>
      <c r="BP58" s="130"/>
      <c r="BQ58" s="130"/>
      <c r="BR58" s="130"/>
      <c r="BS58" s="130"/>
      <c r="BT58" s="130"/>
      <c r="BU58" s="130"/>
      <c r="BV58" s="130"/>
      <c r="BW58" s="130"/>
      <c r="BX58" s="130"/>
      <c r="BY58" s="130"/>
      <c r="BZ58" s="130"/>
      <c r="CA58" s="130"/>
      <c r="CB58" s="130"/>
      <c r="CC58" s="130"/>
      <c r="CD58" s="130"/>
      <c r="CE58" s="130"/>
      <c r="CF58" s="130"/>
      <c r="CG58" s="130"/>
      <c r="CH58" s="130"/>
      <c r="CI58" s="130"/>
      <c r="CJ58" s="130"/>
      <c r="CK58" s="130"/>
      <c r="CL58" s="130"/>
      <c r="CM58" s="130"/>
      <c r="CN58" s="130"/>
      <c r="CO58" s="130"/>
      <c r="CP58" s="130"/>
      <c r="CQ58" s="130"/>
      <c r="CR58" s="130"/>
      <c r="CS58" s="130"/>
      <c r="CT58" s="130"/>
      <c r="CU58" s="130"/>
      <c r="CV58" s="130"/>
      <c r="CW58" s="130"/>
      <c r="CX58" s="130"/>
      <c r="CY58" s="130"/>
      <c r="CZ58" s="130"/>
      <c r="DA58" s="130"/>
      <c r="DB58" s="130"/>
      <c r="DC58" s="130"/>
      <c r="DD58" s="130"/>
      <c r="DE58" s="130"/>
      <c r="DF58" s="130"/>
      <c r="DG58" s="130"/>
      <c r="DH58" s="130"/>
      <c r="DI58" s="130"/>
      <c r="DJ58" s="130"/>
      <c r="DK58" s="130"/>
      <c r="DL58" s="130"/>
      <c r="DM58" s="130"/>
      <c r="DN58" s="130"/>
      <c r="DO58" s="130"/>
      <c r="DP58" s="130"/>
      <c r="DQ58" s="130"/>
      <c r="DR58" s="130"/>
      <c r="DS58" s="130"/>
      <c r="DT58" s="130"/>
      <c r="DU58" s="130"/>
      <c r="DV58" s="130"/>
      <c r="DW58" s="130"/>
      <c r="DX58" s="130"/>
      <c r="DY58" s="130"/>
      <c r="DZ58" s="130"/>
      <c r="EA58" s="130"/>
      <c r="EB58" s="130"/>
      <c r="EC58" s="130"/>
      <c r="ED58" s="130"/>
      <c r="EE58" s="131">
        <v>0</v>
      </c>
    </row>
    <row r="59" spans="1:135" x14ac:dyDescent="0.35">
      <c r="A59" s="137">
        <f>SUMIF($C$1:$EE$1,"&lt;="&amp;Resumen!$K$19,'FC Mensual'!C59:EE59)</f>
        <v>22607316343.079704</v>
      </c>
      <c r="B59" s="5" t="s">
        <v>132</v>
      </c>
      <c r="C59" s="129"/>
      <c r="D59" s="130">
        <f>IF(D1=Resumen!$K$19,'FC Mensual'!D69,IF('FC Mensual'!D55&lt;0,MIN(-'FC Mensual'!D55,'FC Mensual'!D69),0))</f>
        <v>321616712.20469999</v>
      </c>
      <c r="E59" s="130">
        <f>IF(E1=Resumen!$K$19,'FC Mensual'!E69,IF('FC Mensual'!E55&lt;0,MIN(-'FC Mensual'!E55,'FC Mensual'!E69),0))</f>
        <v>480631245.62970006</v>
      </c>
      <c r="F59" s="130">
        <f>IF(F1=Resumen!$K$19,'FC Mensual'!F69,IF('FC Mensual'!F55&lt;0,MIN(-'FC Mensual'!F55,'FC Mensual'!F69),0))</f>
        <v>480478033.22969997</v>
      </c>
      <c r="G59" s="130">
        <f>IF(G1=Resumen!$K$19,'FC Mensual'!G69,IF('FC Mensual'!G55&lt;0,MIN(-'FC Mensual'!G55,'FC Mensual'!G69),0))</f>
        <v>1295822596.4497001</v>
      </c>
      <c r="H59" s="130">
        <f>IF(H1=Resumen!$K$19,'FC Mensual'!H69,IF('FC Mensual'!H55&lt;0,MIN(-'FC Mensual'!H55,'FC Mensual'!H69),0))</f>
        <v>1295822596.4497001</v>
      </c>
      <c r="I59" s="130">
        <f>IF(I1=Resumen!$K$19,'FC Mensual'!I69,IF('FC Mensual'!I55&lt;0,MIN(-'FC Mensual'!I55,'FC Mensual'!I69),0))</f>
        <v>1136808063.0247002</v>
      </c>
      <c r="J59" s="130">
        <f>IF(J1=Resumen!$K$19,'FC Mensual'!J69,IF('FC Mensual'!J55&lt;0,MIN(-'FC Mensual'!J55,'FC Mensual'!J69),0))</f>
        <v>1494205512.4844224</v>
      </c>
      <c r="K59" s="130">
        <f>IF(K1=Resumen!$K$19,'FC Mensual'!K69,IF('FC Mensual'!K55&lt;0,MIN(-'FC Mensual'!K55,'FC Mensual'!K69),0))</f>
        <v>1803677754.7455335</v>
      </c>
      <c r="L59" s="130">
        <f>IF(L1=Resumen!$K$19,'FC Mensual'!L69,IF('FC Mensual'!L55&lt;0,MIN(-'FC Mensual'!L55,'FC Mensual'!L69),0))</f>
        <v>1872578116.6788666</v>
      </c>
      <c r="M59" s="130">
        <f>IF(M1=Resumen!$K$19,'FC Mensual'!M69,IF('FC Mensual'!M55&lt;0,MIN(-'FC Mensual'!M55,'FC Mensual'!M69),0))</f>
        <v>1872578116.6788666</v>
      </c>
      <c r="N59" s="130">
        <f>IF(N1=Resumen!$K$19,'FC Mensual'!N69,IF('FC Mensual'!N55&lt;0,MIN(-'FC Mensual'!N55,'FC Mensual'!N69),0))</f>
        <v>1980484668.0566444</v>
      </c>
      <c r="O59" s="130">
        <f>IF(O1=Resumen!$K$19,'FC Mensual'!O69,IF('FC Mensual'!O55&lt;0,MIN(-'FC Mensual'!O55,'FC Mensual'!O69),0))</f>
        <v>2203310214.0399776</v>
      </c>
      <c r="P59" s="130">
        <f>IF(P1=Resumen!$K$19,'FC Mensual'!P69,IF('FC Mensual'!P55&lt;0,MIN(-'FC Mensual'!P55,'FC Mensual'!P69),0))</f>
        <v>2267180270.5649776</v>
      </c>
      <c r="Q59" s="130">
        <f>IF(Q1=Resumen!$K$19,'FC Mensual'!Q69,IF('FC Mensual'!Q55&lt;0,MIN(-'FC Mensual'!Q55,'FC Mensual'!Q69),0))</f>
        <v>1451835707.3449779</v>
      </c>
      <c r="R59" s="130">
        <f>IF(R1=Resumen!$K$19,'FC Mensual'!R69,IF('FC Mensual'!R55&lt;0,MIN(-'FC Mensual'!R55,'FC Mensual'!R69),0))</f>
        <v>1407066971.840811</v>
      </c>
      <c r="S59" s="130">
        <f>IF(S1=Resumen!$K$19,'FC Mensual'!S69,IF('FC Mensual'!S55&lt;0,MIN(-'FC Mensual'!S55,'FC Mensual'!S69),0))</f>
        <v>1088830719.8685889</v>
      </c>
      <c r="T59" s="130">
        <f>IF(T1=Resumen!$K$19,'FC Mensual'!T69,IF('FC Mensual'!T55&lt;0,MIN(-'FC Mensual'!T55,'FC Mensual'!T69),0))</f>
        <v>154389043.78783488</v>
      </c>
      <c r="U59" s="130">
        <f>IF(U1=Resumen!$K$19,'FC Mensual'!U69,IF('FC Mensual'!U55&lt;0,MIN(-'FC Mensual'!U55,'FC Mensual'!U69),0))</f>
        <v>0</v>
      </c>
      <c r="V59" s="130">
        <f>IF(V1=Resumen!$K$19,'FC Mensual'!V69,IF('FC Mensual'!V55&lt;0,MIN(-'FC Mensual'!V55,'FC Mensual'!V69),0))</f>
        <v>0</v>
      </c>
      <c r="W59" s="130">
        <f>IF(W1=Resumen!$K$19,'FC Mensual'!W69,IF('FC Mensual'!W55&lt;0,MIN(-'FC Mensual'!W55,'FC Mensual'!W69),0))</f>
        <v>0</v>
      </c>
      <c r="X59" s="130">
        <f>IF(X1=Resumen!$K$19,'FC Mensual'!X69,IF('FC Mensual'!X55&lt;0,MIN(-'FC Mensual'!X55,'FC Mensual'!X69),0))</f>
        <v>0</v>
      </c>
      <c r="Y59" s="130">
        <f>IF(Y1=Resumen!$K$19,'FC Mensual'!Y69,IF('FC Mensual'!Y55&lt;0,MIN(-'FC Mensual'!Y55,'FC Mensual'!Y69),0))</f>
        <v>0</v>
      </c>
      <c r="Z59" s="130">
        <f>IF(Z1=Resumen!$K$19,'FC Mensual'!Z69,IF('FC Mensual'!Z55&lt;0,MIN(-'FC Mensual'!Z55,'FC Mensual'!Z69),0))</f>
        <v>0</v>
      </c>
      <c r="AA59" s="130">
        <f>IF(AA1=Resumen!$K$19,'FC Mensual'!AA69,IF('FC Mensual'!AA55&lt;0,MIN(-'FC Mensual'!AA55,'FC Mensual'!AA69),0))</f>
        <v>0</v>
      </c>
      <c r="AB59" s="130">
        <f>IF(AB1=Resumen!$K$19,'FC Mensual'!AB69,IF('FC Mensual'!AB55&lt;0,MIN(-'FC Mensual'!AB55,'FC Mensual'!AB69),0))</f>
        <v>0</v>
      </c>
      <c r="AC59" s="130">
        <f>IF(AC1=Resumen!$K$19,'FC Mensual'!AC69,IF('FC Mensual'!AC55&lt;0,MIN(-'FC Mensual'!AC55,'FC Mensual'!AC69),0))</f>
        <v>0</v>
      </c>
      <c r="AD59" s="130">
        <f>IF(AD1=Resumen!$K$19,'FC Mensual'!AD69,IF('FC Mensual'!AD55&lt;0,MIN(-'FC Mensual'!AD55,'FC Mensual'!AD69),0))</f>
        <v>0</v>
      </c>
      <c r="AE59" s="130">
        <f>IF(AE1=Resumen!$K$19,'FC Mensual'!AE69,IF('FC Mensual'!AE55&lt;0,MIN(-'FC Mensual'!AE55,'FC Mensual'!AE69),0))</f>
        <v>0</v>
      </c>
      <c r="AF59" s="130">
        <f>IF(AF1=Resumen!$K$19,'FC Mensual'!AF69,IF('FC Mensual'!AF55&lt;0,MIN(-'FC Mensual'!AF55,'FC Mensual'!AF69),0))</f>
        <v>0</v>
      </c>
      <c r="AG59" s="130">
        <f>IF(AG1=Resumen!$K$19,'FC Mensual'!AG69,IF('FC Mensual'!AG55&lt;0,MIN(-'FC Mensual'!AG55,'FC Mensual'!AG69),0))</f>
        <v>0</v>
      </c>
      <c r="AH59" s="130">
        <f>IF(AH1=Resumen!$K$19,'FC Mensual'!AH69,IF('FC Mensual'!AH55&lt;0,MIN(-'FC Mensual'!AH55,'FC Mensual'!AH69),0))</f>
        <v>0</v>
      </c>
      <c r="AI59" s="130">
        <f>IF(AI1=Resumen!$K$19,'FC Mensual'!AI69,IF('FC Mensual'!AI55&lt;0,MIN(-'FC Mensual'!AI55,'FC Mensual'!AI69),0))</f>
        <v>0</v>
      </c>
      <c r="AJ59" s="130">
        <f>IF(AJ1=Resumen!$K$19,'FC Mensual'!AJ69,IF('FC Mensual'!AJ55&lt;0,MIN(-'FC Mensual'!AJ55,'FC Mensual'!AJ69),0))</f>
        <v>0</v>
      </c>
      <c r="AK59" s="130">
        <f>IF(AK1=Resumen!$K$19,'FC Mensual'!AK69,IF('FC Mensual'!AK55&lt;0,MIN(-'FC Mensual'!AK55,'FC Mensual'!AK69),0))</f>
        <v>0</v>
      </c>
      <c r="AL59" s="130">
        <f>IF(AL1=Resumen!$K$19,'FC Mensual'!AL69,IF('FC Mensual'!AL55&lt;0,MIN(-'FC Mensual'!AL55,'FC Mensual'!AL69),0))</f>
        <v>0</v>
      </c>
      <c r="AM59" s="130">
        <f>IF(AM1=Resumen!$K$19,'FC Mensual'!AM69,IF('FC Mensual'!AM55&lt;0,MIN(-'FC Mensual'!AM55,'FC Mensual'!AM69),0))</f>
        <v>0</v>
      </c>
      <c r="AN59" s="130">
        <f>IF(AN1=Resumen!$K$19,'FC Mensual'!AN69,IF('FC Mensual'!AN55&lt;0,MIN(-'FC Mensual'!AN55,'FC Mensual'!AN69),0))</f>
        <v>0</v>
      </c>
      <c r="AO59" s="130">
        <f>IF(AO1=Resumen!$K$19,'FC Mensual'!AO69,IF('FC Mensual'!AO55&lt;0,MIN(-'FC Mensual'!AO55,'FC Mensual'!AO69),0))</f>
        <v>0</v>
      </c>
      <c r="AP59" s="130">
        <f>IF(AP1=Resumen!$K$19,'FC Mensual'!AP69,IF('FC Mensual'!AP55&lt;0,MIN(-'FC Mensual'!AP55,'FC Mensual'!AP69),0))</f>
        <v>0</v>
      </c>
      <c r="AQ59" s="130">
        <f>IF(AQ1=Resumen!$K$19,'FC Mensual'!AQ69,IF('FC Mensual'!AQ55&lt;0,MIN(-'FC Mensual'!AQ55,'FC Mensual'!AQ69),0))</f>
        <v>0</v>
      </c>
      <c r="AR59" s="130">
        <f>IF(AR1=Resumen!$K$19,'FC Mensual'!AR69,IF('FC Mensual'!AR55&lt;0,MIN(-'FC Mensual'!AR55,'FC Mensual'!AR69),0))</f>
        <v>0</v>
      </c>
      <c r="AS59" s="130">
        <f>IF(AS1=Resumen!$K$19,'FC Mensual'!AS69,IF('FC Mensual'!AS55&lt;0,MIN(-'FC Mensual'!AS55,'FC Mensual'!AS69),0))</f>
        <v>0</v>
      </c>
      <c r="AT59" s="130">
        <f>IF(AT1=Resumen!$K$19,'FC Mensual'!AT69,IF('FC Mensual'!AT55&lt;0,MIN(-'FC Mensual'!AT55,'FC Mensual'!AT69),0))</f>
        <v>0</v>
      </c>
      <c r="AU59" s="130">
        <f>IF(AU1=Resumen!$K$19,'FC Mensual'!AU69,IF('FC Mensual'!AU55&lt;0,MIN(-'FC Mensual'!AU55,'FC Mensual'!AU69),0))</f>
        <v>0</v>
      </c>
      <c r="AV59" s="130">
        <f>IF(AV1=Resumen!$K$19,'FC Mensual'!AV69,IF('FC Mensual'!AV55&lt;0,MIN(-'FC Mensual'!AV55,'FC Mensual'!AV69),0))</f>
        <v>0</v>
      </c>
      <c r="AW59" s="130">
        <f>IF(AW1=Resumen!$K$19,'FC Mensual'!AW69,IF('FC Mensual'!AW55&lt;0,MIN(-'FC Mensual'!AW55,'FC Mensual'!AW69),0))</f>
        <v>0</v>
      </c>
      <c r="AX59" s="130">
        <f>IF(AX1=Resumen!$K$19,'FC Mensual'!AX69,IF('FC Mensual'!AX55&lt;0,MIN(-'FC Mensual'!AX55,'FC Mensual'!AX69),0))</f>
        <v>0</v>
      </c>
      <c r="AY59" s="130">
        <f>IF(AY1=Resumen!$K$19,'FC Mensual'!AY69,IF('FC Mensual'!AY55&lt;0,MIN(-'FC Mensual'!AY55,'FC Mensual'!AY69),0))</f>
        <v>0</v>
      </c>
      <c r="AZ59" s="130">
        <f>IF(AZ1=Resumen!$K$19,'FC Mensual'!AZ69,IF('FC Mensual'!AZ55&lt;0,MIN(-'FC Mensual'!AZ55,'FC Mensual'!AZ69),0))</f>
        <v>0</v>
      </c>
      <c r="BA59" s="130">
        <f>IF(BA1=Resumen!$K$19,'FC Mensual'!BA69,IF('FC Mensual'!BA55&lt;0,MIN(-'FC Mensual'!BA55,'FC Mensual'!BA69),0))</f>
        <v>0</v>
      </c>
      <c r="BB59" s="130">
        <f>IF(BB1=Resumen!$K$19,'FC Mensual'!BB69,IF('FC Mensual'!BB55&lt;0,MIN(-'FC Mensual'!BB55,'FC Mensual'!BB69),0))</f>
        <v>0</v>
      </c>
      <c r="BC59" s="130">
        <f>IF(BC1=Resumen!$K$19,'FC Mensual'!BC69,IF('FC Mensual'!BC55&lt;0,MIN(-'FC Mensual'!BC55,'FC Mensual'!BC69),0))</f>
        <v>0</v>
      </c>
      <c r="BD59" s="130">
        <f>IF(BD1=Resumen!$K$19,'FC Mensual'!BD69,IF('FC Mensual'!BD55&lt;0,MIN(-'FC Mensual'!BD55,'FC Mensual'!BD69),0))</f>
        <v>0</v>
      </c>
      <c r="BE59" s="130">
        <f>IF(BE1=Resumen!$K$19,'FC Mensual'!BE69,IF('FC Mensual'!BE55&lt;0,MIN(-'FC Mensual'!BE55,'FC Mensual'!BE69),0))</f>
        <v>0</v>
      </c>
      <c r="BF59" s="130">
        <f>IF(BF1=Resumen!$K$19,'FC Mensual'!BF69,IF('FC Mensual'!BF55&lt;0,MIN(-'FC Mensual'!BF55,'FC Mensual'!BF69),0))</f>
        <v>0</v>
      </c>
      <c r="BG59" s="130">
        <f>IF(BG1=Resumen!$K$19,'FC Mensual'!BG69,IF('FC Mensual'!BG55&lt;0,MIN(-'FC Mensual'!BG55,'FC Mensual'!BG69),0))</f>
        <v>0</v>
      </c>
      <c r="BH59" s="130">
        <f>IF(BH1=Resumen!$K$19,'FC Mensual'!BH69,IF('FC Mensual'!BH55&lt;0,MIN(-'FC Mensual'!BH55,'FC Mensual'!BH69),0))</f>
        <v>0</v>
      </c>
      <c r="BI59" s="130">
        <f>IF(BI1=Resumen!$K$19,'FC Mensual'!BI69,IF('FC Mensual'!BI55&lt;0,MIN(-'FC Mensual'!BI55,'FC Mensual'!BI69),0))</f>
        <v>0</v>
      </c>
      <c r="BJ59" s="130">
        <f>IF(BJ1=Resumen!$K$19,'FC Mensual'!BJ69,IF('FC Mensual'!BJ55&lt;0,MIN(-'FC Mensual'!BJ55,'FC Mensual'!BJ69),0))</f>
        <v>0</v>
      </c>
      <c r="BK59" s="130">
        <f>IF(BK1=Resumen!$K$19,'FC Mensual'!BK69,IF('FC Mensual'!BK55&lt;0,MIN(-'FC Mensual'!BK55,'FC Mensual'!BK69),0))</f>
        <v>0</v>
      </c>
      <c r="BL59" s="130">
        <f>IF(BL1=Resumen!$K$19,'FC Mensual'!BL69,IF('FC Mensual'!BL55&lt;0,MIN(-'FC Mensual'!BL55,'FC Mensual'!BL69),0))</f>
        <v>0</v>
      </c>
      <c r="BM59" s="130">
        <f>IF(BM1=Resumen!$K$19,'FC Mensual'!BM69,IF('FC Mensual'!BM55&lt;0,MIN(-'FC Mensual'!BM55,'FC Mensual'!BM69),0))</f>
        <v>0</v>
      </c>
      <c r="BN59" s="130">
        <f>IF(BN1=Resumen!$K$19,'FC Mensual'!BN69,IF('FC Mensual'!BN55&lt;0,MIN(-'FC Mensual'!BN55,'FC Mensual'!BN69),0))</f>
        <v>0</v>
      </c>
      <c r="BO59" s="130">
        <f>IF(BO1=Resumen!$K$19,'FC Mensual'!BO69,IF('FC Mensual'!BO55&lt;0,MIN(-'FC Mensual'!BO55,'FC Mensual'!BO69),0))</f>
        <v>0</v>
      </c>
      <c r="BP59" s="130">
        <f>IF(BP1=Resumen!$K$19,'FC Mensual'!BP69,IF('FC Mensual'!BP55&lt;0,MIN(-'FC Mensual'!BP55,'FC Mensual'!BP69),0))</f>
        <v>0</v>
      </c>
      <c r="BQ59" s="130">
        <f>IF(BQ1=Resumen!$K$19,'FC Mensual'!BQ69,IF('FC Mensual'!BQ55&lt;0,MIN(-'FC Mensual'!BQ55,'FC Mensual'!BQ69),0))</f>
        <v>0</v>
      </c>
      <c r="BR59" s="130">
        <f>IF(BR1=Resumen!$K$19,'FC Mensual'!BR69,IF('FC Mensual'!BR55&lt;0,MIN(-'FC Mensual'!BR55,'FC Mensual'!BR69),0))</f>
        <v>0</v>
      </c>
      <c r="BS59" s="130">
        <f>IF(BS1=Resumen!$K$19,'FC Mensual'!BS69,IF('FC Mensual'!BS55&lt;0,MIN(-'FC Mensual'!BS55,'FC Mensual'!BS69),0))</f>
        <v>0</v>
      </c>
      <c r="BT59" s="130">
        <f>IF(BT1=Resumen!$K$19,'FC Mensual'!BT69,IF('FC Mensual'!BT55&lt;0,MIN(-'FC Mensual'!BT55,'FC Mensual'!BT69),0))</f>
        <v>0</v>
      </c>
      <c r="BU59" s="130">
        <f>IF(BU1=Resumen!$K$19,'FC Mensual'!BU69,IF('FC Mensual'!BU55&lt;0,MIN(-'FC Mensual'!BU55,'FC Mensual'!BU69),0))</f>
        <v>0</v>
      </c>
      <c r="BV59" s="130">
        <f>IF(BV1=Resumen!$K$19,'FC Mensual'!BV69,IF('FC Mensual'!BV55&lt;0,MIN(-'FC Mensual'!BV55,'FC Mensual'!BV69),0))</f>
        <v>0</v>
      </c>
      <c r="BW59" s="130">
        <f>IF(BW1=Resumen!$K$19,'FC Mensual'!BW69,IF('FC Mensual'!BW55&lt;0,MIN(-'FC Mensual'!BW55,'FC Mensual'!BW69),0))</f>
        <v>0</v>
      </c>
      <c r="BX59" s="130">
        <f>IF(BX1=Resumen!$K$19,'FC Mensual'!BX69,IF('FC Mensual'!BX55&lt;0,MIN(-'FC Mensual'!BX55,'FC Mensual'!BX69),0))</f>
        <v>0</v>
      </c>
      <c r="BY59" s="130">
        <f>IF(BY1=Resumen!$K$19,'FC Mensual'!BY69,IF('FC Mensual'!BY55&lt;0,MIN(-'FC Mensual'!BY55,'FC Mensual'!BY69),0))</f>
        <v>0</v>
      </c>
      <c r="BZ59" s="130">
        <f>IF(BZ1=Resumen!$K$19,'FC Mensual'!BZ69,IF('FC Mensual'!BZ55&lt;0,MIN(-'FC Mensual'!BZ55,'FC Mensual'!BZ69),0))</f>
        <v>0</v>
      </c>
      <c r="CA59" s="130">
        <f>IF(CA1=Resumen!$K$19,'FC Mensual'!CA69,IF('FC Mensual'!CA55&lt;0,MIN(-'FC Mensual'!CA55,'FC Mensual'!CA69),0))</f>
        <v>0</v>
      </c>
      <c r="CB59" s="130">
        <f>IF(CB1=Resumen!$K$19,'FC Mensual'!CB69,IF('FC Mensual'!CB55&lt;0,MIN(-'FC Mensual'!CB55,'FC Mensual'!CB69),0))</f>
        <v>0</v>
      </c>
      <c r="CC59" s="130">
        <f>IF(CC1=Resumen!$K$19,'FC Mensual'!CC69,IF('FC Mensual'!CC55&lt;0,MIN(-'FC Mensual'!CC55,'FC Mensual'!CC69),0))</f>
        <v>0</v>
      </c>
      <c r="CD59" s="130">
        <f>IF(CD1=Resumen!$K$19,'FC Mensual'!CD69,IF('FC Mensual'!CD55&lt;0,MIN(-'FC Mensual'!CD55,'FC Mensual'!CD69),0))</f>
        <v>0</v>
      </c>
      <c r="CE59" s="130">
        <f>IF(CE1=Resumen!$K$19,'FC Mensual'!CE69,IF('FC Mensual'!CE55&lt;0,MIN(-'FC Mensual'!CE55,'FC Mensual'!CE69),0))</f>
        <v>0</v>
      </c>
      <c r="CF59" s="130">
        <f>IF(CF1=Resumen!$K$19,'FC Mensual'!CF69,IF('FC Mensual'!CF55&lt;0,MIN(-'FC Mensual'!CF55,'FC Mensual'!CF69),0))</f>
        <v>0</v>
      </c>
      <c r="CG59" s="130">
        <f>IF(CG1=Resumen!$K$19,'FC Mensual'!CG69,IF('FC Mensual'!CG55&lt;0,MIN(-'FC Mensual'!CG55,'FC Mensual'!CG69),0))</f>
        <v>0</v>
      </c>
      <c r="CH59" s="130">
        <f>IF(CH1=Resumen!$K$19,'FC Mensual'!CH69,IF('FC Mensual'!CH55&lt;0,MIN(-'FC Mensual'!CH55,'FC Mensual'!CH69),0))</f>
        <v>0</v>
      </c>
      <c r="CI59" s="130">
        <f>IF(CI1=Resumen!$K$19,'FC Mensual'!CI69,IF('FC Mensual'!CI55&lt;0,MIN(-'FC Mensual'!CI55,'FC Mensual'!CI69),0))</f>
        <v>0</v>
      </c>
      <c r="CJ59" s="130">
        <f>IF(CJ1=Resumen!$K$19,'FC Mensual'!CJ69,IF('FC Mensual'!CJ55&lt;0,MIN(-'FC Mensual'!CJ55,'FC Mensual'!CJ69),0))</f>
        <v>0</v>
      </c>
      <c r="CK59" s="130">
        <f>IF(CK1=Resumen!$K$19,'FC Mensual'!CK69,IF('FC Mensual'!CK55&lt;0,MIN(-'FC Mensual'!CK55,'FC Mensual'!CK69),0))</f>
        <v>0</v>
      </c>
      <c r="CL59" s="130">
        <f>IF(CL1=Resumen!$K$19,'FC Mensual'!CL69,IF('FC Mensual'!CL55&lt;0,MIN(-'FC Mensual'!CL55,'FC Mensual'!CL69),0))</f>
        <v>0</v>
      </c>
      <c r="CM59" s="130">
        <f>IF(CM1=Resumen!$K$19,'FC Mensual'!CM69,IF('FC Mensual'!CM55&lt;0,MIN(-'FC Mensual'!CM55,'FC Mensual'!CM69),0))</f>
        <v>0</v>
      </c>
      <c r="CN59" s="130">
        <f>IF(CN1=Resumen!$K$19,'FC Mensual'!CN69,IF('FC Mensual'!CN55&lt;0,MIN(-'FC Mensual'!CN55,'FC Mensual'!CN69),0))</f>
        <v>0</v>
      </c>
      <c r="CO59" s="130">
        <f>IF(CO1=Resumen!$K$19,'FC Mensual'!CO69,IF('FC Mensual'!CO55&lt;0,MIN(-'FC Mensual'!CO55,'FC Mensual'!CO69),0))</f>
        <v>0</v>
      </c>
      <c r="CP59" s="130">
        <f>IF(CP1=Resumen!$K$19,'FC Mensual'!CP69,IF('FC Mensual'!CP55&lt;0,MIN(-'FC Mensual'!CP55,'FC Mensual'!CP69),0))</f>
        <v>0</v>
      </c>
      <c r="CQ59" s="130">
        <f>IF(CQ1=Resumen!$K$19,'FC Mensual'!CQ69,IF('FC Mensual'!CQ55&lt;0,MIN(-'FC Mensual'!CQ55,'FC Mensual'!CQ69),0))</f>
        <v>0</v>
      </c>
      <c r="CR59" s="130">
        <f>IF(CR1=Resumen!$K$19,'FC Mensual'!CR69,IF('FC Mensual'!CR55&lt;0,MIN(-'FC Mensual'!CR55,'FC Mensual'!CR69),0))</f>
        <v>0</v>
      </c>
      <c r="CS59" s="130">
        <f>IF(CS1=Resumen!$K$19,'FC Mensual'!CS69,IF('FC Mensual'!CS55&lt;0,MIN(-'FC Mensual'!CS55,'FC Mensual'!CS69),0))</f>
        <v>0</v>
      </c>
      <c r="CT59" s="130">
        <f>IF(CT1=Resumen!$K$19,'FC Mensual'!CT69,IF('FC Mensual'!CT55&lt;0,MIN(-'FC Mensual'!CT55,'FC Mensual'!CT69),0))</f>
        <v>0</v>
      </c>
      <c r="CU59" s="130">
        <f>IF(CU1=Resumen!$K$19,'FC Mensual'!CU69,IF('FC Mensual'!CU55&lt;0,MIN(-'FC Mensual'!CU55,'FC Mensual'!CU69),0))</f>
        <v>0</v>
      </c>
      <c r="CV59" s="130">
        <f>IF(CV1=Resumen!$K$19,'FC Mensual'!CV69,IF('FC Mensual'!CV55&lt;0,MIN(-'FC Mensual'!CV55,'FC Mensual'!CV69),0))</f>
        <v>0</v>
      </c>
      <c r="CW59" s="130">
        <f>IF(CW1=Resumen!$K$19,'FC Mensual'!CW69,IF('FC Mensual'!CW55&lt;0,MIN(-'FC Mensual'!CW55,'FC Mensual'!CW69),0))</f>
        <v>0</v>
      </c>
      <c r="CX59" s="130">
        <f>IF(CX1=Resumen!$K$19,'FC Mensual'!CX69,IF('FC Mensual'!CX55&lt;0,MIN(-'FC Mensual'!CX55,'FC Mensual'!CX69),0))</f>
        <v>0</v>
      </c>
      <c r="CY59" s="130">
        <f>IF(CY1=Resumen!$K$19,'FC Mensual'!CY69,IF('FC Mensual'!CY55&lt;0,MIN(-'FC Mensual'!CY55,'FC Mensual'!CY69),0))</f>
        <v>0</v>
      </c>
      <c r="CZ59" s="130">
        <f>IF(CZ1=Resumen!$K$19,'FC Mensual'!CZ69,IF('FC Mensual'!CZ55&lt;0,MIN(-'FC Mensual'!CZ55,'FC Mensual'!CZ69),0))</f>
        <v>0</v>
      </c>
      <c r="DA59" s="130">
        <f>IF(DA1=Resumen!$K$19,'FC Mensual'!DA69,IF('FC Mensual'!DA55&lt;0,MIN(-'FC Mensual'!DA55,'FC Mensual'!DA69),0))</f>
        <v>0</v>
      </c>
      <c r="DB59" s="130">
        <f>IF(DB1=Resumen!$K$19,'FC Mensual'!DB69,IF('FC Mensual'!DB55&lt;0,MIN(-'FC Mensual'!DB55,'FC Mensual'!DB69),0))</f>
        <v>0</v>
      </c>
      <c r="DC59" s="130">
        <f>IF(DC1=Resumen!$K$19,'FC Mensual'!DC69,IF('FC Mensual'!DC55&lt;0,MIN(-'FC Mensual'!DC55,'FC Mensual'!DC69),0))</f>
        <v>0</v>
      </c>
      <c r="DD59" s="130">
        <f>IF(DD1=Resumen!$K$19,'FC Mensual'!DD69,IF('FC Mensual'!DD55&lt;0,MIN(-'FC Mensual'!DD55,'FC Mensual'!DD69),0))</f>
        <v>0</v>
      </c>
      <c r="DE59" s="130">
        <f>IF(DE1=Resumen!$K$19,'FC Mensual'!DE69,IF('FC Mensual'!DE55&lt;0,MIN(-'FC Mensual'!DE55,'FC Mensual'!DE69),0))</f>
        <v>0</v>
      </c>
      <c r="DF59" s="130">
        <f>IF(DF1=Resumen!$K$19,'FC Mensual'!DF69,IF('FC Mensual'!DF55&lt;0,MIN(-'FC Mensual'!DF55,'FC Mensual'!DF69),0))</f>
        <v>0</v>
      </c>
      <c r="DG59" s="130">
        <f>IF(DG1=Resumen!$K$19,'FC Mensual'!DG69,IF('FC Mensual'!DG55&lt;0,MIN(-'FC Mensual'!DG55,'FC Mensual'!DG69),0))</f>
        <v>0</v>
      </c>
      <c r="DH59" s="130">
        <f>IF(DH1=Resumen!$K$19,'FC Mensual'!DH69,IF('FC Mensual'!DH55&lt;0,MIN(-'FC Mensual'!DH55,'FC Mensual'!DH69),0))</f>
        <v>0</v>
      </c>
      <c r="DI59" s="130">
        <f>IF(DI1=Resumen!$K$19,'FC Mensual'!DI69,IF('FC Mensual'!DI55&lt;0,MIN(-'FC Mensual'!DI55,'FC Mensual'!DI69),0))</f>
        <v>0</v>
      </c>
      <c r="DJ59" s="130">
        <f>IF(DJ1=Resumen!$K$19,'FC Mensual'!DJ69,IF('FC Mensual'!DJ55&lt;0,MIN(-'FC Mensual'!DJ55,'FC Mensual'!DJ69),0))</f>
        <v>0</v>
      </c>
      <c r="DK59" s="130">
        <f>IF(DK1=Resumen!$K$19,'FC Mensual'!DK69,IF('FC Mensual'!DK55&lt;0,MIN(-'FC Mensual'!DK55,'FC Mensual'!DK69),0))</f>
        <v>0</v>
      </c>
      <c r="DL59" s="130">
        <f>IF(DL1=Resumen!$K$19,'FC Mensual'!DL69,IF('FC Mensual'!DL55&lt;0,MIN(-'FC Mensual'!DL55,'FC Mensual'!DL69),0))</f>
        <v>0</v>
      </c>
      <c r="DM59" s="130">
        <f>IF(DM1=Resumen!$K$19,'FC Mensual'!DM69,IF('FC Mensual'!DM55&lt;0,MIN(-'FC Mensual'!DM55,'FC Mensual'!DM69),0))</f>
        <v>0</v>
      </c>
      <c r="DN59" s="130">
        <f>IF(DN1=Resumen!$K$19,'FC Mensual'!DN69,IF('FC Mensual'!DN55&lt;0,MIN(-'FC Mensual'!DN55,'FC Mensual'!DN69),0))</f>
        <v>0</v>
      </c>
      <c r="DO59" s="130">
        <f>IF(DO1=Resumen!$K$19,'FC Mensual'!DO69,IF('FC Mensual'!DO55&lt;0,MIN(-'FC Mensual'!DO55,'FC Mensual'!DO69),0))</f>
        <v>0</v>
      </c>
      <c r="DP59" s="130">
        <f>IF(DP1=Resumen!$K$19,'FC Mensual'!DP69,IF('FC Mensual'!DP55&lt;0,MIN(-'FC Mensual'!DP55,'FC Mensual'!DP69),0))</f>
        <v>0</v>
      </c>
      <c r="DQ59" s="130">
        <f>IF(DQ1=Resumen!$K$19,'FC Mensual'!DQ69,IF('FC Mensual'!DQ55&lt;0,MIN(-'FC Mensual'!DQ55,'FC Mensual'!DQ69),0))</f>
        <v>0</v>
      </c>
      <c r="DR59" s="130">
        <f>IF(DR1=Resumen!$K$19,'FC Mensual'!DR69,IF('FC Mensual'!DR55&lt;0,MIN(-'FC Mensual'!DR55,'FC Mensual'!DR69),0))</f>
        <v>0</v>
      </c>
      <c r="DS59" s="130">
        <f>IF(DS1=Resumen!$K$19,'FC Mensual'!DS69,IF('FC Mensual'!DS55&lt;0,MIN(-'FC Mensual'!DS55,'FC Mensual'!DS69),0))</f>
        <v>0</v>
      </c>
      <c r="DT59" s="130">
        <f>IF(DT1=Resumen!$K$19,'FC Mensual'!DT69,IF('FC Mensual'!DT55&lt;0,MIN(-'FC Mensual'!DT55,'FC Mensual'!DT69),0))</f>
        <v>0</v>
      </c>
      <c r="DU59" s="130">
        <f>IF(DU1=Resumen!$K$19,'FC Mensual'!DU69,IF('FC Mensual'!DU55&lt;0,MIN(-'FC Mensual'!DU55,'FC Mensual'!DU69),0))</f>
        <v>0</v>
      </c>
      <c r="DV59" s="130">
        <f>IF(DV1=Resumen!$K$19,'FC Mensual'!DV69,IF('FC Mensual'!DV55&lt;0,MIN(-'FC Mensual'!DV55,'FC Mensual'!DV69),0))</f>
        <v>0</v>
      </c>
      <c r="DW59" s="130">
        <f>IF(DW1=Resumen!$K$19,'FC Mensual'!DW69,IF('FC Mensual'!DW55&lt;0,MIN(-'FC Mensual'!DW55,'FC Mensual'!DW69),0))</f>
        <v>0</v>
      </c>
      <c r="DX59" s="130">
        <f>IF(DX1=Resumen!$K$19,'FC Mensual'!DX69,IF('FC Mensual'!DX55&lt;0,MIN(-'FC Mensual'!DX55,'FC Mensual'!DX69),0))</f>
        <v>0</v>
      </c>
      <c r="DY59" s="130">
        <f>IF(DY1=Resumen!$K$19,'FC Mensual'!DY69,IF('FC Mensual'!DY55&lt;0,MIN(-'FC Mensual'!DY55,'FC Mensual'!DY69),0))</f>
        <v>0</v>
      </c>
      <c r="DZ59" s="130">
        <f>IF(DZ1=Resumen!$K$19,'FC Mensual'!DZ69,IF('FC Mensual'!DZ55&lt;0,MIN(-'FC Mensual'!DZ55,'FC Mensual'!DZ69),0))</f>
        <v>0</v>
      </c>
      <c r="EA59" s="130">
        <f>IF(EA1=Resumen!$K$19,'FC Mensual'!EA69,IF('FC Mensual'!EA55&lt;0,MIN(-'FC Mensual'!EA55,'FC Mensual'!EA69),0))</f>
        <v>0</v>
      </c>
      <c r="EB59" s="130">
        <f>IF(EB1=Resumen!$K$19,'FC Mensual'!EB69,IF('FC Mensual'!EB55&lt;0,MIN(-'FC Mensual'!EB55,'FC Mensual'!EB69),0))</f>
        <v>0</v>
      </c>
      <c r="EC59" s="130">
        <f>IF(EC1=Resumen!$K$19,'FC Mensual'!EC69,IF('FC Mensual'!EC55&lt;0,MIN(-'FC Mensual'!EC55,'FC Mensual'!EC69),0))</f>
        <v>0</v>
      </c>
      <c r="ED59" s="130">
        <f>IF(ED1=Resumen!$K$19,'FC Mensual'!ED69,IF('FC Mensual'!ED55&lt;0,MIN(-'FC Mensual'!ED55,'FC Mensual'!ED69),0))</f>
        <v>0</v>
      </c>
      <c r="EE59" s="131">
        <f>IF(EE1=Resumen!$K$19,'FC Mensual'!EE69,IF('FC Mensual'!EE55&lt;0,MIN(-'FC Mensual'!EE55,'FC Mensual'!EE69),0))</f>
        <v>0</v>
      </c>
    </row>
    <row r="60" spans="1:135" x14ac:dyDescent="0.35">
      <c r="B60" s="5"/>
      <c r="C60" s="129"/>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c r="AI60" s="130"/>
      <c r="AJ60" s="130"/>
      <c r="AK60" s="130"/>
      <c r="AL60" s="130"/>
      <c r="AM60" s="130"/>
      <c r="AN60" s="130"/>
      <c r="AO60" s="130"/>
      <c r="AP60" s="130"/>
      <c r="AQ60" s="130"/>
      <c r="AR60" s="130"/>
      <c r="AS60" s="130"/>
      <c r="AT60" s="130"/>
      <c r="AU60" s="130"/>
      <c r="AV60" s="130"/>
      <c r="AW60" s="130"/>
      <c r="AX60" s="130"/>
      <c r="AY60" s="130"/>
      <c r="AZ60" s="130"/>
      <c r="BA60" s="130"/>
      <c r="BB60" s="130"/>
      <c r="BC60" s="130"/>
      <c r="BD60" s="130"/>
      <c r="BE60" s="130"/>
      <c r="BF60" s="130"/>
      <c r="BG60" s="130"/>
      <c r="BH60" s="130"/>
      <c r="BI60" s="130"/>
      <c r="BJ60" s="130"/>
      <c r="BK60" s="130"/>
      <c r="BL60" s="130"/>
      <c r="BM60" s="130"/>
      <c r="BN60" s="130"/>
      <c r="BO60" s="130"/>
      <c r="BP60" s="130"/>
      <c r="BQ60" s="130"/>
      <c r="BR60" s="130"/>
      <c r="BS60" s="130"/>
      <c r="BT60" s="130"/>
      <c r="BU60" s="130"/>
      <c r="BV60" s="130"/>
      <c r="BW60" s="130"/>
      <c r="BX60" s="130"/>
      <c r="BY60" s="130"/>
      <c r="BZ60" s="130"/>
      <c r="CA60" s="130"/>
      <c r="CB60" s="130"/>
      <c r="CC60" s="130"/>
      <c r="CD60" s="130"/>
      <c r="CE60" s="130"/>
      <c r="CF60" s="130"/>
      <c r="CG60" s="130"/>
      <c r="CH60" s="130"/>
      <c r="CI60" s="130"/>
      <c r="CJ60" s="130"/>
      <c r="CK60" s="130"/>
      <c r="CL60" s="130"/>
      <c r="CM60" s="130"/>
      <c r="CN60" s="130"/>
      <c r="CO60" s="130"/>
      <c r="CP60" s="130"/>
      <c r="CQ60" s="130"/>
      <c r="CR60" s="130"/>
      <c r="CS60" s="130"/>
      <c r="CT60" s="130"/>
      <c r="CU60" s="130"/>
      <c r="CV60" s="130"/>
      <c r="CW60" s="130"/>
      <c r="CX60" s="130"/>
      <c r="CY60" s="130"/>
      <c r="CZ60" s="130"/>
      <c r="DA60" s="130"/>
      <c r="DB60" s="130"/>
      <c r="DC60" s="130"/>
      <c r="DD60" s="130"/>
      <c r="DE60" s="130"/>
      <c r="DF60" s="130"/>
      <c r="DG60" s="130"/>
      <c r="DH60" s="130"/>
      <c r="DI60" s="130"/>
      <c r="DJ60" s="130"/>
      <c r="DK60" s="130"/>
      <c r="DL60" s="130"/>
      <c r="DM60" s="130"/>
      <c r="DN60" s="130"/>
      <c r="DO60" s="130"/>
      <c r="DP60" s="130"/>
      <c r="DQ60" s="130"/>
      <c r="DR60" s="130"/>
      <c r="DS60" s="130"/>
      <c r="DT60" s="130"/>
      <c r="DU60" s="130"/>
      <c r="DV60" s="130"/>
      <c r="DW60" s="130"/>
      <c r="DX60" s="130"/>
      <c r="DY60" s="130"/>
      <c r="DZ60" s="130"/>
      <c r="EA60" s="130"/>
      <c r="EB60" s="130"/>
      <c r="EC60" s="130"/>
      <c r="ED60" s="130"/>
      <c r="EE60" s="131"/>
    </row>
    <row r="61" spans="1:135" x14ac:dyDescent="0.35">
      <c r="B61" s="125" t="s">
        <v>157</v>
      </c>
      <c r="C61" s="129"/>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AX61" s="130"/>
      <c r="AY61" s="130"/>
      <c r="AZ61" s="130"/>
      <c r="BA61" s="130"/>
      <c r="BB61" s="130"/>
      <c r="BC61" s="130"/>
      <c r="BD61" s="130"/>
      <c r="BE61" s="130"/>
      <c r="BF61" s="130"/>
      <c r="BG61" s="130"/>
      <c r="BH61" s="130"/>
      <c r="BI61" s="130"/>
      <c r="BJ61" s="130"/>
      <c r="BK61" s="130"/>
      <c r="BL61" s="130"/>
      <c r="BM61" s="130"/>
      <c r="BN61" s="130"/>
      <c r="BO61" s="130"/>
      <c r="BP61" s="130"/>
      <c r="BQ61" s="130"/>
      <c r="BR61" s="130"/>
      <c r="BS61" s="130"/>
      <c r="BT61" s="130"/>
      <c r="BU61" s="130"/>
      <c r="BV61" s="130"/>
      <c r="BW61" s="130"/>
      <c r="BX61" s="130"/>
      <c r="BY61" s="130"/>
      <c r="BZ61" s="130"/>
      <c r="CA61" s="130"/>
      <c r="CB61" s="130"/>
      <c r="CC61" s="130"/>
      <c r="CD61" s="130"/>
      <c r="CE61" s="130"/>
      <c r="CF61" s="130"/>
      <c r="CG61" s="130"/>
      <c r="CH61" s="130"/>
      <c r="CI61" s="130"/>
      <c r="CJ61" s="130"/>
      <c r="CK61" s="130"/>
      <c r="CL61" s="130"/>
      <c r="CM61" s="130"/>
      <c r="CN61" s="130"/>
      <c r="CO61" s="130"/>
      <c r="CP61" s="130"/>
      <c r="CQ61" s="130"/>
      <c r="CR61" s="130"/>
      <c r="CS61" s="130"/>
      <c r="CT61" s="130"/>
      <c r="CU61" s="130"/>
      <c r="CV61" s="130"/>
      <c r="CW61" s="130"/>
      <c r="CX61" s="130"/>
      <c r="CY61" s="130"/>
      <c r="CZ61" s="130"/>
      <c r="DA61" s="130"/>
      <c r="DB61" s="130"/>
      <c r="DC61" s="130"/>
      <c r="DD61" s="130"/>
      <c r="DE61" s="130"/>
      <c r="DF61" s="130"/>
      <c r="DG61" s="130"/>
      <c r="DH61" s="130"/>
      <c r="DI61" s="130"/>
      <c r="DJ61" s="130"/>
      <c r="DK61" s="130"/>
      <c r="DL61" s="130"/>
      <c r="DM61" s="130"/>
      <c r="DN61" s="130"/>
      <c r="DO61" s="130"/>
      <c r="DP61" s="130"/>
      <c r="DQ61" s="130"/>
      <c r="DR61" s="130"/>
      <c r="DS61" s="130"/>
      <c r="DT61" s="130"/>
      <c r="DU61" s="130"/>
      <c r="DV61" s="130"/>
      <c r="DW61" s="130"/>
      <c r="DX61" s="130"/>
      <c r="DY61" s="130"/>
      <c r="DZ61" s="130"/>
      <c r="EA61" s="130"/>
      <c r="EB61" s="130"/>
      <c r="EC61" s="130"/>
      <c r="ED61" s="130"/>
      <c r="EE61" s="131"/>
    </row>
    <row r="62" spans="1:135" x14ac:dyDescent="0.35">
      <c r="A62" s="137">
        <f>SUMIF($C$1:$EE$1,"&lt;="&amp;Resumen!$K$19,'FC Mensual'!C62:EE62)</f>
        <v>0</v>
      </c>
      <c r="B62" s="5"/>
      <c r="C62" s="129"/>
      <c r="D62" s="130">
        <v>0</v>
      </c>
      <c r="E62" s="130">
        <v>0</v>
      </c>
      <c r="F62" s="130">
        <v>0</v>
      </c>
      <c r="G62" s="130">
        <v>0</v>
      </c>
      <c r="H62" s="130">
        <v>0</v>
      </c>
      <c r="I62" s="130">
        <v>0</v>
      </c>
      <c r="J62" s="130">
        <v>0</v>
      </c>
      <c r="K62" s="130">
        <v>0</v>
      </c>
      <c r="L62" s="130">
        <v>0</v>
      </c>
      <c r="M62" s="130">
        <v>0</v>
      </c>
      <c r="N62" s="130">
        <v>0</v>
      </c>
      <c r="O62" s="130">
        <v>0</v>
      </c>
      <c r="P62" s="130">
        <v>0</v>
      </c>
      <c r="Q62" s="130">
        <v>0</v>
      </c>
      <c r="R62" s="130">
        <v>0</v>
      </c>
      <c r="S62" s="130">
        <v>0</v>
      </c>
      <c r="T62" s="130">
        <v>0</v>
      </c>
      <c r="U62" s="130">
        <v>0</v>
      </c>
      <c r="V62" s="130">
        <v>0</v>
      </c>
      <c r="W62" s="130">
        <v>0</v>
      </c>
      <c r="X62" s="130">
        <v>0</v>
      </c>
      <c r="Y62" s="130">
        <v>0</v>
      </c>
      <c r="Z62" s="130">
        <v>0</v>
      </c>
      <c r="AA62" s="130">
        <v>0</v>
      </c>
      <c r="AB62" s="130">
        <v>0</v>
      </c>
      <c r="AC62" s="130">
        <v>0</v>
      </c>
      <c r="AD62" s="130">
        <v>0</v>
      </c>
      <c r="AE62" s="130">
        <v>0</v>
      </c>
      <c r="AF62" s="130">
        <v>0</v>
      </c>
      <c r="AG62" s="130">
        <v>0</v>
      </c>
      <c r="AH62" s="130">
        <v>0</v>
      </c>
      <c r="AI62" s="130">
        <v>0</v>
      </c>
      <c r="AJ62" s="130">
        <v>0</v>
      </c>
      <c r="AK62" s="130">
        <v>0</v>
      </c>
      <c r="AL62" s="130">
        <v>0</v>
      </c>
      <c r="AM62" s="130">
        <v>0</v>
      </c>
      <c r="AN62" s="130">
        <v>0</v>
      </c>
      <c r="AO62" s="130">
        <v>0</v>
      </c>
      <c r="AP62" s="130">
        <v>0</v>
      </c>
      <c r="AQ62" s="130">
        <v>0</v>
      </c>
      <c r="AR62" s="130">
        <v>0</v>
      </c>
      <c r="AS62" s="130">
        <v>0</v>
      </c>
      <c r="AT62" s="130">
        <v>0</v>
      </c>
      <c r="AU62" s="130">
        <v>0</v>
      </c>
      <c r="AV62" s="130">
        <v>0</v>
      </c>
      <c r="AW62" s="130">
        <v>0</v>
      </c>
      <c r="AX62" s="130">
        <v>0</v>
      </c>
      <c r="AY62" s="130">
        <v>0</v>
      </c>
      <c r="AZ62" s="130">
        <v>0</v>
      </c>
      <c r="BA62" s="130">
        <v>0</v>
      </c>
      <c r="BB62" s="130">
        <v>0</v>
      </c>
      <c r="BC62" s="130">
        <v>0</v>
      </c>
      <c r="BD62" s="130">
        <v>0</v>
      </c>
      <c r="BE62" s="130">
        <v>0</v>
      </c>
      <c r="BF62" s="130">
        <v>0</v>
      </c>
      <c r="BG62" s="130">
        <v>0</v>
      </c>
      <c r="BH62" s="130">
        <v>0</v>
      </c>
      <c r="BI62" s="130">
        <v>0</v>
      </c>
      <c r="BJ62" s="130">
        <v>0</v>
      </c>
      <c r="BK62" s="130">
        <v>0</v>
      </c>
      <c r="BL62" s="130">
        <v>0</v>
      </c>
      <c r="BM62" s="130">
        <v>0</v>
      </c>
      <c r="BN62" s="130">
        <v>0</v>
      </c>
      <c r="BO62" s="130">
        <v>0</v>
      </c>
      <c r="BP62" s="130">
        <v>0</v>
      </c>
      <c r="BQ62" s="130">
        <v>0</v>
      </c>
      <c r="BR62" s="130">
        <v>0</v>
      </c>
      <c r="BS62" s="130">
        <v>0</v>
      </c>
      <c r="BT62" s="130">
        <v>0</v>
      </c>
      <c r="BU62" s="130">
        <v>0</v>
      </c>
      <c r="BV62" s="130">
        <v>0</v>
      </c>
      <c r="BW62" s="130">
        <v>0</v>
      </c>
      <c r="BX62" s="130">
        <v>0</v>
      </c>
      <c r="BY62" s="130">
        <v>0</v>
      </c>
      <c r="BZ62" s="130">
        <v>0</v>
      </c>
      <c r="CA62" s="130">
        <v>0</v>
      </c>
      <c r="CB62" s="130">
        <v>0</v>
      </c>
      <c r="CC62" s="130">
        <v>0</v>
      </c>
      <c r="CD62" s="130">
        <v>0</v>
      </c>
      <c r="CE62" s="130">
        <v>0</v>
      </c>
      <c r="CF62" s="130">
        <v>0</v>
      </c>
      <c r="CG62" s="130">
        <v>0</v>
      </c>
      <c r="CH62" s="130">
        <v>0</v>
      </c>
      <c r="CI62" s="130">
        <v>0</v>
      </c>
      <c r="CJ62" s="130">
        <v>0</v>
      </c>
      <c r="CK62" s="130">
        <v>0</v>
      </c>
      <c r="CL62" s="130">
        <v>0</v>
      </c>
      <c r="CM62" s="130">
        <v>0</v>
      </c>
      <c r="CN62" s="130">
        <v>0</v>
      </c>
      <c r="CO62" s="130">
        <f>-'Presupuesto Construccion'!CS30</f>
        <v>0</v>
      </c>
      <c r="CP62" s="130">
        <f>-'Presupuesto Construccion'!CT30</f>
        <v>0</v>
      </c>
      <c r="CQ62" s="130">
        <f>-'Presupuesto Construccion'!CU30</f>
        <v>0</v>
      </c>
      <c r="CR62" s="130">
        <f>-'Presupuesto Construccion'!CV30</f>
        <v>0</v>
      </c>
      <c r="CS62" s="130">
        <f>-'Presupuesto Construccion'!CW30</f>
        <v>0</v>
      </c>
      <c r="CT62" s="130">
        <f>-'Presupuesto Construccion'!CX30</f>
        <v>0</v>
      </c>
      <c r="CU62" s="130">
        <f>-'Presupuesto Construccion'!CY30</f>
        <v>0</v>
      </c>
      <c r="CV62" s="130">
        <f>-'Presupuesto Construccion'!CZ30</f>
        <v>0</v>
      </c>
      <c r="CW62" s="130">
        <f>-'Presupuesto Construccion'!DA30</f>
        <v>0</v>
      </c>
      <c r="CX62" s="130">
        <f>-'Presupuesto Construccion'!DB30</f>
        <v>0</v>
      </c>
      <c r="CY62" s="130">
        <f>-'Presupuesto Construccion'!DC30</f>
        <v>0</v>
      </c>
      <c r="CZ62" s="130">
        <f>-'Presupuesto Construccion'!DD30</f>
        <v>0</v>
      </c>
      <c r="DA62" s="130">
        <f>-'Presupuesto Construccion'!DE30</f>
        <v>0</v>
      </c>
      <c r="DB62" s="130">
        <f>-'Presupuesto Construccion'!DF30</f>
        <v>0</v>
      </c>
      <c r="DC62" s="130">
        <f>-'Presupuesto Construccion'!DG30</f>
        <v>0</v>
      </c>
      <c r="DD62" s="130">
        <f>-'Presupuesto Construccion'!DH30</f>
        <v>0</v>
      </c>
      <c r="DE62" s="130">
        <f>-'Presupuesto Construccion'!DI30</f>
        <v>0</v>
      </c>
      <c r="DF62" s="130">
        <f>-'Presupuesto Construccion'!DJ30</f>
        <v>0</v>
      </c>
      <c r="DG62" s="130">
        <f>-'Presupuesto Construccion'!DK30</f>
        <v>0</v>
      </c>
      <c r="DH62" s="130">
        <f>-'Presupuesto Construccion'!DL30</f>
        <v>0</v>
      </c>
      <c r="DI62" s="130">
        <f>-'Presupuesto Construccion'!DM30</f>
        <v>0</v>
      </c>
      <c r="DJ62" s="130">
        <f>-'Presupuesto Construccion'!DN30</f>
        <v>0</v>
      </c>
      <c r="DK62" s="130">
        <f>-'Presupuesto Construccion'!DO30</f>
        <v>0</v>
      </c>
      <c r="DL62" s="130">
        <f>-'Presupuesto Construccion'!DP30</f>
        <v>0</v>
      </c>
      <c r="DM62" s="130">
        <f>-'Presupuesto Construccion'!DQ30</f>
        <v>0</v>
      </c>
      <c r="DN62" s="130">
        <f>-'Presupuesto Construccion'!DR30</f>
        <v>0</v>
      </c>
      <c r="DO62" s="130">
        <f>-'Presupuesto Construccion'!DS30</f>
        <v>0</v>
      </c>
      <c r="DP62" s="130">
        <f>-'Presupuesto Construccion'!DT30</f>
        <v>0</v>
      </c>
      <c r="DQ62" s="130">
        <f>-'Presupuesto Construccion'!DU30</f>
        <v>0</v>
      </c>
      <c r="DR62" s="130">
        <f>-'Presupuesto Construccion'!DV30</f>
        <v>0</v>
      </c>
      <c r="DS62" s="130">
        <f>-'Presupuesto Construccion'!DW30</f>
        <v>0</v>
      </c>
      <c r="DT62" s="130">
        <f>-'Presupuesto Construccion'!DX30</f>
        <v>0</v>
      </c>
      <c r="DU62" s="130">
        <f>-'Presupuesto Construccion'!DY30</f>
        <v>0</v>
      </c>
      <c r="DV62" s="130">
        <f>-'Presupuesto Construccion'!DZ30</f>
        <v>0</v>
      </c>
      <c r="DW62" s="130">
        <f>-'Presupuesto Construccion'!EA30</f>
        <v>0</v>
      </c>
      <c r="DX62" s="130">
        <f>-'Presupuesto Construccion'!EB30</f>
        <v>0</v>
      </c>
      <c r="DY62" s="130">
        <f>-'Presupuesto Construccion'!EC30</f>
        <v>0</v>
      </c>
      <c r="DZ62" s="130">
        <f>-'Presupuesto Construccion'!ED30</f>
        <v>0</v>
      </c>
      <c r="EA62" s="130">
        <f>-'Presupuesto Construccion'!EE30</f>
        <v>0</v>
      </c>
      <c r="EB62" s="130">
        <f>-'Presupuesto Construccion'!EF30</f>
        <v>0</v>
      </c>
      <c r="EC62" s="130">
        <f>-'Presupuesto Construccion'!EG30</f>
        <v>0</v>
      </c>
      <c r="ED62" s="130">
        <f>-'Presupuesto Construccion'!EH30</f>
        <v>0</v>
      </c>
      <c r="EE62" s="130">
        <f>-'Presupuesto Construccion'!EI30</f>
        <v>0</v>
      </c>
    </row>
    <row r="63" spans="1:135" x14ac:dyDescent="0.35">
      <c r="A63" s="137">
        <f>SUMIF($C$1:$EE$1,"&lt;="&amp;Resumen!$K$19,'FC Mensual'!C63:EE63)</f>
        <v>0</v>
      </c>
      <c r="B63" s="5" t="s">
        <v>189</v>
      </c>
      <c r="C63" s="129"/>
      <c r="D63" s="130">
        <v>0</v>
      </c>
      <c r="E63" s="130">
        <v>0</v>
      </c>
      <c r="F63" s="130">
        <v>0</v>
      </c>
      <c r="G63" s="130">
        <v>0</v>
      </c>
      <c r="H63" s="130">
        <v>0</v>
      </c>
      <c r="I63" s="130">
        <v>0</v>
      </c>
      <c r="J63" s="130">
        <v>0</v>
      </c>
      <c r="K63" s="130">
        <v>0</v>
      </c>
      <c r="L63" s="130">
        <v>0</v>
      </c>
      <c r="M63" s="130">
        <v>0</v>
      </c>
      <c r="N63" s="130">
        <v>0</v>
      </c>
      <c r="O63" s="130">
        <v>0</v>
      </c>
      <c r="P63" s="130">
        <v>0</v>
      </c>
      <c r="Q63" s="130">
        <v>0</v>
      </c>
      <c r="R63" s="130">
        <v>0</v>
      </c>
      <c r="S63" s="130">
        <v>0</v>
      </c>
      <c r="T63" s="130">
        <v>0</v>
      </c>
      <c r="U63" s="130">
        <v>0</v>
      </c>
      <c r="V63" s="130">
        <v>0</v>
      </c>
      <c r="W63" s="130">
        <v>0</v>
      </c>
      <c r="X63" s="130">
        <v>0</v>
      </c>
      <c r="Y63" s="130">
        <v>0</v>
      </c>
      <c r="Z63" s="130">
        <v>0</v>
      </c>
      <c r="AA63" s="130">
        <v>0</v>
      </c>
      <c r="AB63" s="130">
        <v>0</v>
      </c>
      <c r="AC63" s="130">
        <v>0</v>
      </c>
      <c r="AD63" s="130">
        <v>0</v>
      </c>
      <c r="AE63" s="130">
        <v>0</v>
      </c>
      <c r="AF63" s="130">
        <v>0</v>
      </c>
      <c r="AG63" s="130">
        <v>0</v>
      </c>
      <c r="AH63" s="130">
        <v>0</v>
      </c>
      <c r="AI63" s="130">
        <v>0</v>
      </c>
      <c r="AJ63" s="130">
        <v>0</v>
      </c>
      <c r="AK63" s="130">
        <v>0</v>
      </c>
      <c r="AL63" s="130">
        <v>0</v>
      </c>
      <c r="AM63" s="130">
        <v>0</v>
      </c>
      <c r="AN63" s="130">
        <v>0</v>
      </c>
      <c r="AO63" s="130">
        <v>0</v>
      </c>
      <c r="AP63" s="130">
        <v>0</v>
      </c>
      <c r="AQ63" s="130">
        <v>0</v>
      </c>
      <c r="AR63" s="130">
        <v>0</v>
      </c>
      <c r="AS63" s="130">
        <v>0</v>
      </c>
      <c r="AT63" s="130">
        <v>0</v>
      </c>
      <c r="AU63" s="130">
        <v>0</v>
      </c>
      <c r="AV63" s="130">
        <v>0</v>
      </c>
      <c r="AW63" s="130">
        <v>0</v>
      </c>
      <c r="AX63" s="130">
        <v>0</v>
      </c>
      <c r="AY63" s="130">
        <v>0</v>
      </c>
      <c r="AZ63" s="130">
        <v>0</v>
      </c>
      <c r="BA63" s="130">
        <v>0</v>
      </c>
      <c r="BB63" s="130">
        <v>0</v>
      </c>
      <c r="BC63" s="130">
        <v>0</v>
      </c>
      <c r="BD63" s="130">
        <v>0</v>
      </c>
      <c r="BE63" s="130">
        <v>0</v>
      </c>
      <c r="BF63" s="130">
        <v>0</v>
      </c>
      <c r="BG63" s="130">
        <v>0</v>
      </c>
      <c r="BH63" s="130">
        <v>0</v>
      </c>
      <c r="BI63" s="130">
        <v>0</v>
      </c>
      <c r="BJ63" s="130">
        <v>0</v>
      </c>
      <c r="BK63" s="130">
        <v>0</v>
      </c>
      <c r="BL63" s="130">
        <v>0</v>
      </c>
      <c r="BM63" s="130">
        <v>0</v>
      </c>
      <c r="BN63" s="130">
        <v>0</v>
      </c>
      <c r="BO63" s="130">
        <v>0</v>
      </c>
      <c r="BP63" s="130">
        <v>0</v>
      </c>
      <c r="BQ63" s="130">
        <v>0</v>
      </c>
      <c r="BR63" s="130">
        <v>0</v>
      </c>
      <c r="BS63" s="130">
        <v>0</v>
      </c>
      <c r="BT63" s="130">
        <v>0</v>
      </c>
      <c r="BU63" s="130">
        <v>0</v>
      </c>
      <c r="BV63" s="130">
        <v>0</v>
      </c>
      <c r="BW63" s="130">
        <v>0</v>
      </c>
      <c r="BX63" s="130">
        <v>0</v>
      </c>
      <c r="BY63" s="130">
        <v>0</v>
      </c>
      <c r="BZ63" s="130">
        <v>0</v>
      </c>
      <c r="CA63" s="130">
        <v>0</v>
      </c>
      <c r="CB63" s="130">
        <v>0</v>
      </c>
      <c r="CC63" s="130">
        <v>0</v>
      </c>
      <c r="CD63" s="130">
        <v>0</v>
      </c>
      <c r="CE63" s="130">
        <v>0</v>
      </c>
      <c r="CF63" s="130">
        <v>0</v>
      </c>
      <c r="CG63" s="130">
        <v>0</v>
      </c>
      <c r="CH63" s="130">
        <v>0</v>
      </c>
      <c r="CI63" s="130">
        <v>0</v>
      </c>
      <c r="CJ63" s="130">
        <v>0</v>
      </c>
      <c r="CK63" s="130">
        <v>0</v>
      </c>
      <c r="CL63" s="130">
        <v>0</v>
      </c>
      <c r="CM63" s="130">
        <v>0</v>
      </c>
      <c r="CN63" s="130">
        <v>0</v>
      </c>
      <c r="CO63" s="130">
        <f>-'Presupuesto Construccion'!CS31</f>
        <v>0</v>
      </c>
      <c r="CP63" s="130">
        <f>-'Presupuesto Construccion'!CT31</f>
        <v>0</v>
      </c>
      <c r="CQ63" s="130">
        <f>-'Presupuesto Construccion'!CU31</f>
        <v>0</v>
      </c>
      <c r="CR63" s="130">
        <f>-'Presupuesto Construccion'!CV31</f>
        <v>0</v>
      </c>
      <c r="CS63" s="130">
        <f>-'Presupuesto Construccion'!CW31</f>
        <v>0</v>
      </c>
      <c r="CT63" s="130">
        <f>-'Presupuesto Construccion'!CX31</f>
        <v>0</v>
      </c>
      <c r="CU63" s="130">
        <f>-'Presupuesto Construccion'!CY31</f>
        <v>0</v>
      </c>
      <c r="CV63" s="130">
        <f>-'Presupuesto Construccion'!CZ31</f>
        <v>0</v>
      </c>
      <c r="CW63" s="130">
        <f>-'Presupuesto Construccion'!DA31</f>
        <v>0</v>
      </c>
      <c r="CX63" s="130">
        <f>-'Presupuesto Construccion'!DB31</f>
        <v>0</v>
      </c>
      <c r="CY63" s="130">
        <f>-'Presupuesto Construccion'!DC31</f>
        <v>0</v>
      </c>
      <c r="CZ63" s="130">
        <f>-'Presupuesto Construccion'!DD31</f>
        <v>0</v>
      </c>
      <c r="DA63" s="130">
        <f>-'Presupuesto Construccion'!DE31</f>
        <v>0</v>
      </c>
      <c r="DB63" s="130">
        <f>-'Presupuesto Construccion'!DF31</f>
        <v>0</v>
      </c>
      <c r="DC63" s="130">
        <f>-'Presupuesto Construccion'!DG31</f>
        <v>0</v>
      </c>
      <c r="DD63" s="130">
        <f>-'Presupuesto Construccion'!DH31</f>
        <v>0</v>
      </c>
      <c r="DE63" s="130">
        <f>-'Presupuesto Construccion'!DI31</f>
        <v>0</v>
      </c>
      <c r="DF63" s="130">
        <f>-'Presupuesto Construccion'!DJ31</f>
        <v>0</v>
      </c>
      <c r="DG63" s="130">
        <f>-'Presupuesto Construccion'!DK31</f>
        <v>0</v>
      </c>
      <c r="DH63" s="130">
        <f>-'Presupuesto Construccion'!DL31</f>
        <v>0</v>
      </c>
      <c r="DI63" s="130">
        <f>-'Presupuesto Construccion'!DM31</f>
        <v>0</v>
      </c>
      <c r="DJ63" s="130">
        <f>-'Presupuesto Construccion'!DN31</f>
        <v>0</v>
      </c>
      <c r="DK63" s="130">
        <f>-'Presupuesto Construccion'!DO31</f>
        <v>0</v>
      </c>
      <c r="DL63" s="130">
        <f>-'Presupuesto Construccion'!DP31</f>
        <v>0</v>
      </c>
      <c r="DM63" s="130">
        <f>-'Presupuesto Construccion'!DQ31</f>
        <v>0</v>
      </c>
      <c r="DN63" s="130">
        <f>-'Presupuesto Construccion'!DR31</f>
        <v>0</v>
      </c>
      <c r="DO63" s="130">
        <f>-'Presupuesto Construccion'!DS31</f>
        <v>0</v>
      </c>
      <c r="DP63" s="130">
        <f>-'Presupuesto Construccion'!DT31</f>
        <v>0</v>
      </c>
      <c r="DQ63" s="130">
        <f>-'Presupuesto Construccion'!DU31</f>
        <v>0</v>
      </c>
      <c r="DR63" s="130">
        <f>-'Presupuesto Construccion'!DV31</f>
        <v>0</v>
      </c>
      <c r="DS63" s="130">
        <f>-'Presupuesto Construccion'!DW31</f>
        <v>0</v>
      </c>
      <c r="DT63" s="130"/>
      <c r="DU63" s="130"/>
      <c r="DV63" s="130"/>
      <c r="DW63" s="130"/>
      <c r="DX63" s="130"/>
      <c r="DY63" s="130"/>
      <c r="DZ63" s="130"/>
      <c r="EA63" s="130"/>
      <c r="EB63" s="130"/>
      <c r="EC63" s="130"/>
      <c r="ED63" s="130"/>
    </row>
    <row r="64" spans="1:135" x14ac:dyDescent="0.35">
      <c r="A64" s="137">
        <f>SUMIF($C$1:$EE$1,"&lt;="&amp;Resumen!$K$19,'FC Mensual'!C64:EE64)</f>
        <v>40819192692.418221</v>
      </c>
      <c r="B64" s="5" t="s">
        <v>114</v>
      </c>
      <c r="C64" s="129"/>
      <c r="D64" s="130">
        <f>IF(D1=Resumen!$K$19,SUM('FC Mensual'!E43:P43)/Resumen!$K$18,0)</f>
        <v>0</v>
      </c>
      <c r="E64" s="130">
        <f>IF(E1=Resumen!$K$19,SUM('FC Mensual'!F43:Q43)/Resumen!$K$18,0)</f>
        <v>0</v>
      </c>
      <c r="F64" s="130">
        <f>IF(F1=Resumen!$K$19,SUM('FC Mensual'!G43:R43)/Resumen!$K$18,0)</f>
        <v>0</v>
      </c>
      <c r="G64" s="130">
        <f>IF(G1=Resumen!$K$19,SUM('FC Mensual'!H43:S43)/Resumen!$K$18,0)</f>
        <v>0</v>
      </c>
      <c r="H64" s="130">
        <f>IF(H1=Resumen!$K$19,SUM('FC Mensual'!I43:T43)/Resumen!$K$18,0)</f>
        <v>0</v>
      </c>
      <c r="I64" s="130">
        <f>IF(I1=Resumen!$K$19,SUM('FC Mensual'!J43:U43)/Resumen!$K$18,0)</f>
        <v>0</v>
      </c>
      <c r="J64" s="130">
        <f>IF(J1=Resumen!$K$19,SUM('FC Mensual'!K43:V43)/Resumen!$K$18,0)</f>
        <v>0</v>
      </c>
      <c r="K64" s="130">
        <f>IF(K1=Resumen!$K$19,SUM('FC Mensual'!L43:W43)/Resumen!$K$18,0)</f>
        <v>0</v>
      </c>
      <c r="L64" s="130">
        <f>IF(L1=Resumen!$K$19,SUM('FC Mensual'!M43:X43)/Resumen!$K$18,0)</f>
        <v>0</v>
      </c>
      <c r="M64" s="130">
        <f>IF(M1=Resumen!$K$19,SUM('FC Mensual'!N43:Y43)/Resumen!$K$18,0)</f>
        <v>0</v>
      </c>
      <c r="N64" s="130">
        <f>IF(N1=Resumen!$K$19,SUM('FC Mensual'!O43:Z43)/Resumen!$K$18,0)</f>
        <v>0</v>
      </c>
      <c r="O64" s="130">
        <f>IF(O1=Resumen!$K$19,SUM('FC Mensual'!P43:AA43)/Resumen!$K$18,0)</f>
        <v>0</v>
      </c>
      <c r="P64" s="130">
        <f>IF(P1=Resumen!$K$19,SUM('FC Mensual'!Q43:AB43)/Resumen!$K$18,0)</f>
        <v>0</v>
      </c>
      <c r="Q64" s="130">
        <f>IF(Q1=Resumen!$K$19,SUM('FC Mensual'!R43:AC43)/Resumen!$K$18,0)</f>
        <v>0</v>
      </c>
      <c r="R64" s="130">
        <f>IF(R1=Resumen!$K$19,SUM('FC Mensual'!S43:AD43)/Resumen!$K$18,0)</f>
        <v>0</v>
      </c>
      <c r="S64" s="130">
        <f>IF(S1=Resumen!$K$19,SUM('FC Mensual'!T43:AE43)/Resumen!$K$18,0)</f>
        <v>0</v>
      </c>
      <c r="T64" s="130">
        <f>IF(T1=Resumen!$K$19,SUM('FC Mensual'!U43:AF43)/Resumen!$K$18,0)</f>
        <v>0</v>
      </c>
      <c r="U64" s="130">
        <f>IF(U1=Resumen!$K$19,SUM('FC Mensual'!V43:AG43)/Resumen!$K$18,0)</f>
        <v>0</v>
      </c>
      <c r="V64" s="130">
        <f>IF(V1=Resumen!$K$19,SUM('FC Mensual'!W43:AH43)/Resumen!$K$18,0)</f>
        <v>0</v>
      </c>
      <c r="W64" s="130">
        <f>IF(W1=Resumen!$K$19,SUM('FC Mensual'!X43:AI43)/Resumen!$K$18,0)</f>
        <v>0</v>
      </c>
      <c r="X64" s="130">
        <f>IF(X1=Resumen!$K$19,SUM('FC Mensual'!Y43:AJ43)/Resumen!$K$18,0)</f>
        <v>0</v>
      </c>
      <c r="Y64" s="130">
        <f>IF(Y1=Resumen!$K$19,SUM('FC Mensual'!Z43:AK43)/Resumen!$K$18,0)</f>
        <v>0</v>
      </c>
      <c r="Z64" s="130">
        <f>IF(Z1=Resumen!$K$19,SUM('FC Mensual'!AA43:AL43)/Resumen!$K$18,0)</f>
        <v>0</v>
      </c>
      <c r="AA64" s="130">
        <f>IF(AA1=Resumen!$K$19,SUM('FC Mensual'!AB43:AM43)/Resumen!$K$18,0)</f>
        <v>0</v>
      </c>
      <c r="AB64" s="130">
        <f>IF(AB1=Resumen!$K$19,SUM('FC Mensual'!AC43:AN43)/Resumen!$K$18,0)</f>
        <v>0</v>
      </c>
      <c r="AC64" s="130">
        <f>IF(AC1=Resumen!$K$19,SUM('FC Mensual'!AD43:AO43)/Resumen!$K$18,0)</f>
        <v>0</v>
      </c>
      <c r="AD64" s="130">
        <f>IF(AD1=Resumen!$K$19,SUM('FC Mensual'!AE43:AP43)/Resumen!$K$18,0)</f>
        <v>0</v>
      </c>
      <c r="AE64" s="130">
        <f>IF(AE1=Resumen!$K$19,SUM('FC Mensual'!AF43:AQ43)/Resumen!$K$18,0)</f>
        <v>0</v>
      </c>
      <c r="AF64" s="130">
        <f>IF(AF1=Resumen!$K$19,SUM('FC Mensual'!AG43:AR43)/Resumen!$K$18,0)</f>
        <v>0</v>
      </c>
      <c r="AG64" s="130">
        <f>IF(AG1=Resumen!$K$19,SUM('FC Mensual'!AH43:AS43)/Resumen!$K$18,0)</f>
        <v>0</v>
      </c>
      <c r="AH64" s="130">
        <f>IF(AH1=Resumen!$K$19,SUM('FC Mensual'!AI43:AT43)/Resumen!$K$18,0)</f>
        <v>0</v>
      </c>
      <c r="AI64" s="130">
        <f>IF(AI1=Resumen!$K$19,SUM('FC Mensual'!AJ43:AU43)/Resumen!$K$18,0)</f>
        <v>0</v>
      </c>
      <c r="AJ64" s="130">
        <f>IF(AJ1=Resumen!$K$19,SUM('FC Mensual'!AK43:AV43)/Resumen!$K$18,0)</f>
        <v>0</v>
      </c>
      <c r="AK64" s="130">
        <f>IF(AK1=Resumen!$K$19,SUM('FC Mensual'!AL43:AW43)/Resumen!$K$18,0)</f>
        <v>0</v>
      </c>
      <c r="AL64" s="130">
        <f>IF(AL1=Resumen!$K$19,SUM('FC Mensual'!AM43:AX43)/Resumen!$K$18,0)</f>
        <v>0</v>
      </c>
      <c r="AM64" s="130">
        <f>IF(AM1=Resumen!$K$19,SUM('FC Mensual'!AN43:AY43)/Resumen!$K$18,0)</f>
        <v>0</v>
      </c>
      <c r="AN64" s="130">
        <f>IF(AN1=Resumen!$K$19,SUM('FC Mensual'!AO43:AZ43)/Resumen!$K$18,0)</f>
        <v>0</v>
      </c>
      <c r="AO64" s="130">
        <f>IF(AO1=Resumen!$K$19,SUM('FC Mensual'!AP43:BA43)/Resumen!$K$18,0)</f>
        <v>0</v>
      </c>
      <c r="AP64" s="130">
        <f>IF(AP1=Resumen!$K$19,SUM('FC Mensual'!AQ43:BB43)/Resumen!$K$18,0)</f>
        <v>0</v>
      </c>
      <c r="AQ64" s="130">
        <f>IF(AQ1=Resumen!$K$19,SUM('FC Mensual'!AR43:BC43)/Resumen!$K$18,0)</f>
        <v>0</v>
      </c>
      <c r="AR64" s="130">
        <f>IF(AR1=Resumen!$K$19,SUM('FC Mensual'!AS43:BD43)/Resumen!$K$18,0)</f>
        <v>0</v>
      </c>
      <c r="AS64" s="130">
        <f>IF(AS1=Resumen!$K$19,SUM('FC Mensual'!AT43:BE43)/Resumen!$K$18,0)</f>
        <v>0</v>
      </c>
      <c r="AT64" s="130">
        <f>IF(AT1=Resumen!$K$19,SUM('FC Mensual'!AU43:BF43)/Resumen!$K$18,0)</f>
        <v>0</v>
      </c>
      <c r="AU64" s="130">
        <f>IF(AU1=Resumen!$K$19,SUM('FC Mensual'!AV43:BG43)/Resumen!$K$18,0)</f>
        <v>0</v>
      </c>
      <c r="AV64" s="130">
        <f>IF(AV1=Resumen!$K$19,SUM('FC Mensual'!AW43:BH43)/Resumen!$K$18,0)</f>
        <v>0</v>
      </c>
      <c r="AW64" s="130">
        <f>IF(AW1=Resumen!$K$19,SUM('FC Mensual'!AX43:BI43)/Resumen!$K$18,0)</f>
        <v>0</v>
      </c>
      <c r="AX64" s="130">
        <f>IF(AX1=Resumen!$K$19,SUM('FC Mensual'!AY43:BJ43)/Resumen!$K$18,0)</f>
        <v>0</v>
      </c>
      <c r="AY64" s="130">
        <f>IF(AY1=Resumen!$K$19,SUM('FC Mensual'!AZ43:BK43)/Resumen!$K$18,0)</f>
        <v>0</v>
      </c>
      <c r="AZ64" s="130">
        <f>IF(AZ1=Resumen!$K$19,SUM('FC Mensual'!BA43:BL43)/Resumen!$K$18,0)</f>
        <v>0</v>
      </c>
      <c r="BA64" s="130">
        <f>IF(BA1=Resumen!$K$19,SUM('FC Mensual'!BB43:BM43)/Resumen!$K$18,0)</f>
        <v>0</v>
      </c>
      <c r="BB64" s="130">
        <f>IF(BB1=Resumen!$K$19,SUM('FC Mensual'!BC43:BN43)/Resumen!$K$18,0)</f>
        <v>0</v>
      </c>
      <c r="BC64" s="130">
        <f>IF(BC1=Resumen!$K$19,SUM('FC Mensual'!BD43:BO43)/Resumen!$K$18,0)</f>
        <v>0</v>
      </c>
      <c r="BD64" s="130">
        <f>IF(BD1=Resumen!$K$19,SUM('FC Mensual'!BE43:BP43)/Resumen!$K$18,0)</f>
        <v>0</v>
      </c>
      <c r="BE64" s="130">
        <f>IF(BE1=Resumen!$K$19,SUM('FC Mensual'!BF43:BQ43)/Resumen!$K$18,0)</f>
        <v>0</v>
      </c>
      <c r="BF64" s="130">
        <f>IF(BF1=Resumen!$K$19,SUM('FC Mensual'!BG43:BR43)/Resumen!$K$18,0)</f>
        <v>0</v>
      </c>
      <c r="BG64" s="130">
        <f>IF(BG1=Resumen!$K$19,SUM('FC Mensual'!BH43:BS43)/Resumen!$K$18,0)</f>
        <v>0</v>
      </c>
      <c r="BH64" s="130">
        <f>IF(BH1=Resumen!$K$19,SUM('FC Mensual'!BI43:BT43)/Resumen!$K$18,0)</f>
        <v>0</v>
      </c>
      <c r="BI64" s="130">
        <f>IF(BI1=Resumen!$K$19,SUM('FC Mensual'!BJ43:BU43)/Resumen!$K$18,0)</f>
        <v>0</v>
      </c>
      <c r="BJ64" s="130">
        <f>IF(BJ1=Resumen!$K$19,SUM('FC Mensual'!BK43:BV43)/Resumen!$K$18,0)</f>
        <v>0</v>
      </c>
      <c r="BK64" s="130">
        <f>IF(BK1=Resumen!$K$19,SUM('FC Mensual'!BL43:BW43)/Resumen!$K$18,0)</f>
        <v>0</v>
      </c>
      <c r="BL64" s="130">
        <f>IF(BL1=Resumen!$K$19,SUM('FC Mensual'!BM43:BX43)/Resumen!$K$18,0)</f>
        <v>0</v>
      </c>
      <c r="BM64" s="130">
        <f>IF(BM1=Resumen!$K$19,SUM('FC Mensual'!BN43:BY43)/Resumen!$K$18,0)</f>
        <v>0</v>
      </c>
      <c r="BN64" s="130">
        <f>IF(BN1=Resumen!$K$19,SUM('FC Mensual'!BO43:BZ43)/Resumen!$K$18,0)</f>
        <v>0</v>
      </c>
      <c r="BO64" s="130">
        <f>IF(BO1=Resumen!$K$19,SUM('FC Mensual'!BP43:CA43)/Resumen!$K$18,0)</f>
        <v>0</v>
      </c>
      <c r="BP64" s="130">
        <f>IF(BP1=Resumen!$K$19,SUM('FC Mensual'!BQ43:CB43)/Resumen!$K$18,0)</f>
        <v>0</v>
      </c>
      <c r="BQ64" s="130">
        <f>IF(BQ1=Resumen!$K$19,SUM('FC Mensual'!BR43:CC43)/Resumen!$K$18,0)</f>
        <v>0</v>
      </c>
      <c r="BR64" s="130">
        <f>IF(BR1=Resumen!$K$19,SUM('FC Mensual'!BS43:CD43)/Resumen!$K$18,0)</f>
        <v>0</v>
      </c>
      <c r="BS64" s="130">
        <f>IF(BS1=Resumen!$K$19,SUM('FC Mensual'!BT43:CE43)/Resumen!$K$18,0)</f>
        <v>0</v>
      </c>
      <c r="BT64" s="130">
        <f>IF(BT1=Resumen!$K$19,SUM('FC Mensual'!BU43:CF43)/Resumen!$K$18,0)</f>
        <v>0</v>
      </c>
      <c r="BU64" s="130">
        <f>IF(BU1=Resumen!$K$19,SUM('FC Mensual'!BV43:CG43)/Resumen!$K$18,0)</f>
        <v>0</v>
      </c>
      <c r="BV64" s="130">
        <f>IF(BV1=Resumen!$K$19,SUM('FC Mensual'!BW43:CH43)/Resumen!$K$18,0)</f>
        <v>0</v>
      </c>
      <c r="BW64" s="130">
        <f>IF(BW1=Resumen!$K$19,SUM('FC Mensual'!BX43:CI43)/Resumen!$K$18,0)</f>
        <v>0</v>
      </c>
      <c r="BX64" s="130">
        <f>IF(BX1=Resumen!$K$19,SUM('FC Mensual'!BY43:CJ43)/Resumen!$K$18,0)</f>
        <v>0</v>
      </c>
      <c r="BY64" s="130">
        <f>IF(BY1=Resumen!$K$19,SUM('FC Mensual'!BZ43:CK43)/Resumen!$K$18,0)</f>
        <v>0</v>
      </c>
      <c r="BZ64" s="130">
        <f>IF(BZ1=Resumen!$K$19,SUM('FC Mensual'!CA43:CL43)/Resumen!$K$18,0)</f>
        <v>0</v>
      </c>
      <c r="CA64" s="130">
        <f>IF(CA1=Resumen!$K$19,SUM('FC Mensual'!CB43:CM43)/Resumen!$K$18,0)</f>
        <v>0</v>
      </c>
      <c r="CB64" s="130">
        <f>IF(CB1=Resumen!$K$19,SUM('FC Mensual'!CC43:CN43)/Resumen!$K$18,0)</f>
        <v>0</v>
      </c>
      <c r="CC64" s="130">
        <f>IF(CC1=Resumen!$K$19,SUM('FC Mensual'!CD43:CO43)/Resumen!$K$18,0)</f>
        <v>0</v>
      </c>
      <c r="CD64" s="130">
        <f>IF(CD1=Resumen!$K$19,SUM('FC Mensual'!CE43:CP43)/Resumen!$K$18,0)</f>
        <v>0</v>
      </c>
      <c r="CE64" s="130">
        <f>IF(CE1=Resumen!$K$19,SUM('FC Mensual'!CF43:CQ43)/Resumen!$K$18,0)</f>
        <v>0</v>
      </c>
      <c r="CF64" s="130">
        <f>IF(CF1=Resumen!$K$19,SUM('FC Mensual'!CG43:CR43)/Resumen!$K$18,0)</f>
        <v>0</v>
      </c>
      <c r="CG64" s="130">
        <f>IF(CG1=Resumen!$K$19,SUM('FC Mensual'!CH43:CS43)/Resumen!$K$18,0)</f>
        <v>0</v>
      </c>
      <c r="CH64" s="130">
        <f>IF(CH1=Resumen!$K$19,SUM('FC Mensual'!CI43:CT43)/Resumen!$K$18,0)</f>
        <v>0</v>
      </c>
      <c r="CI64" s="130">
        <f>IF(CI1=Resumen!$K$19,SUM('FC Mensual'!CJ43:CU43)/Resumen!$K$18,0)</f>
        <v>0</v>
      </c>
      <c r="CJ64" s="130">
        <f>IF(CJ1=Resumen!$K$19,SUM('FC Mensual'!CK43:CV43)/Resumen!$K$18,0)</f>
        <v>0</v>
      </c>
      <c r="CK64" s="130">
        <f>IF(CK1=Resumen!$K$19,SUM('FC Mensual'!CL43:CW43)/Resumen!$K$18,0)</f>
        <v>0</v>
      </c>
      <c r="CL64" s="130">
        <f>IF(CL1=Resumen!$K$19,SUM('FC Mensual'!CM43:CX43)/Resumen!$K$18,0)</f>
        <v>0</v>
      </c>
      <c r="CM64" s="130">
        <f>IF(CM1=Resumen!$K$19,SUM('FC Mensual'!CN43:CY43)/Resumen!$K$18,0)</f>
        <v>0</v>
      </c>
      <c r="CN64" s="130">
        <f>IF(CN1=Resumen!$K$19,SUM('FC Mensual'!CO43:CZ43)/Resumen!$K$18,0)</f>
        <v>0</v>
      </c>
      <c r="CO64" s="130">
        <f>IF(CO1=Resumen!$K$19,SUM('FC Mensual'!CP43:DA43)/Resumen!$K$18,0)</f>
        <v>0</v>
      </c>
      <c r="CP64" s="130">
        <f>IF(CP1=Resumen!$K$19,SUM('FC Mensual'!CQ43:DB43)/Resumen!$K$18,0)</f>
        <v>0</v>
      </c>
      <c r="CQ64" s="130">
        <f>IF(CQ1=Resumen!$K$19,SUM('FC Mensual'!CR43:DC43)/Resumen!$K$18,0)</f>
        <v>0</v>
      </c>
      <c r="CR64" s="130">
        <f>IF(CR1=Resumen!$K$19,SUM('FC Mensual'!CS43:DD43)/Resumen!$K$18,0)</f>
        <v>0</v>
      </c>
      <c r="CS64" s="130">
        <f>IF(CS1=Resumen!$K$19,SUM('FC Mensual'!CT43:DE43)/Resumen!$K$18,0)</f>
        <v>0</v>
      </c>
      <c r="CT64" s="130">
        <f>IF(CT1=Resumen!$K$19,SUM('FC Mensual'!CU43:DF43)/Resumen!$K$18,0)</f>
        <v>0</v>
      </c>
      <c r="CU64" s="130">
        <f>IF(CU1=Resumen!$K$19,SUM('FC Mensual'!CV43:DG43)/Resumen!$K$18,0)</f>
        <v>0</v>
      </c>
      <c r="CV64" s="130">
        <f>IF(CV1=Resumen!$K$19,SUM('FC Mensual'!CW43:DH43)/Resumen!$K$18,0)</f>
        <v>0</v>
      </c>
      <c r="CW64" s="130">
        <f>IF(CW1=Resumen!$K$19,SUM('FC Mensual'!CX43:DI43)/Resumen!$K$18,0)</f>
        <v>0</v>
      </c>
      <c r="CX64" s="130">
        <f>IF(CX1=Resumen!$K$19,SUM('FC Mensual'!CY43:DJ43)/Resumen!$K$18,0)</f>
        <v>0</v>
      </c>
      <c r="CY64" s="130">
        <f>IF(CY1=Resumen!$K$19,SUM('FC Mensual'!CZ43:DK43)/Resumen!$K$18,0)</f>
        <v>0</v>
      </c>
      <c r="CZ64" s="130">
        <f>IF(CZ1=Resumen!$K$19,SUM('FC Mensual'!DA43:DL43)/Resumen!$K$18,0)</f>
        <v>0</v>
      </c>
      <c r="DA64" s="130">
        <f>IF(DA1=Resumen!$K$19,SUM('FC Mensual'!DB43:DM43)/Resumen!$K$18,0)</f>
        <v>0</v>
      </c>
      <c r="DB64" s="130">
        <f>IF(DB1=Resumen!$K$19,SUM('FC Mensual'!DC43:DN43)/Resumen!$K$18,0)</f>
        <v>0</v>
      </c>
      <c r="DC64" s="130">
        <f>IF(DC1=Resumen!$K$19,SUM('FC Mensual'!DD43:DO43)/Resumen!$K$18,0)</f>
        <v>0</v>
      </c>
      <c r="DD64" s="130">
        <f>IF(DD1=Resumen!$K$19,SUM('FC Mensual'!DE43:DP43)/Resumen!$K$18,0)</f>
        <v>0</v>
      </c>
      <c r="DE64" s="130">
        <f>IF(DE1=Resumen!$K$19,SUM('FC Mensual'!DF43:DQ43)/Resumen!$K$18,0)</f>
        <v>0</v>
      </c>
      <c r="DF64" s="130">
        <f>IF(DF1=Resumen!$K$19,SUM('FC Mensual'!DG43:DR43)/Resumen!$K$18,0)</f>
        <v>0</v>
      </c>
      <c r="DG64" s="130">
        <f>IF(DG1=Resumen!$K$19,SUM('FC Mensual'!DH43:DS43)/Resumen!$K$18,0)</f>
        <v>0</v>
      </c>
      <c r="DH64" s="130">
        <f>IF(DH1=Resumen!$K$19,SUM('FC Mensual'!DI43:DT43)/Resumen!$K$18,0)</f>
        <v>0</v>
      </c>
      <c r="DI64" s="130">
        <f>IF(DI1=Resumen!$K$19,SUM('FC Mensual'!DJ43:DU43)/Resumen!$K$18,0)</f>
        <v>0</v>
      </c>
      <c r="DJ64" s="130">
        <f>IF(DJ1=Resumen!$K$19,SUM('FC Mensual'!DK43:DV43)/Resumen!$K$18,0)</f>
        <v>0</v>
      </c>
      <c r="DK64" s="130">
        <f>IF(DK1=Resumen!$K$19,SUM('FC Mensual'!DL43:DW43)/Resumen!$K$18,0)</f>
        <v>0</v>
      </c>
      <c r="DL64" s="130">
        <f>IF(DL1=Resumen!$K$19,SUM('FC Mensual'!DM43:DX43)/Resumen!$K$18,0)</f>
        <v>0</v>
      </c>
      <c r="DM64" s="130">
        <f>IF(DM1=Resumen!$K$19,SUM('FC Mensual'!DN43:DY43)/Resumen!$K$18,0)</f>
        <v>0</v>
      </c>
      <c r="DN64" s="130">
        <f>IF(DN1=Resumen!$K$19,SUM('FC Mensual'!DO43:DZ43)/Resumen!$K$18,0)</f>
        <v>0</v>
      </c>
      <c r="DO64" s="130">
        <f>IF(DO1=Resumen!$K$19,SUM('FC Mensual'!DP43:EA43)/Resumen!$K$18,0)</f>
        <v>0</v>
      </c>
      <c r="DP64" s="130">
        <f>IF(DP1=Resumen!$K$19,SUM('FC Mensual'!DQ43:EB43)/Resumen!$K$18,0)</f>
        <v>0</v>
      </c>
      <c r="DQ64" s="130">
        <f>IF(DQ1=Resumen!$K$19,SUM('FC Mensual'!DR43:EC43)/Resumen!$K$18,0)</f>
        <v>0</v>
      </c>
      <c r="DR64" s="130">
        <f>IF(DR1=Resumen!$K$19,SUM('FC Mensual'!DS43:ED43)/Resumen!$K$18,0)</f>
        <v>0</v>
      </c>
      <c r="DS64" s="130">
        <f>IF(DS1=Resumen!$K$19,SUM('FC Mensual'!DT43:EE43)/Resumen!$K$18,0)</f>
        <v>40819192692.418221</v>
      </c>
      <c r="DT64" s="130">
        <f>IF(DT1=Resumen!$K$19,SUM('FC Mensual'!DU43:EF43)/Resumen!$K$18,0)</f>
        <v>0</v>
      </c>
      <c r="DU64" s="130">
        <f>IF(DU1=Resumen!$K$19,SUM('FC Mensual'!DV43:EG43)/Resumen!$K$18,0)</f>
        <v>0</v>
      </c>
      <c r="DV64" s="130">
        <f>IF(DV1=Resumen!$K$19,SUM('FC Mensual'!DW43:EH43)/Resumen!$K$18,0)</f>
        <v>0</v>
      </c>
      <c r="DW64" s="130">
        <f>IF(DW1=Resumen!$K$19,SUM('FC Mensual'!DX43:EI43)/Resumen!$K$18,0)</f>
        <v>0</v>
      </c>
      <c r="DX64" s="130">
        <f>IF(DX1=Resumen!$K$19,SUM('FC Mensual'!DY43:EJ43)/Resumen!$K$18,0)</f>
        <v>0</v>
      </c>
      <c r="DY64" s="130">
        <f>IF(DY1=Resumen!$K$19,SUM('FC Mensual'!DZ43:EK43)/Resumen!$K$18,0)</f>
        <v>0</v>
      </c>
      <c r="DZ64" s="130">
        <f>IF(DZ1=Resumen!$K$19,SUM('FC Mensual'!EA43:EL43)/Resumen!$K$18,0)</f>
        <v>0</v>
      </c>
      <c r="EA64" s="130">
        <f>IF(EA1=Resumen!$K$19,SUM('FC Mensual'!EB43:EM43)/Resumen!$K$18,0)</f>
        <v>0</v>
      </c>
      <c r="EB64" s="130">
        <f>IF(EB1=Resumen!$K$19,SUM('FC Mensual'!EC43:EN43)/Resumen!$K$18,0)</f>
        <v>0</v>
      </c>
      <c r="EC64" s="130">
        <f>IF(EC1=Resumen!$K$19,SUM('FC Mensual'!ED43:EO43)/Resumen!$K$18,0)</f>
        <v>0</v>
      </c>
      <c r="ED64" s="130">
        <f>IF(ED1=Resumen!$K$19,SUM('FC Mensual'!EE43:EP43)/Resumen!$K$18,0)</f>
        <v>0</v>
      </c>
      <c r="EE64" s="131">
        <f>IF(EE1=Resumen!$K$19,SUM('FC Mensual'!EF43:EQ43)/Resumen!$K$18,0)</f>
        <v>0</v>
      </c>
    </row>
    <row r="65" spans="1:135" x14ac:dyDescent="0.35">
      <c r="A65" s="137">
        <f>SUMIF($C$1:$EE$1,"&lt;="&amp;Resumen!$K$19,'FC Mensual'!C65:EE65)</f>
        <v>-408191926.92418224</v>
      </c>
      <c r="B65" s="5" t="s">
        <v>193</v>
      </c>
      <c r="C65" s="129"/>
      <c r="D65" s="130">
        <f>D64*-Resumen!$K$17</f>
        <v>0</v>
      </c>
      <c r="E65" s="130">
        <f>E64*-Resumen!$K$17</f>
        <v>0</v>
      </c>
      <c r="F65" s="130">
        <f>F64*-Resumen!$K$17</f>
        <v>0</v>
      </c>
      <c r="G65" s="130">
        <f>G64*-Resumen!$K$17</f>
        <v>0</v>
      </c>
      <c r="H65" s="130">
        <f>H64*-Resumen!$K$17</f>
        <v>0</v>
      </c>
      <c r="I65" s="130">
        <f>I64*-Resumen!$K$17</f>
        <v>0</v>
      </c>
      <c r="J65" s="130">
        <f>J64*-Resumen!$K$17</f>
        <v>0</v>
      </c>
      <c r="K65" s="130">
        <f>K64*-Resumen!$K$17</f>
        <v>0</v>
      </c>
      <c r="L65" s="130">
        <f>L64*-Resumen!$K$17</f>
        <v>0</v>
      </c>
      <c r="M65" s="130">
        <f>M64*-Resumen!$K$17</f>
        <v>0</v>
      </c>
      <c r="N65" s="130">
        <f>N64*-Resumen!$K$17</f>
        <v>0</v>
      </c>
      <c r="O65" s="130">
        <f>O64*-Resumen!$K$17</f>
        <v>0</v>
      </c>
      <c r="P65" s="130">
        <f>P64*-Resumen!$K$17</f>
        <v>0</v>
      </c>
      <c r="Q65" s="130">
        <f>Q64*-Resumen!$K$17</f>
        <v>0</v>
      </c>
      <c r="R65" s="130">
        <f>R64*-Resumen!$K$17</f>
        <v>0</v>
      </c>
      <c r="S65" s="130">
        <f>S64*-Resumen!$K$17</f>
        <v>0</v>
      </c>
      <c r="T65" s="130">
        <f>T64*-Resumen!$K$17</f>
        <v>0</v>
      </c>
      <c r="U65" s="130">
        <f>U64*-Resumen!$K$17</f>
        <v>0</v>
      </c>
      <c r="V65" s="130">
        <f>V64*-Resumen!$K$17</f>
        <v>0</v>
      </c>
      <c r="W65" s="130">
        <f>W64*-Resumen!$K$17</f>
        <v>0</v>
      </c>
      <c r="X65" s="130">
        <f>X64*-Resumen!$K$17</f>
        <v>0</v>
      </c>
      <c r="Y65" s="130">
        <f>Y64*-Resumen!$K$17</f>
        <v>0</v>
      </c>
      <c r="Z65" s="130">
        <f>Z64*-Resumen!$K$17</f>
        <v>0</v>
      </c>
      <c r="AA65" s="130">
        <f>AA64*-Resumen!$K$17</f>
        <v>0</v>
      </c>
      <c r="AB65" s="130">
        <f>AB64*-Resumen!$K$17</f>
        <v>0</v>
      </c>
      <c r="AC65" s="130">
        <f>AC64*-Resumen!$K$17</f>
        <v>0</v>
      </c>
      <c r="AD65" s="130">
        <f>AD64*-Resumen!$K$17</f>
        <v>0</v>
      </c>
      <c r="AE65" s="130">
        <f>AE64*-Resumen!$K$17</f>
        <v>0</v>
      </c>
      <c r="AF65" s="130">
        <f>AF64*-Resumen!$K$17</f>
        <v>0</v>
      </c>
      <c r="AG65" s="130">
        <f>AG64*-Resumen!$K$17</f>
        <v>0</v>
      </c>
      <c r="AH65" s="130">
        <f>AH64*-Resumen!$K$17</f>
        <v>0</v>
      </c>
      <c r="AI65" s="130">
        <f>AI64*-Resumen!$K$17</f>
        <v>0</v>
      </c>
      <c r="AJ65" s="130">
        <f>AJ64*-Resumen!$K$17</f>
        <v>0</v>
      </c>
      <c r="AK65" s="130">
        <f>AK64*-Resumen!$K$17</f>
        <v>0</v>
      </c>
      <c r="AL65" s="130">
        <f>AL64*-Resumen!$K$17</f>
        <v>0</v>
      </c>
      <c r="AM65" s="130">
        <f>AM64*-Resumen!$K$17</f>
        <v>0</v>
      </c>
      <c r="AN65" s="130">
        <f>AN64*-Resumen!$K$17</f>
        <v>0</v>
      </c>
      <c r="AO65" s="130">
        <f>AO64*-Resumen!$K$17</f>
        <v>0</v>
      </c>
      <c r="AP65" s="130">
        <f>AP64*-Resumen!$K$17</f>
        <v>0</v>
      </c>
      <c r="AQ65" s="130">
        <f>AQ64*-Resumen!$K$17</f>
        <v>0</v>
      </c>
      <c r="AR65" s="130">
        <f>AR64*-Resumen!$K$17</f>
        <v>0</v>
      </c>
      <c r="AS65" s="130">
        <f>AS64*-Resumen!$K$17</f>
        <v>0</v>
      </c>
      <c r="AT65" s="130">
        <f>AT64*-Resumen!$K$17</f>
        <v>0</v>
      </c>
      <c r="AU65" s="130">
        <f>AU64*-Resumen!$K$17</f>
        <v>0</v>
      </c>
      <c r="AV65" s="130">
        <f>AV64*-Resumen!$K$17</f>
        <v>0</v>
      </c>
      <c r="AW65" s="130">
        <f>AW64*-Resumen!$K$17</f>
        <v>0</v>
      </c>
      <c r="AX65" s="130">
        <f>AX64*-Resumen!$K$17</f>
        <v>0</v>
      </c>
      <c r="AY65" s="130">
        <f>AY64*-Resumen!$K$17</f>
        <v>0</v>
      </c>
      <c r="AZ65" s="130">
        <f>AZ64*-Resumen!$K$17</f>
        <v>0</v>
      </c>
      <c r="BA65" s="130">
        <f>BA64*-Resumen!$K$17</f>
        <v>0</v>
      </c>
      <c r="BB65" s="130">
        <f>BB64*-Resumen!$K$17</f>
        <v>0</v>
      </c>
      <c r="BC65" s="130">
        <f>BC64*-Resumen!$K$17</f>
        <v>0</v>
      </c>
      <c r="BD65" s="130">
        <f>BD64*-Resumen!$K$17</f>
        <v>0</v>
      </c>
      <c r="BE65" s="130">
        <f>BE64*-Resumen!$K$17</f>
        <v>0</v>
      </c>
      <c r="BF65" s="130">
        <f>BF64*-Resumen!$K$17</f>
        <v>0</v>
      </c>
      <c r="BG65" s="130">
        <f>BG64*-Resumen!$K$17</f>
        <v>0</v>
      </c>
      <c r="BH65" s="130">
        <f>BH64*-Resumen!$K$17</f>
        <v>0</v>
      </c>
      <c r="BI65" s="130">
        <f>BI64*-Resumen!$K$17</f>
        <v>0</v>
      </c>
      <c r="BJ65" s="130">
        <f>BJ64*-Resumen!$K$17</f>
        <v>0</v>
      </c>
      <c r="BK65" s="130">
        <f>BK64*-Resumen!$K$17</f>
        <v>0</v>
      </c>
      <c r="BL65" s="130">
        <f>BL64*-Resumen!$K$17</f>
        <v>0</v>
      </c>
      <c r="BM65" s="130">
        <f>BM64*-Resumen!$K$17</f>
        <v>0</v>
      </c>
      <c r="BN65" s="130">
        <f>BN64*-Resumen!$K$17</f>
        <v>0</v>
      </c>
      <c r="BO65" s="130">
        <f>BO64*-Resumen!$K$17</f>
        <v>0</v>
      </c>
      <c r="BP65" s="130">
        <f>BP64*-Resumen!$K$17</f>
        <v>0</v>
      </c>
      <c r="BQ65" s="130">
        <f>BQ64*-Resumen!$K$17</f>
        <v>0</v>
      </c>
      <c r="BR65" s="130">
        <f>BR64*-Resumen!$K$17</f>
        <v>0</v>
      </c>
      <c r="BS65" s="130">
        <f>BS64*-Resumen!$K$17</f>
        <v>0</v>
      </c>
      <c r="BT65" s="130">
        <f>BT64*-Resumen!$K$17</f>
        <v>0</v>
      </c>
      <c r="BU65" s="130">
        <f>BU64*-Resumen!$K$17</f>
        <v>0</v>
      </c>
      <c r="BV65" s="130">
        <f>BV64*-Resumen!$K$17</f>
        <v>0</v>
      </c>
      <c r="BW65" s="130">
        <f>BW64*-Resumen!$K$17</f>
        <v>0</v>
      </c>
      <c r="BX65" s="130">
        <f>BX64*-Resumen!$K$17</f>
        <v>0</v>
      </c>
      <c r="BY65" s="130">
        <f>BY64*-Resumen!$K$17</f>
        <v>0</v>
      </c>
      <c r="BZ65" s="130">
        <f>BZ64*-Resumen!$K$17</f>
        <v>0</v>
      </c>
      <c r="CA65" s="130">
        <f>CA64*-Resumen!$K$17</f>
        <v>0</v>
      </c>
      <c r="CB65" s="130">
        <f>CB64*-Resumen!$K$17</f>
        <v>0</v>
      </c>
      <c r="CC65" s="130">
        <f>CC64*-Resumen!$K$17</f>
        <v>0</v>
      </c>
      <c r="CD65" s="130">
        <f>CD64*-Resumen!$K$17</f>
        <v>0</v>
      </c>
      <c r="CE65" s="130">
        <f>CE64*-Resumen!$K$17</f>
        <v>0</v>
      </c>
      <c r="CF65" s="130">
        <f>CF64*-Resumen!$K$17</f>
        <v>0</v>
      </c>
      <c r="CG65" s="130">
        <f>CG64*-Resumen!$K$17</f>
        <v>0</v>
      </c>
      <c r="CH65" s="130">
        <f>CH64*-Resumen!$K$17</f>
        <v>0</v>
      </c>
      <c r="CI65" s="130">
        <f>CI64*-Resumen!$K$17</f>
        <v>0</v>
      </c>
      <c r="CJ65" s="130">
        <f>CJ64*-Resumen!$K$17</f>
        <v>0</v>
      </c>
      <c r="CK65" s="130">
        <f>CK64*-Resumen!$K$17</f>
        <v>0</v>
      </c>
      <c r="CL65" s="130">
        <f>CL64*-Resumen!$K$17</f>
        <v>0</v>
      </c>
      <c r="CM65" s="130">
        <f>CM64*-Resumen!$K$17</f>
        <v>0</v>
      </c>
      <c r="CN65" s="130">
        <f>CN64*-Resumen!$K$17</f>
        <v>0</v>
      </c>
      <c r="CO65" s="130">
        <f>CO64*-Resumen!$K$17</f>
        <v>0</v>
      </c>
      <c r="CP65" s="130">
        <f>CP64*-Resumen!$K$17</f>
        <v>0</v>
      </c>
      <c r="CQ65" s="130">
        <f>CQ64*-Resumen!$K$17</f>
        <v>0</v>
      </c>
      <c r="CR65" s="130">
        <f>CR64*-Resumen!$K$17</f>
        <v>0</v>
      </c>
      <c r="CS65" s="130">
        <f>CS64*-Resumen!$K$17</f>
        <v>0</v>
      </c>
      <c r="CT65" s="130">
        <f>CT64*-Resumen!$K$17</f>
        <v>0</v>
      </c>
      <c r="CU65" s="130">
        <f>CU64*-Resumen!$K$17</f>
        <v>0</v>
      </c>
      <c r="CV65" s="130">
        <f>CV64*-Resumen!$K$17</f>
        <v>0</v>
      </c>
      <c r="CW65" s="130">
        <f>CW64*-Resumen!$K$17</f>
        <v>0</v>
      </c>
      <c r="CX65" s="130">
        <f>CX64*-Resumen!$K$17</f>
        <v>0</v>
      </c>
      <c r="CY65" s="130">
        <f>CY64*-Resumen!$K$17</f>
        <v>0</v>
      </c>
      <c r="CZ65" s="130">
        <f>CZ64*-Resumen!$K$17</f>
        <v>0</v>
      </c>
      <c r="DA65" s="130">
        <f>DA64*-Resumen!$K$17</f>
        <v>0</v>
      </c>
      <c r="DB65" s="130">
        <f>DB64*-Resumen!$K$17</f>
        <v>0</v>
      </c>
      <c r="DC65" s="130">
        <f>DC64*-Resumen!$K$17</f>
        <v>0</v>
      </c>
      <c r="DD65" s="130">
        <f>DD64*-Resumen!$K$17</f>
        <v>0</v>
      </c>
      <c r="DE65" s="130">
        <f>DE64*-Resumen!$K$17</f>
        <v>0</v>
      </c>
      <c r="DF65" s="130">
        <f>DF64*-Resumen!$K$17</f>
        <v>0</v>
      </c>
      <c r="DG65" s="130">
        <f>DG64*-Resumen!$K$17</f>
        <v>0</v>
      </c>
      <c r="DH65" s="130">
        <f>DH64*-Resumen!$K$17</f>
        <v>0</v>
      </c>
      <c r="DI65" s="130">
        <f>DI64*-Resumen!$K$17</f>
        <v>0</v>
      </c>
      <c r="DJ65" s="130">
        <f>DJ64*-Resumen!$K$17</f>
        <v>0</v>
      </c>
      <c r="DK65" s="130">
        <f>DK64*-Resumen!$K$17</f>
        <v>0</v>
      </c>
      <c r="DL65" s="130">
        <f>DL64*-Resumen!$K$17</f>
        <v>0</v>
      </c>
      <c r="DM65" s="130">
        <f>DM64*-Resumen!$K$17</f>
        <v>0</v>
      </c>
      <c r="DN65" s="130">
        <f>DN64*-Resumen!$K$17</f>
        <v>0</v>
      </c>
      <c r="DO65" s="130">
        <f>DO64*-Resumen!$K$17</f>
        <v>0</v>
      </c>
      <c r="DP65" s="130">
        <f>DP64*-Resumen!$K$17</f>
        <v>0</v>
      </c>
      <c r="DQ65" s="130">
        <f>DQ64*-Resumen!$K$17</f>
        <v>0</v>
      </c>
      <c r="DR65" s="130">
        <f>DR64*-Resumen!$K$17</f>
        <v>0</v>
      </c>
      <c r="DS65" s="130">
        <f>DS64*-Resumen!$K$17</f>
        <v>-408191926.92418224</v>
      </c>
      <c r="DT65" s="130">
        <f>DT64*-Resumen!$K$17</f>
        <v>0</v>
      </c>
      <c r="DU65" s="130">
        <f>DU64*-Resumen!$K$17</f>
        <v>0</v>
      </c>
      <c r="DV65" s="130">
        <f>DV64*-Resumen!$K$17</f>
        <v>0</v>
      </c>
      <c r="DW65" s="130">
        <f>DW64*-Resumen!$K$17</f>
        <v>0</v>
      </c>
      <c r="DX65" s="130">
        <f>DX64*-Resumen!$K$17</f>
        <v>0</v>
      </c>
      <c r="DY65" s="130">
        <f>DY64*-Resumen!$K$17</f>
        <v>0</v>
      </c>
      <c r="DZ65" s="130">
        <f>DZ64*-Resumen!$K$17</f>
        <v>0</v>
      </c>
      <c r="EA65" s="130">
        <f>EA64*-Resumen!$K$17</f>
        <v>0</v>
      </c>
      <c r="EB65" s="130">
        <f>EB64*-Resumen!$K$17</f>
        <v>0</v>
      </c>
      <c r="EC65" s="130">
        <f>EC64*-Resumen!$K$17</f>
        <v>0</v>
      </c>
      <c r="ED65" s="130">
        <f>ED64*-Resumen!$K$17</f>
        <v>0</v>
      </c>
      <c r="EE65" s="131">
        <f>EE64*-Resumen!$K$17</f>
        <v>0</v>
      </c>
    </row>
    <row r="66" spans="1:135" x14ac:dyDescent="0.35">
      <c r="B66" s="5"/>
      <c r="C66" s="129"/>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c r="AH66" s="130"/>
      <c r="AI66" s="130"/>
      <c r="AJ66" s="130"/>
      <c r="AK66" s="130"/>
      <c r="AL66" s="130"/>
      <c r="AM66" s="130"/>
      <c r="AN66" s="130"/>
      <c r="AO66" s="130"/>
      <c r="AP66" s="130"/>
      <c r="AQ66" s="130"/>
      <c r="AR66" s="130"/>
      <c r="AS66" s="130"/>
      <c r="AT66" s="130"/>
      <c r="AU66" s="130"/>
      <c r="AV66" s="130"/>
      <c r="AW66" s="130"/>
      <c r="AX66" s="130"/>
      <c r="AY66" s="130"/>
      <c r="AZ66" s="130"/>
      <c r="BA66" s="130"/>
      <c r="BB66" s="130"/>
      <c r="BC66" s="130"/>
      <c r="BD66" s="130"/>
      <c r="BE66" s="130"/>
      <c r="BF66" s="130"/>
      <c r="BG66" s="130"/>
      <c r="BH66" s="130"/>
      <c r="BI66" s="130"/>
      <c r="BJ66" s="130"/>
      <c r="BK66" s="130"/>
      <c r="BL66" s="130"/>
      <c r="BM66" s="130"/>
      <c r="BN66" s="130"/>
      <c r="BO66" s="130"/>
      <c r="BP66" s="130"/>
      <c r="BQ66" s="130"/>
      <c r="BR66" s="130"/>
      <c r="BS66" s="130"/>
      <c r="BT66" s="130"/>
      <c r="BU66" s="130"/>
      <c r="BV66" s="130"/>
      <c r="BW66" s="130"/>
      <c r="BX66" s="130"/>
      <c r="BY66" s="130"/>
      <c r="BZ66" s="130"/>
      <c r="CA66" s="130"/>
      <c r="CB66" s="130"/>
      <c r="CC66" s="130"/>
      <c r="CD66" s="130"/>
      <c r="CE66" s="130"/>
      <c r="CF66" s="130"/>
      <c r="CG66" s="130"/>
      <c r="CH66" s="130"/>
      <c r="CI66" s="130"/>
      <c r="CJ66" s="130"/>
      <c r="CK66" s="130"/>
      <c r="CL66" s="130"/>
      <c r="CM66" s="130"/>
      <c r="CN66" s="130"/>
      <c r="CO66" s="130"/>
      <c r="CP66" s="130"/>
      <c r="CQ66" s="130"/>
      <c r="CR66" s="130"/>
      <c r="CS66" s="130"/>
      <c r="CT66" s="130"/>
      <c r="CU66" s="130"/>
      <c r="CV66" s="130"/>
      <c r="CW66" s="130"/>
      <c r="CX66" s="130"/>
      <c r="CY66" s="130"/>
      <c r="CZ66" s="130"/>
      <c r="DA66" s="130"/>
      <c r="DB66" s="130"/>
      <c r="DC66" s="130"/>
      <c r="DD66" s="130"/>
      <c r="DE66" s="130"/>
      <c r="DF66" s="130"/>
      <c r="DG66" s="130"/>
      <c r="DH66" s="130"/>
      <c r="DI66" s="130"/>
      <c r="DJ66" s="130"/>
      <c r="DK66" s="130"/>
      <c r="DL66" s="130"/>
      <c r="DM66" s="130"/>
      <c r="DN66" s="130"/>
      <c r="DO66" s="130"/>
      <c r="DP66" s="130"/>
      <c r="DQ66" s="130"/>
      <c r="DR66" s="130"/>
      <c r="DS66" s="130"/>
      <c r="DT66" s="130"/>
      <c r="DU66" s="130"/>
      <c r="DV66" s="130"/>
      <c r="DW66" s="130"/>
      <c r="DX66" s="130"/>
      <c r="DY66" s="130"/>
      <c r="DZ66" s="130"/>
      <c r="EA66" s="130"/>
      <c r="EB66" s="130"/>
      <c r="EC66" s="130"/>
      <c r="ED66" s="130"/>
      <c r="EE66" s="131"/>
    </row>
    <row r="67" spans="1:135" x14ac:dyDescent="0.35">
      <c r="A67" s="137">
        <f>SUM(C67:EE67)</f>
        <v>16252293233.732086</v>
      </c>
      <c r="B67" s="14" t="s">
        <v>137</v>
      </c>
      <c r="C67" s="133">
        <f>SUM(C47,C50:C53,C58:C59,C62:C65)</f>
        <v>-8015209415.1097012</v>
      </c>
      <c r="D67" s="133">
        <f>SUM(D47,D50:D53,D58:D59,D62:D65)</f>
        <v>0</v>
      </c>
      <c r="E67" s="133">
        <f t="shared" ref="E67:BO67" si="29">SUM(E47,E50:E53,E58:E59,E62:E65)</f>
        <v>0</v>
      </c>
      <c r="F67" s="133">
        <f t="shared" si="29"/>
        <v>0</v>
      </c>
      <c r="G67" s="133">
        <f t="shared" si="29"/>
        <v>0</v>
      </c>
      <c r="H67" s="133">
        <f t="shared" si="29"/>
        <v>0</v>
      </c>
      <c r="I67" s="133">
        <f t="shared" si="29"/>
        <v>0</v>
      </c>
      <c r="J67" s="133">
        <f t="shared" si="29"/>
        <v>0</v>
      </c>
      <c r="K67" s="133">
        <f t="shared" si="29"/>
        <v>0</v>
      </c>
      <c r="L67" s="133">
        <f t="shared" si="29"/>
        <v>0</v>
      </c>
      <c r="M67" s="133">
        <f t="shared" si="29"/>
        <v>0</v>
      </c>
      <c r="N67" s="133">
        <f t="shared" si="29"/>
        <v>0</v>
      </c>
      <c r="O67" s="133">
        <f t="shared" si="29"/>
        <v>0</v>
      </c>
      <c r="P67" s="133">
        <f t="shared" si="29"/>
        <v>0</v>
      </c>
      <c r="Q67" s="133">
        <f t="shared" si="29"/>
        <v>0</v>
      </c>
      <c r="R67" s="133">
        <f t="shared" si="29"/>
        <v>0</v>
      </c>
      <c r="S67" s="133">
        <f t="shared" si="29"/>
        <v>0</v>
      </c>
      <c r="T67" s="133">
        <f t="shared" si="29"/>
        <v>-768429093.56964302</v>
      </c>
      <c r="U67" s="133">
        <f t="shared" si="29"/>
        <v>-699992591.37414443</v>
      </c>
      <c r="V67" s="133">
        <f t="shared" si="29"/>
        <v>-699992591.37414443</v>
      </c>
      <c r="W67" s="133">
        <f t="shared" si="29"/>
        <v>-599137136.48653829</v>
      </c>
      <c r="X67" s="133">
        <f t="shared" si="29"/>
        <v>-117961761.36253434</v>
      </c>
      <c r="Y67" s="133">
        <f t="shared" si="29"/>
        <v>-78582869.843576357</v>
      </c>
      <c r="Z67" s="133">
        <f t="shared" si="29"/>
        <v>-39009956.907916695</v>
      </c>
      <c r="AA67" s="133">
        <f t="shared" si="29"/>
        <v>4971690762.4938536</v>
      </c>
      <c r="AB67" s="133">
        <f t="shared" si="29"/>
        <v>-7856742.9405966699</v>
      </c>
      <c r="AC67" s="133">
        <f t="shared" si="29"/>
        <v>-7428487.7368836105</v>
      </c>
      <c r="AD67" s="133">
        <f t="shared" si="29"/>
        <v>-6999305.0129687786</v>
      </c>
      <c r="AE67" s="133">
        <f t="shared" si="29"/>
        <v>-6569192.9025779068</v>
      </c>
      <c r="AF67" s="133">
        <f t="shared" si="29"/>
        <v>-6138149.5362131298</v>
      </c>
      <c r="AG67" s="133">
        <f t="shared" si="29"/>
        <v>-5706173.0411494076</v>
      </c>
      <c r="AH67" s="133">
        <f t="shared" si="29"/>
        <v>-5273261.5414310396</v>
      </c>
      <c r="AI67" s="133">
        <f t="shared" si="29"/>
        <v>-4839543.1578684151</v>
      </c>
      <c r="AJ67" s="133">
        <f t="shared" si="29"/>
        <v>-10053890.465688497</v>
      </c>
      <c r="AK67" s="133">
        <f t="shared" si="29"/>
        <v>-9618162.6639154851</v>
      </c>
      <c r="AL67" s="133">
        <f t="shared" si="29"/>
        <v>-9181492.3212912381</v>
      </c>
      <c r="AM67" s="133">
        <f t="shared" si="29"/>
        <v>-8743877.5456561148</v>
      </c>
      <c r="AN67" s="133">
        <f t="shared" si="29"/>
        <v>-8305316.4415993094</v>
      </c>
      <c r="AO67" s="133">
        <f t="shared" si="29"/>
        <v>-7865807.1104558408</v>
      </c>
      <c r="AP67" s="133">
        <f t="shared" si="29"/>
        <v>-7425347.6503027976</v>
      </c>
      <c r="AQ67" s="133">
        <f t="shared" si="29"/>
        <v>-6983936.1559561491</v>
      </c>
      <c r="AR67" s="133">
        <f t="shared" si="29"/>
        <v>-6541570.7189673483</v>
      </c>
      <c r="AS67" s="133">
        <f t="shared" si="29"/>
        <v>-6098249.4276200831</v>
      </c>
      <c r="AT67" s="133">
        <f t="shared" si="29"/>
        <v>-5653970.3669267595</v>
      </c>
      <c r="AU67" s="133">
        <f t="shared" si="29"/>
        <v>-5208866.8186252713</v>
      </c>
      <c r="AV67" s="133">
        <f t="shared" si="29"/>
        <v>-4762666.4611755311</v>
      </c>
      <c r="AW67" s="133">
        <f t="shared" si="29"/>
        <v>-4315502.5697563291</v>
      </c>
      <c r="AX67" s="133">
        <f t="shared" si="29"/>
        <v>-3867373.2162619233</v>
      </c>
      <c r="AY67" s="133">
        <f t="shared" si="29"/>
        <v>-3418276.4692986906</v>
      </c>
      <c r="AZ67" s="133">
        <f t="shared" si="29"/>
        <v>-2968210.3941819072</v>
      </c>
      <c r="BA67" s="133">
        <f t="shared" si="29"/>
        <v>-2517173.0529323518</v>
      </c>
      <c r="BB67" s="133">
        <f t="shared" si="29"/>
        <v>-2065162.5042730868</v>
      </c>
      <c r="BC67" s="133">
        <f t="shared" si="29"/>
        <v>-1612176.8036261499</v>
      </c>
      <c r="BD67" s="133">
        <f t="shared" si="29"/>
        <v>-1158214.0031093955</v>
      </c>
      <c r="BE67" s="133">
        <f t="shared" si="29"/>
        <v>-703272.15153279901</v>
      </c>
      <c r="BF67" s="133">
        <f t="shared" si="29"/>
        <v>-247349.29439595342</v>
      </c>
      <c r="BG67" s="133">
        <f t="shared" si="29"/>
        <v>209415.91811594367</v>
      </c>
      <c r="BH67" s="133">
        <f t="shared" si="29"/>
        <v>667306.66313481331</v>
      </c>
      <c r="BI67" s="133">
        <f t="shared" si="29"/>
        <v>1126184.2971132696</v>
      </c>
      <c r="BJ67" s="133">
        <f t="shared" si="29"/>
        <v>1586050.7878275812</v>
      </c>
      <c r="BK67" s="133">
        <f t="shared" si="29"/>
        <v>2046908.1063810289</v>
      </c>
      <c r="BL67" s="133">
        <f t="shared" si="29"/>
        <v>2508758.227207154</v>
      </c>
      <c r="BM67" s="133">
        <f t="shared" si="29"/>
        <v>2971603.1280728281</v>
      </c>
      <c r="BN67" s="133">
        <f t="shared" si="29"/>
        <v>3435444.7900815606</v>
      </c>
      <c r="BO67" s="133">
        <f t="shared" si="29"/>
        <v>3900285.1976765394</v>
      </c>
      <c r="BP67" s="133">
        <f t="shared" ref="BP67:EA67" si="30">SUM(BP47,BP50:BP53,BP58:BP59,BP62:BP65)</f>
        <v>4366126.3386440575</v>
      </c>
      <c r="BQ67" s="133">
        <f t="shared" si="30"/>
        <v>4832970.2041162848</v>
      </c>
      <c r="BR67" s="133">
        <f t="shared" si="30"/>
        <v>5300818.7885749042</v>
      </c>
      <c r="BS67" s="133">
        <f t="shared" si="30"/>
        <v>5769527.8575338721</v>
      </c>
      <c r="BT67" s="133">
        <f t="shared" si="30"/>
        <v>6239391.8768227994</v>
      </c>
      <c r="BU67" s="133">
        <f t="shared" si="30"/>
        <v>6710266.6186699867</v>
      </c>
      <c r="BV67" s="133">
        <f t="shared" si="30"/>
        <v>7182154.0909854472</v>
      </c>
      <c r="BW67" s="133">
        <f t="shared" si="30"/>
        <v>7655056.3050441444</v>
      </c>
      <c r="BX67" s="133">
        <f t="shared" si="30"/>
        <v>8128975.2754891515</v>
      </c>
      <c r="BY67" s="133">
        <f t="shared" si="30"/>
        <v>8603913.0203345716</v>
      </c>
      <c r="BZ67" s="133">
        <f t="shared" si="30"/>
        <v>9079871.5609687567</v>
      </c>
      <c r="CA67" s="133">
        <f t="shared" si="30"/>
        <v>9556852.9221573174</v>
      </c>
      <c r="CB67" s="133">
        <f t="shared" si="30"/>
        <v>10034859.132046372</v>
      </c>
      <c r="CC67" s="133">
        <f t="shared" si="30"/>
        <v>10513892.222165138</v>
      </c>
      <c r="CD67" s="133">
        <f t="shared" si="30"/>
        <v>10993954.22742942</v>
      </c>
      <c r="CE67" s="133">
        <f t="shared" si="30"/>
        <v>11474895.104531854</v>
      </c>
      <c r="CF67" s="133">
        <f t="shared" si="30"/>
        <v>11957021.058395654</v>
      </c>
      <c r="CG67" s="133">
        <f t="shared" si="30"/>
        <v>12440182.052501619</v>
      </c>
      <c r="CH67" s="133">
        <f t="shared" si="30"/>
        <v>12924380.135341376</v>
      </c>
      <c r="CI67" s="133">
        <f t="shared" si="30"/>
        <v>13409617.358808428</v>
      </c>
      <c r="CJ67" s="133">
        <f t="shared" si="30"/>
        <v>13895895.778200686</v>
      </c>
      <c r="CK67" s="133">
        <f t="shared" si="30"/>
        <v>14383217.45222339</v>
      </c>
      <c r="CL67" s="133">
        <f t="shared" si="30"/>
        <v>14871584.442992538</v>
      </c>
      <c r="CM67" s="133">
        <f t="shared" si="30"/>
        <v>15360998.816037208</v>
      </c>
      <c r="CN67" s="133">
        <f t="shared" si="30"/>
        <v>15851462.640303075</v>
      </c>
      <c r="CO67" s="133">
        <f t="shared" si="30"/>
        <v>16342977.988155037</v>
      </c>
      <c r="CP67" s="133">
        <f t="shared" si="30"/>
        <v>16835546.935380131</v>
      </c>
      <c r="CQ67" s="133">
        <f t="shared" si="30"/>
        <v>17329013.39631322</v>
      </c>
      <c r="CR67" s="133">
        <f t="shared" si="30"/>
        <v>17823695.783349246</v>
      </c>
      <c r="CS67" s="133">
        <f t="shared" si="30"/>
        <v>18319438.017681777</v>
      </c>
      <c r="CT67" s="133">
        <f t="shared" si="30"/>
        <v>18816242.188815683</v>
      </c>
      <c r="CU67" s="133">
        <f t="shared" si="30"/>
        <v>19314110.389692813</v>
      </c>
      <c r="CV67" s="133">
        <f t="shared" si="30"/>
        <v>19813044.716693968</v>
      </c>
      <c r="CW67" s="133">
        <f t="shared" si="30"/>
        <v>20313047.269642562</v>
      </c>
      <c r="CX67" s="133">
        <f t="shared" si="30"/>
        <v>20814120.151807278</v>
      </c>
      <c r="CY67" s="133">
        <f t="shared" si="30"/>
        <v>21316265.469904542</v>
      </c>
      <c r="CZ67" s="133">
        <f t="shared" si="30"/>
        <v>21819485.334101915</v>
      </c>
      <c r="DA67" s="133">
        <f t="shared" si="30"/>
        <v>22323781.858020246</v>
      </c>
      <c r="DB67" s="133">
        <f t="shared" si="30"/>
        <v>22829157.158737063</v>
      </c>
      <c r="DC67" s="133">
        <f t="shared" si="30"/>
        <v>23335448.86531648</v>
      </c>
      <c r="DD67" s="133">
        <f t="shared" si="30"/>
        <v>23842988.084701866</v>
      </c>
      <c r="DE67" s="133">
        <f t="shared" si="30"/>
        <v>24351612.452883989</v>
      </c>
      <c r="DF67" s="133">
        <f t="shared" si="30"/>
        <v>24861324.100793421</v>
      </c>
      <c r="DG67" s="133">
        <f t="shared" si="30"/>
        <v>25372125.162831038</v>
      </c>
      <c r="DH67" s="133">
        <f t="shared" si="30"/>
        <v>25884017.776870579</v>
      </c>
      <c r="DI67" s="133">
        <f t="shared" si="30"/>
        <v>26397004.08426109</v>
      </c>
      <c r="DJ67" s="133">
        <f t="shared" si="30"/>
        <v>26911086.229830056</v>
      </c>
      <c r="DK67" s="133">
        <f t="shared" si="30"/>
        <v>27426266.361886024</v>
      </c>
      <c r="DL67" s="133">
        <f t="shared" si="30"/>
        <v>27942546.632220805</v>
      </c>
      <c r="DM67" s="133">
        <f t="shared" si="30"/>
        <v>28459929.196112841</v>
      </c>
      <c r="DN67" s="133">
        <f t="shared" si="30"/>
        <v>28978416.212329119</v>
      </c>
      <c r="DO67" s="133">
        <f t="shared" si="30"/>
        <v>29497838.771996945</v>
      </c>
      <c r="DP67" s="133">
        <f t="shared" si="30"/>
        <v>30018541.183131784</v>
      </c>
      <c r="DQ67" s="133">
        <f t="shared" si="30"/>
        <v>30540354.543851703</v>
      </c>
      <c r="DR67" s="133">
        <f t="shared" si="30"/>
        <v>31063281.026905656</v>
      </c>
      <c r="DS67" s="133">
        <f>SUM(DS47,DS50:DS53,DS58:DS59,DS62:DS65)</f>
        <v>21490162058.003521</v>
      </c>
      <c r="DT67" s="133">
        <f t="shared" si="30"/>
        <v>0</v>
      </c>
      <c r="DU67" s="133">
        <f t="shared" si="30"/>
        <v>0</v>
      </c>
      <c r="DV67" s="133">
        <f t="shared" si="30"/>
        <v>0</v>
      </c>
      <c r="DW67" s="133">
        <f t="shared" si="30"/>
        <v>0</v>
      </c>
      <c r="DX67" s="133">
        <f t="shared" si="30"/>
        <v>0</v>
      </c>
      <c r="DY67" s="133">
        <f t="shared" si="30"/>
        <v>0</v>
      </c>
      <c r="DZ67" s="133">
        <f t="shared" si="30"/>
        <v>0</v>
      </c>
      <c r="EA67" s="133">
        <f t="shared" si="30"/>
        <v>0</v>
      </c>
      <c r="EB67" s="133">
        <f t="shared" ref="EB67:EE67" si="31">SUM(EB47,EB50:EB53,EB58:EB59,EB62:EB65)</f>
        <v>0</v>
      </c>
      <c r="EC67" s="133">
        <f t="shared" si="31"/>
        <v>0</v>
      </c>
      <c r="ED67" s="133">
        <f t="shared" si="31"/>
        <v>0</v>
      </c>
      <c r="EE67" s="134">
        <f t="shared" si="31"/>
        <v>0</v>
      </c>
    </row>
    <row r="69" spans="1:135" x14ac:dyDescent="0.35">
      <c r="B69" s="28" t="s">
        <v>138</v>
      </c>
      <c r="C69" s="136">
        <v>0</v>
      </c>
      <c r="D69" s="130">
        <f>C70</f>
        <v>22607316343.0797</v>
      </c>
      <c r="E69" s="130">
        <f t="shared" ref="E69:BP69" si="32">D70</f>
        <v>22285699630.875</v>
      </c>
      <c r="F69" s="130">
        <f t="shared" si="32"/>
        <v>21805068385.2453</v>
      </c>
      <c r="G69" s="130">
        <f t="shared" si="32"/>
        <v>21324590352.015602</v>
      </c>
      <c r="H69" s="130">
        <f t="shared" si="32"/>
        <v>20028767755.565903</v>
      </c>
      <c r="I69" s="130">
        <f t="shared" si="32"/>
        <v>18732945159.116203</v>
      </c>
      <c r="J69" s="130">
        <f t="shared" si="32"/>
        <v>17596137096.091503</v>
      </c>
      <c r="K69" s="130">
        <f t="shared" si="32"/>
        <v>16101931583.60708</v>
      </c>
      <c r="L69" s="130">
        <f t="shared" si="32"/>
        <v>14298253828.861547</v>
      </c>
      <c r="M69" s="130">
        <f t="shared" si="32"/>
        <v>12425675712.18268</v>
      </c>
      <c r="N69" s="130">
        <f t="shared" si="32"/>
        <v>10553097595.503813</v>
      </c>
      <c r="O69" s="130">
        <f t="shared" si="32"/>
        <v>8572612927.4471684</v>
      </c>
      <c r="P69" s="130">
        <f t="shared" si="32"/>
        <v>6369302713.4071903</v>
      </c>
      <c r="Q69" s="130">
        <f t="shared" si="32"/>
        <v>4102122442.8422127</v>
      </c>
      <c r="R69" s="130">
        <f t="shared" si="32"/>
        <v>2650286735.4972348</v>
      </c>
      <c r="S69" s="130">
        <f t="shared" si="32"/>
        <v>1243219763.6564238</v>
      </c>
      <c r="T69" s="130">
        <f t="shared" si="32"/>
        <v>154389043.78783488</v>
      </c>
      <c r="U69" s="130">
        <f t="shared" si="32"/>
        <v>0</v>
      </c>
      <c r="V69" s="130">
        <f t="shared" si="32"/>
        <v>0</v>
      </c>
      <c r="W69" s="130">
        <f t="shared" si="32"/>
        <v>0</v>
      </c>
      <c r="X69" s="130">
        <f t="shared" si="32"/>
        <v>0</v>
      </c>
      <c r="Y69" s="130">
        <f t="shared" si="32"/>
        <v>0</v>
      </c>
      <c r="Z69" s="130">
        <f t="shared" si="32"/>
        <v>0</v>
      </c>
      <c r="AA69" s="130">
        <f t="shared" si="32"/>
        <v>0</v>
      </c>
      <c r="AB69" s="130">
        <f t="shared" si="32"/>
        <v>0</v>
      </c>
      <c r="AC69" s="130">
        <f t="shared" si="32"/>
        <v>0</v>
      </c>
      <c r="AD69" s="130">
        <f t="shared" si="32"/>
        <v>0</v>
      </c>
      <c r="AE69" s="130">
        <f t="shared" si="32"/>
        <v>0</v>
      </c>
      <c r="AF69" s="130">
        <f t="shared" si="32"/>
        <v>0</v>
      </c>
      <c r="AG69" s="130">
        <f t="shared" si="32"/>
        <v>0</v>
      </c>
      <c r="AH69" s="130">
        <f t="shared" si="32"/>
        <v>0</v>
      </c>
      <c r="AI69" s="130">
        <f t="shared" si="32"/>
        <v>0</v>
      </c>
      <c r="AJ69" s="130">
        <f t="shared" si="32"/>
        <v>0</v>
      </c>
      <c r="AK69" s="130">
        <f t="shared" si="32"/>
        <v>0</v>
      </c>
      <c r="AL69" s="130">
        <f t="shared" si="32"/>
        <v>0</v>
      </c>
      <c r="AM69" s="130">
        <f t="shared" si="32"/>
        <v>0</v>
      </c>
      <c r="AN69" s="130">
        <f t="shared" si="32"/>
        <v>0</v>
      </c>
      <c r="AO69" s="130">
        <f t="shared" si="32"/>
        <v>0</v>
      </c>
      <c r="AP69" s="130">
        <f t="shared" si="32"/>
        <v>0</v>
      </c>
      <c r="AQ69" s="130">
        <f t="shared" si="32"/>
        <v>0</v>
      </c>
      <c r="AR69" s="130">
        <f t="shared" si="32"/>
        <v>0</v>
      </c>
      <c r="AS69" s="130">
        <f t="shared" si="32"/>
        <v>0</v>
      </c>
      <c r="AT69" s="130">
        <f t="shared" si="32"/>
        <v>0</v>
      </c>
      <c r="AU69" s="130">
        <f t="shared" si="32"/>
        <v>0</v>
      </c>
      <c r="AV69" s="130">
        <f t="shared" si="32"/>
        <v>0</v>
      </c>
      <c r="AW69" s="130">
        <f t="shared" si="32"/>
        <v>0</v>
      </c>
      <c r="AX69" s="130">
        <f t="shared" si="32"/>
        <v>0</v>
      </c>
      <c r="AY69" s="130">
        <f t="shared" si="32"/>
        <v>0</v>
      </c>
      <c r="AZ69" s="130">
        <f t="shared" si="32"/>
        <v>0</v>
      </c>
      <c r="BA69" s="130">
        <f t="shared" si="32"/>
        <v>0</v>
      </c>
      <c r="BB69" s="130">
        <f t="shared" si="32"/>
        <v>0</v>
      </c>
      <c r="BC69" s="130">
        <f t="shared" si="32"/>
        <v>0</v>
      </c>
      <c r="BD69" s="130">
        <f t="shared" si="32"/>
        <v>0</v>
      </c>
      <c r="BE69" s="130">
        <f t="shared" si="32"/>
        <v>0</v>
      </c>
      <c r="BF69" s="130">
        <f t="shared" si="32"/>
        <v>0</v>
      </c>
      <c r="BG69" s="130">
        <f t="shared" si="32"/>
        <v>0</v>
      </c>
      <c r="BH69" s="130">
        <f t="shared" si="32"/>
        <v>0</v>
      </c>
      <c r="BI69" s="130">
        <f t="shared" si="32"/>
        <v>0</v>
      </c>
      <c r="BJ69" s="130">
        <f t="shared" si="32"/>
        <v>0</v>
      </c>
      <c r="BK69" s="130">
        <f t="shared" si="32"/>
        <v>0</v>
      </c>
      <c r="BL69" s="130">
        <f t="shared" si="32"/>
        <v>0</v>
      </c>
      <c r="BM69" s="130">
        <f t="shared" si="32"/>
        <v>0</v>
      </c>
      <c r="BN69" s="130">
        <f t="shared" si="32"/>
        <v>0</v>
      </c>
      <c r="BO69" s="130">
        <f t="shared" si="32"/>
        <v>0</v>
      </c>
      <c r="BP69" s="130">
        <f t="shared" si="32"/>
        <v>0</v>
      </c>
      <c r="BQ69" s="130">
        <f t="shared" ref="BQ69:EB69" si="33">BP70</f>
        <v>0</v>
      </c>
      <c r="BR69" s="130">
        <f t="shared" si="33"/>
        <v>0</v>
      </c>
      <c r="BS69" s="130">
        <f t="shared" si="33"/>
        <v>0</v>
      </c>
      <c r="BT69" s="130">
        <f t="shared" si="33"/>
        <v>0</v>
      </c>
      <c r="BU69" s="130">
        <f t="shared" si="33"/>
        <v>0</v>
      </c>
      <c r="BV69" s="130">
        <f t="shared" si="33"/>
        <v>0</v>
      </c>
      <c r="BW69" s="130">
        <f t="shared" si="33"/>
        <v>0</v>
      </c>
      <c r="BX69" s="130">
        <f t="shared" si="33"/>
        <v>0</v>
      </c>
      <c r="BY69" s="130">
        <f t="shared" si="33"/>
        <v>0</v>
      </c>
      <c r="BZ69" s="130">
        <f t="shared" si="33"/>
        <v>0</v>
      </c>
      <c r="CA69" s="130">
        <f t="shared" si="33"/>
        <v>0</v>
      </c>
      <c r="CB69" s="130">
        <f t="shared" si="33"/>
        <v>0</v>
      </c>
      <c r="CC69" s="130">
        <f t="shared" si="33"/>
        <v>0</v>
      </c>
      <c r="CD69" s="130">
        <f t="shared" si="33"/>
        <v>0</v>
      </c>
      <c r="CE69" s="130">
        <f t="shared" si="33"/>
        <v>0</v>
      </c>
      <c r="CF69" s="130">
        <f t="shared" si="33"/>
        <v>0</v>
      </c>
      <c r="CG69" s="130">
        <f t="shared" si="33"/>
        <v>0</v>
      </c>
      <c r="CH69" s="130">
        <f t="shared" si="33"/>
        <v>0</v>
      </c>
      <c r="CI69" s="130">
        <f t="shared" si="33"/>
        <v>0</v>
      </c>
      <c r="CJ69" s="130">
        <f t="shared" si="33"/>
        <v>0</v>
      </c>
      <c r="CK69" s="130">
        <f t="shared" si="33"/>
        <v>0</v>
      </c>
      <c r="CL69" s="130">
        <f t="shared" si="33"/>
        <v>0</v>
      </c>
      <c r="CM69" s="130">
        <f t="shared" si="33"/>
        <v>0</v>
      </c>
      <c r="CN69" s="130">
        <f t="shared" si="33"/>
        <v>0</v>
      </c>
      <c r="CO69" s="130">
        <f t="shared" si="33"/>
        <v>0</v>
      </c>
      <c r="CP69" s="130">
        <f t="shared" si="33"/>
        <v>0</v>
      </c>
      <c r="CQ69" s="130">
        <f t="shared" si="33"/>
        <v>0</v>
      </c>
      <c r="CR69" s="130">
        <f t="shared" si="33"/>
        <v>0</v>
      </c>
      <c r="CS69" s="130">
        <f t="shared" si="33"/>
        <v>0</v>
      </c>
      <c r="CT69" s="130">
        <f t="shared" si="33"/>
        <v>0</v>
      </c>
      <c r="CU69" s="130">
        <f t="shared" si="33"/>
        <v>0</v>
      </c>
      <c r="CV69" s="130">
        <f t="shared" si="33"/>
        <v>0</v>
      </c>
      <c r="CW69" s="130">
        <f t="shared" si="33"/>
        <v>0</v>
      </c>
      <c r="CX69" s="130">
        <f t="shared" si="33"/>
        <v>0</v>
      </c>
      <c r="CY69" s="130">
        <f t="shared" si="33"/>
        <v>0</v>
      </c>
      <c r="CZ69" s="130">
        <f t="shared" si="33"/>
        <v>0</v>
      </c>
      <c r="DA69" s="130">
        <f t="shared" si="33"/>
        <v>0</v>
      </c>
      <c r="DB69" s="130">
        <f t="shared" si="33"/>
        <v>0</v>
      </c>
      <c r="DC69" s="130">
        <f t="shared" si="33"/>
        <v>0</v>
      </c>
      <c r="DD69" s="130">
        <f t="shared" si="33"/>
        <v>0</v>
      </c>
      <c r="DE69" s="130">
        <f t="shared" si="33"/>
        <v>0</v>
      </c>
      <c r="DF69" s="130">
        <f t="shared" si="33"/>
        <v>0</v>
      </c>
      <c r="DG69" s="130">
        <f t="shared" si="33"/>
        <v>0</v>
      </c>
      <c r="DH69" s="130">
        <f t="shared" si="33"/>
        <v>0</v>
      </c>
      <c r="DI69" s="130">
        <f t="shared" si="33"/>
        <v>0</v>
      </c>
      <c r="DJ69" s="130">
        <f t="shared" si="33"/>
        <v>0</v>
      </c>
      <c r="DK69" s="130">
        <f t="shared" si="33"/>
        <v>0</v>
      </c>
      <c r="DL69" s="130">
        <f t="shared" si="33"/>
        <v>0</v>
      </c>
      <c r="DM69" s="130">
        <f t="shared" si="33"/>
        <v>0</v>
      </c>
      <c r="DN69" s="130">
        <f t="shared" si="33"/>
        <v>0</v>
      </c>
      <c r="DO69" s="130">
        <f t="shared" si="33"/>
        <v>0</v>
      </c>
      <c r="DP69" s="130">
        <f t="shared" si="33"/>
        <v>0</v>
      </c>
      <c r="DQ69" s="130">
        <f t="shared" si="33"/>
        <v>0</v>
      </c>
      <c r="DR69" s="130">
        <f t="shared" si="33"/>
        <v>0</v>
      </c>
      <c r="DS69" s="130">
        <f t="shared" si="33"/>
        <v>0</v>
      </c>
      <c r="DT69" s="130">
        <f t="shared" si="33"/>
        <v>0</v>
      </c>
      <c r="DU69" s="130">
        <f t="shared" si="33"/>
        <v>0</v>
      </c>
      <c r="DV69" s="130">
        <f t="shared" si="33"/>
        <v>0</v>
      </c>
      <c r="DW69" s="130">
        <f t="shared" si="33"/>
        <v>0</v>
      </c>
      <c r="DX69" s="130">
        <f t="shared" si="33"/>
        <v>0</v>
      </c>
      <c r="DY69" s="130">
        <f t="shared" si="33"/>
        <v>0</v>
      </c>
      <c r="DZ69" s="130">
        <f t="shared" si="33"/>
        <v>0</v>
      </c>
      <c r="EA69" s="130">
        <f t="shared" si="33"/>
        <v>0</v>
      </c>
      <c r="EB69" s="130">
        <f t="shared" si="33"/>
        <v>0</v>
      </c>
      <c r="EC69" s="130">
        <f t="shared" ref="EC69:EE69" si="34">EB70</f>
        <v>0</v>
      </c>
      <c r="ED69" s="130">
        <f t="shared" si="34"/>
        <v>0</v>
      </c>
      <c r="EE69" s="130">
        <f t="shared" si="34"/>
        <v>0</v>
      </c>
    </row>
    <row r="70" spans="1:135" x14ac:dyDescent="0.35">
      <c r="B70" s="28" t="s">
        <v>139</v>
      </c>
      <c r="C70" s="130">
        <f>-C58</f>
        <v>22607316343.0797</v>
      </c>
      <c r="D70" s="130">
        <f>D69-D59</f>
        <v>22285699630.875</v>
      </c>
      <c r="E70" s="130">
        <f>E69-E59</f>
        <v>21805068385.2453</v>
      </c>
      <c r="F70" s="130">
        <f t="shared" ref="F70:AI70" si="35">F69-F59</f>
        <v>21324590352.015602</v>
      </c>
      <c r="G70" s="130">
        <f t="shared" si="35"/>
        <v>20028767755.565903</v>
      </c>
      <c r="H70" s="130">
        <f t="shared" si="35"/>
        <v>18732945159.116203</v>
      </c>
      <c r="I70" s="130">
        <f t="shared" si="35"/>
        <v>17596137096.091503</v>
      </c>
      <c r="J70" s="130">
        <f t="shared" si="35"/>
        <v>16101931583.60708</v>
      </c>
      <c r="K70" s="130">
        <f t="shared" si="35"/>
        <v>14298253828.861547</v>
      </c>
      <c r="L70" s="130">
        <f t="shared" si="35"/>
        <v>12425675712.18268</v>
      </c>
      <c r="M70" s="130">
        <f t="shared" si="35"/>
        <v>10553097595.503813</v>
      </c>
      <c r="N70" s="130">
        <f t="shared" si="35"/>
        <v>8572612927.4471684</v>
      </c>
      <c r="O70" s="130">
        <f t="shared" si="35"/>
        <v>6369302713.4071903</v>
      </c>
      <c r="P70" s="130">
        <f t="shared" si="35"/>
        <v>4102122442.8422127</v>
      </c>
      <c r="Q70" s="130">
        <f t="shared" si="35"/>
        <v>2650286735.4972348</v>
      </c>
      <c r="R70" s="130">
        <f t="shared" si="35"/>
        <v>1243219763.6564238</v>
      </c>
      <c r="S70" s="130">
        <f t="shared" si="35"/>
        <v>154389043.78783488</v>
      </c>
      <c r="T70" s="130">
        <f t="shared" si="35"/>
        <v>0</v>
      </c>
      <c r="U70" s="130">
        <f t="shared" si="35"/>
        <v>0</v>
      </c>
      <c r="V70" s="130">
        <f t="shared" si="35"/>
        <v>0</v>
      </c>
      <c r="W70" s="130">
        <f t="shared" si="35"/>
        <v>0</v>
      </c>
      <c r="X70" s="130">
        <f t="shared" si="35"/>
        <v>0</v>
      </c>
      <c r="Y70" s="130">
        <f t="shared" si="35"/>
        <v>0</v>
      </c>
      <c r="Z70" s="130">
        <f t="shared" si="35"/>
        <v>0</v>
      </c>
      <c r="AA70" s="130">
        <f t="shared" si="35"/>
        <v>0</v>
      </c>
      <c r="AB70" s="130">
        <f t="shared" si="35"/>
        <v>0</v>
      </c>
      <c r="AC70" s="130">
        <f t="shared" si="35"/>
        <v>0</v>
      </c>
      <c r="AD70" s="130">
        <f t="shared" si="35"/>
        <v>0</v>
      </c>
      <c r="AE70" s="130">
        <f t="shared" si="35"/>
        <v>0</v>
      </c>
      <c r="AF70" s="130">
        <f t="shared" si="35"/>
        <v>0</v>
      </c>
      <c r="AG70" s="130">
        <f t="shared" si="35"/>
        <v>0</v>
      </c>
      <c r="AH70" s="130">
        <f t="shared" si="35"/>
        <v>0</v>
      </c>
      <c r="AI70" s="130">
        <f t="shared" si="35"/>
        <v>0</v>
      </c>
      <c r="AJ70" s="130">
        <f t="shared" ref="AJ70:BO70" si="36">AJ69-AJ59</f>
        <v>0</v>
      </c>
      <c r="AK70" s="130">
        <f t="shared" si="36"/>
        <v>0</v>
      </c>
      <c r="AL70" s="130">
        <f t="shared" si="36"/>
        <v>0</v>
      </c>
      <c r="AM70" s="130">
        <f t="shared" si="36"/>
        <v>0</v>
      </c>
      <c r="AN70" s="130">
        <f t="shared" si="36"/>
        <v>0</v>
      </c>
      <c r="AO70" s="130">
        <f t="shared" si="36"/>
        <v>0</v>
      </c>
      <c r="AP70" s="130">
        <f t="shared" si="36"/>
        <v>0</v>
      </c>
      <c r="AQ70" s="130">
        <f t="shared" si="36"/>
        <v>0</v>
      </c>
      <c r="AR70" s="130">
        <f t="shared" si="36"/>
        <v>0</v>
      </c>
      <c r="AS70" s="130">
        <f t="shared" si="36"/>
        <v>0</v>
      </c>
      <c r="AT70" s="130">
        <f t="shared" si="36"/>
        <v>0</v>
      </c>
      <c r="AU70" s="130">
        <f t="shared" si="36"/>
        <v>0</v>
      </c>
      <c r="AV70" s="130">
        <f t="shared" si="36"/>
        <v>0</v>
      </c>
      <c r="AW70" s="130">
        <f t="shared" si="36"/>
        <v>0</v>
      </c>
      <c r="AX70" s="130">
        <f t="shared" si="36"/>
        <v>0</v>
      </c>
      <c r="AY70" s="130">
        <f t="shared" si="36"/>
        <v>0</v>
      </c>
      <c r="AZ70" s="130">
        <f t="shared" si="36"/>
        <v>0</v>
      </c>
      <c r="BA70" s="130">
        <f t="shared" si="36"/>
        <v>0</v>
      </c>
      <c r="BB70" s="130">
        <f t="shared" si="36"/>
        <v>0</v>
      </c>
      <c r="BC70" s="130">
        <f t="shared" si="36"/>
        <v>0</v>
      </c>
      <c r="BD70" s="130">
        <f t="shared" si="36"/>
        <v>0</v>
      </c>
      <c r="BE70" s="130">
        <f t="shared" si="36"/>
        <v>0</v>
      </c>
      <c r="BF70" s="130">
        <f t="shared" si="36"/>
        <v>0</v>
      </c>
      <c r="BG70" s="130">
        <f t="shared" si="36"/>
        <v>0</v>
      </c>
      <c r="BH70" s="130">
        <f t="shared" si="36"/>
        <v>0</v>
      </c>
      <c r="BI70" s="130">
        <f t="shared" si="36"/>
        <v>0</v>
      </c>
      <c r="BJ70" s="130">
        <f t="shared" si="36"/>
        <v>0</v>
      </c>
      <c r="BK70" s="130">
        <f t="shared" si="36"/>
        <v>0</v>
      </c>
      <c r="BL70" s="130">
        <f t="shared" si="36"/>
        <v>0</v>
      </c>
      <c r="BM70" s="130">
        <f t="shared" si="36"/>
        <v>0</v>
      </c>
      <c r="BN70" s="130">
        <f t="shared" si="36"/>
        <v>0</v>
      </c>
      <c r="BO70" s="130">
        <f t="shared" si="36"/>
        <v>0</v>
      </c>
      <c r="BP70" s="130">
        <f t="shared" ref="BP70:CU70" si="37">BP69-BP59</f>
        <v>0</v>
      </c>
      <c r="BQ70" s="130">
        <f t="shared" si="37"/>
        <v>0</v>
      </c>
      <c r="BR70" s="130">
        <f t="shared" si="37"/>
        <v>0</v>
      </c>
      <c r="BS70" s="130">
        <f t="shared" si="37"/>
        <v>0</v>
      </c>
      <c r="BT70" s="130">
        <f t="shared" si="37"/>
        <v>0</v>
      </c>
      <c r="BU70" s="130">
        <f t="shared" si="37"/>
        <v>0</v>
      </c>
      <c r="BV70" s="130">
        <f t="shared" si="37"/>
        <v>0</v>
      </c>
      <c r="BW70" s="130">
        <f t="shared" si="37"/>
        <v>0</v>
      </c>
      <c r="BX70" s="130">
        <f t="shared" si="37"/>
        <v>0</v>
      </c>
      <c r="BY70" s="130">
        <f t="shared" si="37"/>
        <v>0</v>
      </c>
      <c r="BZ70" s="130">
        <f t="shared" si="37"/>
        <v>0</v>
      </c>
      <c r="CA70" s="130">
        <f t="shared" si="37"/>
        <v>0</v>
      </c>
      <c r="CB70" s="130">
        <f t="shared" si="37"/>
        <v>0</v>
      </c>
      <c r="CC70" s="130">
        <f t="shared" si="37"/>
        <v>0</v>
      </c>
      <c r="CD70" s="130">
        <f t="shared" si="37"/>
        <v>0</v>
      </c>
      <c r="CE70" s="130">
        <f t="shared" si="37"/>
        <v>0</v>
      </c>
      <c r="CF70" s="130">
        <f t="shared" si="37"/>
        <v>0</v>
      </c>
      <c r="CG70" s="130">
        <f t="shared" si="37"/>
        <v>0</v>
      </c>
      <c r="CH70" s="130">
        <f t="shared" si="37"/>
        <v>0</v>
      </c>
      <c r="CI70" s="130">
        <f t="shared" si="37"/>
        <v>0</v>
      </c>
      <c r="CJ70" s="130">
        <f t="shared" si="37"/>
        <v>0</v>
      </c>
      <c r="CK70" s="130">
        <f t="shared" si="37"/>
        <v>0</v>
      </c>
      <c r="CL70" s="130">
        <f t="shared" si="37"/>
        <v>0</v>
      </c>
      <c r="CM70" s="130">
        <f t="shared" si="37"/>
        <v>0</v>
      </c>
      <c r="CN70" s="130">
        <f t="shared" si="37"/>
        <v>0</v>
      </c>
      <c r="CO70" s="130">
        <f t="shared" si="37"/>
        <v>0</v>
      </c>
      <c r="CP70" s="130">
        <f t="shared" si="37"/>
        <v>0</v>
      </c>
      <c r="CQ70" s="130">
        <f t="shared" si="37"/>
        <v>0</v>
      </c>
      <c r="CR70" s="130">
        <f t="shared" si="37"/>
        <v>0</v>
      </c>
      <c r="CS70" s="130">
        <f t="shared" si="37"/>
        <v>0</v>
      </c>
      <c r="CT70" s="130">
        <f t="shared" si="37"/>
        <v>0</v>
      </c>
      <c r="CU70" s="130">
        <f t="shared" si="37"/>
        <v>0</v>
      </c>
      <c r="CV70" s="130">
        <f t="shared" ref="CV70:EA70" si="38">CV69-CV59</f>
        <v>0</v>
      </c>
      <c r="CW70" s="130">
        <f t="shared" si="38"/>
        <v>0</v>
      </c>
      <c r="CX70" s="130">
        <f t="shared" si="38"/>
        <v>0</v>
      </c>
      <c r="CY70" s="130">
        <f t="shared" si="38"/>
        <v>0</v>
      </c>
      <c r="CZ70" s="130">
        <f t="shared" si="38"/>
        <v>0</v>
      </c>
      <c r="DA70" s="130">
        <f t="shared" si="38"/>
        <v>0</v>
      </c>
      <c r="DB70" s="130">
        <f t="shared" si="38"/>
        <v>0</v>
      </c>
      <c r="DC70" s="130">
        <f t="shared" si="38"/>
        <v>0</v>
      </c>
      <c r="DD70" s="130">
        <f t="shared" si="38"/>
        <v>0</v>
      </c>
      <c r="DE70" s="130">
        <f t="shared" si="38"/>
        <v>0</v>
      </c>
      <c r="DF70" s="130">
        <f t="shared" si="38"/>
        <v>0</v>
      </c>
      <c r="DG70" s="130">
        <f t="shared" si="38"/>
        <v>0</v>
      </c>
      <c r="DH70" s="130">
        <f t="shared" si="38"/>
        <v>0</v>
      </c>
      <c r="DI70" s="130">
        <f t="shared" si="38"/>
        <v>0</v>
      </c>
      <c r="DJ70" s="130">
        <f t="shared" si="38"/>
        <v>0</v>
      </c>
      <c r="DK70" s="130">
        <f t="shared" si="38"/>
        <v>0</v>
      </c>
      <c r="DL70" s="130">
        <f t="shared" si="38"/>
        <v>0</v>
      </c>
      <c r="DM70" s="130">
        <f t="shared" si="38"/>
        <v>0</v>
      </c>
      <c r="DN70" s="130">
        <f t="shared" si="38"/>
        <v>0</v>
      </c>
      <c r="DO70" s="130">
        <f t="shared" si="38"/>
        <v>0</v>
      </c>
      <c r="DP70" s="130">
        <f t="shared" si="38"/>
        <v>0</v>
      </c>
      <c r="DQ70" s="130">
        <f t="shared" si="38"/>
        <v>0</v>
      </c>
      <c r="DR70" s="130">
        <f t="shared" si="38"/>
        <v>0</v>
      </c>
      <c r="DS70" s="130">
        <f t="shared" si="38"/>
        <v>0</v>
      </c>
      <c r="DT70" s="130">
        <f t="shared" si="38"/>
        <v>0</v>
      </c>
      <c r="DU70" s="130">
        <f t="shared" si="38"/>
        <v>0</v>
      </c>
      <c r="DV70" s="130">
        <f t="shared" si="38"/>
        <v>0</v>
      </c>
      <c r="DW70" s="130">
        <f t="shared" si="38"/>
        <v>0</v>
      </c>
      <c r="DX70" s="130">
        <f t="shared" si="38"/>
        <v>0</v>
      </c>
      <c r="DY70" s="130">
        <f t="shared" si="38"/>
        <v>0</v>
      </c>
      <c r="DZ70" s="130">
        <f t="shared" si="38"/>
        <v>0</v>
      </c>
      <c r="EA70" s="130">
        <f t="shared" si="38"/>
        <v>0</v>
      </c>
      <c r="EB70" s="130">
        <f t="shared" ref="EB70:EE70" si="39">EB69-EB59</f>
        <v>0</v>
      </c>
      <c r="EC70" s="130">
        <f t="shared" si="39"/>
        <v>0</v>
      </c>
      <c r="ED70" s="130">
        <f t="shared" si="39"/>
        <v>0</v>
      </c>
      <c r="EE70" s="130">
        <f t="shared" si="39"/>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68"/>
  <sheetViews>
    <sheetView showGridLines="0" zoomScaleNormal="100" workbookViewId="0">
      <pane xSplit="2" ySplit="2" topLeftCell="C60" activePane="bottomRight" state="frozen"/>
      <selection pane="topRight" activeCell="C1" sqref="C1"/>
      <selection pane="bottomLeft" activeCell="A4" sqref="A4"/>
      <selection pane="bottomRight" activeCell="F54" sqref="F54"/>
    </sheetView>
  </sheetViews>
  <sheetFormatPr defaultColWidth="8.90625" defaultRowHeight="13.5" x14ac:dyDescent="0.35"/>
  <cols>
    <col min="1" max="1" width="17.36328125" style="1" bestFit="1" customWidth="1"/>
    <col min="2" max="2" width="41.453125" style="1" bestFit="1" customWidth="1"/>
    <col min="3" max="3" width="18" style="1" bestFit="1" customWidth="1"/>
    <col min="4" max="5" width="18.54296875" style="1" bestFit="1" customWidth="1"/>
    <col min="6" max="7" width="16.81640625" style="1" bestFit="1" customWidth="1"/>
    <col min="8" max="8" width="18" style="1" bestFit="1" customWidth="1"/>
    <col min="9" max="12" width="17.36328125" style="1" bestFit="1" customWidth="1"/>
    <col min="13" max="13" width="18.54296875" style="1" bestFit="1" customWidth="1"/>
    <col min="14" max="16384" width="8.90625" style="1"/>
  </cols>
  <sheetData>
    <row r="1" spans="1:13" x14ac:dyDescent="0.35">
      <c r="B1" s="121" t="s">
        <v>123</v>
      </c>
      <c r="C1" s="149">
        <v>0</v>
      </c>
      <c r="D1" s="119">
        <f>C1+1</f>
        <v>1</v>
      </c>
      <c r="E1" s="119">
        <f t="shared" ref="E1:M1" si="0">D1+1</f>
        <v>2</v>
      </c>
      <c r="F1" s="119">
        <f t="shared" si="0"/>
        <v>3</v>
      </c>
      <c r="G1" s="119">
        <f>F1+1</f>
        <v>4</v>
      </c>
      <c r="H1" s="119">
        <f t="shared" si="0"/>
        <v>5</v>
      </c>
      <c r="I1" s="119">
        <f t="shared" si="0"/>
        <v>6</v>
      </c>
      <c r="J1" s="119">
        <f t="shared" si="0"/>
        <v>7</v>
      </c>
      <c r="K1" s="119">
        <f t="shared" si="0"/>
        <v>8</v>
      </c>
      <c r="L1" s="119">
        <f t="shared" si="0"/>
        <v>9</v>
      </c>
      <c r="M1" s="122">
        <f t="shared" si="0"/>
        <v>10</v>
      </c>
    </row>
    <row r="2" spans="1:13" x14ac:dyDescent="0.35">
      <c r="B2" s="116" t="s">
        <v>117</v>
      </c>
      <c r="C2" s="123">
        <f>Resumen!B25</f>
        <v>45688</v>
      </c>
      <c r="D2" s="123">
        <f>EOMONTH(C2,12)</f>
        <v>46053</v>
      </c>
      <c r="E2" s="123">
        <f t="shared" ref="E2:M2" si="1">EOMONTH(D2,12)</f>
        <v>46418</v>
      </c>
      <c r="F2" s="123">
        <f t="shared" si="1"/>
        <v>46783</v>
      </c>
      <c r="G2" s="123">
        <f t="shared" si="1"/>
        <v>47149</v>
      </c>
      <c r="H2" s="123">
        <f t="shared" si="1"/>
        <v>47514</v>
      </c>
      <c r="I2" s="123">
        <f t="shared" si="1"/>
        <v>47879</v>
      </c>
      <c r="J2" s="123">
        <f t="shared" si="1"/>
        <v>48244</v>
      </c>
      <c r="K2" s="123">
        <f t="shared" si="1"/>
        <v>48610</v>
      </c>
      <c r="L2" s="123">
        <f t="shared" si="1"/>
        <v>48975</v>
      </c>
      <c r="M2" s="124">
        <f t="shared" si="1"/>
        <v>49340</v>
      </c>
    </row>
    <row r="3" spans="1:13" x14ac:dyDescent="0.35">
      <c r="B3" s="4"/>
      <c r="C3" s="126"/>
      <c r="D3" s="127"/>
      <c r="E3" s="127"/>
      <c r="F3" s="127"/>
      <c r="G3" s="127"/>
      <c r="H3" s="127"/>
      <c r="I3" s="127"/>
      <c r="J3" s="127"/>
      <c r="K3" s="127"/>
      <c r="L3" s="127"/>
      <c r="M3" s="128"/>
    </row>
    <row r="4" spans="1:13" x14ac:dyDescent="0.35">
      <c r="B4" s="125" t="s">
        <v>11</v>
      </c>
      <c r="C4" s="129"/>
      <c r="D4" s="130"/>
      <c r="E4" s="130"/>
      <c r="F4" s="130"/>
      <c r="G4" s="130"/>
      <c r="H4" s="130"/>
      <c r="I4" s="130"/>
      <c r="J4" s="130"/>
      <c r="K4" s="130"/>
      <c r="L4" s="130"/>
      <c r="M4" s="131"/>
    </row>
    <row r="5" spans="1:13" x14ac:dyDescent="0.35">
      <c r="A5" s="137">
        <f>SUM(C5:M5)</f>
        <v>27410438004.289825</v>
      </c>
      <c r="B5" s="5" t="s">
        <v>127</v>
      </c>
      <c r="C5" s="129"/>
      <c r="D5" s="130">
        <f>SUMIFS('FC Mensual'!6:6,'FC Mensual'!$2:$2,'FC Anual'!D$1,'FC Mensual'!$1:$1,"&lt;="&amp;Resumen!$K$19)</f>
        <v>0</v>
      </c>
      <c r="E5" s="130">
        <f>SUMIFS('FC Mensual'!6:6,'FC Mensual'!$2:$2,'FC Anual'!E$1,'FC Mensual'!$1:$1,"&lt;="&amp;Resumen!$K$19)</f>
        <v>615741230.62365103</v>
      </c>
      <c r="F5" s="130">
        <f>SUMIFS('FC Mensual'!6:6,'FC Mensual'!$2:$2,'FC Anual'!F$1,'FC Mensual'!$1:$1,"&lt;="&amp;Resumen!$K$19)</f>
        <v>3013234838.887363</v>
      </c>
      <c r="G5" s="130">
        <f>SUMIFS('FC Mensual'!6:6,'FC Mensual'!$2:$2,'FC Anual'!G$1,'FC Mensual'!$1:$1,"&lt;="&amp;Resumen!$K$19)</f>
        <v>3103631884.0539875</v>
      </c>
      <c r="H5" s="130">
        <f>SUMIFS('FC Mensual'!6:6,'FC Mensual'!$2:$2,'FC Anual'!H$1,'FC Mensual'!$1:$1,"&lt;="&amp;Resumen!$K$19)</f>
        <v>3196740840.5756106</v>
      </c>
      <c r="I5" s="130">
        <f>SUMIFS('FC Mensual'!6:6,'FC Mensual'!$2:$2,'FC Anual'!I$1,'FC Mensual'!$1:$1,"&lt;="&amp;Resumen!$K$19)</f>
        <v>3292643065.7928824</v>
      </c>
      <c r="J5" s="130">
        <f>SUMIFS('FC Mensual'!6:6,'FC Mensual'!$2:$2,'FC Anual'!J$1,'FC Mensual'!$1:$1,"&lt;="&amp;Resumen!$K$19)</f>
        <v>3391422357.7666721</v>
      </c>
      <c r="K5" s="130">
        <f>SUMIFS('FC Mensual'!6:6,'FC Mensual'!$2:$2,'FC Anual'!K$1,'FC Mensual'!$1:$1,"&lt;="&amp;Resumen!$K$19)</f>
        <v>3493165028.4996758</v>
      </c>
      <c r="L5" s="130">
        <f>SUMIFS('FC Mensual'!6:6,'FC Mensual'!$2:$2,'FC Anual'!L$1,'FC Mensual'!$1:$1,"&lt;="&amp;Resumen!$K$19)</f>
        <v>3597959979.3546691</v>
      </c>
      <c r="M5" s="131">
        <f>SUMIFS('FC Mensual'!6:6,'FC Mensual'!$2:$2,'FC Anual'!M$1,'FC Mensual'!$1:$1,"&lt;="&amp;Resumen!$K$19)</f>
        <v>3705898778.7353134</v>
      </c>
    </row>
    <row r="6" spans="1:13" x14ac:dyDescent="0.35">
      <c r="A6" s="137">
        <f t="shared" ref="A6:A10" si="2">SUM(C6:M6)</f>
        <v>-1096417520.1715932</v>
      </c>
      <c r="B6" s="5" t="str">
        <f>Ingresos!K2</f>
        <v>Vacancia Fisica</v>
      </c>
      <c r="C6" s="129"/>
      <c r="D6" s="130">
        <f>SUMIFS('FC Mensual'!7:7,'FC Mensual'!$2:$2,'FC Anual'!D$1,'FC Mensual'!$1:$1,"&lt;="&amp;Resumen!$K$19)</f>
        <v>0</v>
      </c>
      <c r="E6" s="130">
        <f>SUMIFS('FC Mensual'!7:7,'FC Mensual'!$2:$2,'FC Anual'!E$1,'FC Mensual'!$1:$1,"&lt;="&amp;Resumen!$K$19)</f>
        <v>-24629649.224946044</v>
      </c>
      <c r="F6" s="130">
        <f>SUMIFS('FC Mensual'!7:7,'FC Mensual'!$2:$2,'FC Anual'!F$1,'FC Mensual'!$1:$1,"&lt;="&amp;Resumen!$K$19)</f>
        <v>-120529393.55549453</v>
      </c>
      <c r="G6" s="130">
        <f>SUMIFS('FC Mensual'!7:7,'FC Mensual'!$2:$2,'FC Anual'!G$1,'FC Mensual'!$1:$1,"&lt;="&amp;Resumen!$K$19)</f>
        <v>-124145275.36215949</v>
      </c>
      <c r="H6" s="130">
        <f>SUMIFS('FC Mensual'!7:7,'FC Mensual'!$2:$2,'FC Anual'!H$1,'FC Mensual'!$1:$1,"&lt;="&amp;Resumen!$K$19)</f>
        <v>-127869633.62302443</v>
      </c>
      <c r="I6" s="130">
        <f>SUMIFS('FC Mensual'!7:7,'FC Mensual'!$2:$2,'FC Anual'!I$1,'FC Mensual'!$1:$1,"&lt;="&amp;Resumen!$K$19)</f>
        <v>-131705722.6317153</v>
      </c>
      <c r="J6" s="130">
        <f>SUMIFS('FC Mensual'!7:7,'FC Mensual'!$2:$2,'FC Anual'!J$1,'FC Mensual'!$1:$1,"&lt;="&amp;Resumen!$K$19)</f>
        <v>-135656894.31066689</v>
      </c>
      <c r="K6" s="130">
        <f>SUMIFS('FC Mensual'!7:7,'FC Mensual'!$2:$2,'FC Anual'!K$1,'FC Mensual'!$1:$1,"&lt;="&amp;Resumen!$K$19)</f>
        <v>-139726601.13998705</v>
      </c>
      <c r="L6" s="130">
        <f>SUMIFS('FC Mensual'!7:7,'FC Mensual'!$2:$2,'FC Anual'!L$1,'FC Mensual'!$1:$1,"&lt;="&amp;Resumen!$K$19)</f>
        <v>-143918399.1741868</v>
      </c>
      <c r="M6" s="131">
        <f>SUMIFS('FC Mensual'!7:7,'FC Mensual'!$2:$2,'FC Anual'!M$1,'FC Mensual'!$1:$1,"&lt;="&amp;Resumen!$K$19)</f>
        <v>-148235951.14941257</v>
      </c>
    </row>
    <row r="7" spans="1:13" x14ac:dyDescent="0.35">
      <c r="A7" s="137">
        <f t="shared" si="2"/>
        <v>-133973483.8683309</v>
      </c>
      <c r="B7" s="5" t="str">
        <f>Ingresos!K3</f>
        <v>Deuda Incobrable</v>
      </c>
      <c r="C7" s="129"/>
      <c r="D7" s="130">
        <f>SUMIFS('FC Mensual'!8:8,'FC Mensual'!$2:$2,'FC Anual'!D$1,'FC Mensual'!$1:$1,"&lt;="&amp;Resumen!$K$19)</f>
        <v>0</v>
      </c>
      <c r="E7" s="130">
        <f>SUMIFS('FC Mensual'!8:8,'FC Mensual'!$2:$2,'FC Anual'!E$1,'FC Mensual'!$1:$1,"&lt;="&amp;Resumen!$K$19)</f>
        <v>0</v>
      </c>
      <c r="F7" s="130">
        <f>SUMIFS('FC Mensual'!8:8,'FC Mensual'!$2:$2,'FC Anual'!F$1,'FC Mensual'!$1:$1,"&lt;="&amp;Resumen!$K$19)</f>
        <v>-15066174.194436816</v>
      </c>
      <c r="G7" s="130">
        <f>SUMIFS('FC Mensual'!8:8,'FC Mensual'!$2:$2,'FC Anual'!G$1,'FC Mensual'!$1:$1,"&lt;="&amp;Resumen!$K$19)</f>
        <v>-15518159.420269936</v>
      </c>
      <c r="H7" s="130">
        <f>SUMIFS('FC Mensual'!8:8,'FC Mensual'!$2:$2,'FC Anual'!H$1,'FC Mensual'!$1:$1,"&lt;="&amp;Resumen!$K$19)</f>
        <v>-15983704.202878054</v>
      </c>
      <c r="I7" s="130">
        <f>SUMIFS('FC Mensual'!8:8,'FC Mensual'!$2:$2,'FC Anual'!I$1,'FC Mensual'!$1:$1,"&lt;="&amp;Resumen!$K$19)</f>
        <v>-16463215.328964412</v>
      </c>
      <c r="J7" s="130">
        <f>SUMIFS('FC Mensual'!8:8,'FC Mensual'!$2:$2,'FC Anual'!J$1,'FC Mensual'!$1:$1,"&lt;="&amp;Resumen!$K$19)</f>
        <v>-16957111.788833361</v>
      </c>
      <c r="K7" s="130">
        <f>SUMIFS('FC Mensual'!8:8,'FC Mensual'!$2:$2,'FC Anual'!K$1,'FC Mensual'!$1:$1,"&lt;="&amp;Resumen!$K$19)</f>
        <v>-17465825.142498381</v>
      </c>
      <c r="L7" s="130">
        <f>SUMIFS('FC Mensual'!8:8,'FC Mensual'!$2:$2,'FC Anual'!L$1,'FC Mensual'!$1:$1,"&lt;="&amp;Resumen!$K$19)</f>
        <v>-17989799.896773349</v>
      </c>
      <c r="M7" s="131">
        <f>SUMIFS('FC Mensual'!8:8,'FC Mensual'!$2:$2,'FC Anual'!M$1,'FC Mensual'!$1:$1,"&lt;="&amp;Resumen!$K$19)</f>
        <v>-18529493.893676572</v>
      </c>
    </row>
    <row r="8" spans="1:13" x14ac:dyDescent="0.35">
      <c r="A8" s="137">
        <f t="shared" si="2"/>
        <v>0</v>
      </c>
      <c r="B8" s="5" t="str">
        <f>Ingresos!K4</f>
        <v>Conseciones</v>
      </c>
      <c r="C8" s="129"/>
      <c r="D8" s="130">
        <f>SUMIFS('FC Mensual'!9:9,'FC Mensual'!$2:$2,'FC Anual'!D$1,'FC Mensual'!$1:$1,"&lt;="&amp;Resumen!$K$19)</f>
        <v>0</v>
      </c>
      <c r="E8" s="130">
        <f>SUMIFS('FC Mensual'!9:9,'FC Mensual'!$2:$2,'FC Anual'!E$1,'FC Mensual'!$1:$1,"&lt;="&amp;Resumen!$K$19)</f>
        <v>0</v>
      </c>
      <c r="F8" s="130">
        <f>SUMIFS('FC Mensual'!9:9,'FC Mensual'!$2:$2,'FC Anual'!F$1,'FC Mensual'!$1:$1,"&lt;="&amp;Resumen!$K$19)</f>
        <v>0</v>
      </c>
      <c r="G8" s="130">
        <f>SUMIFS('FC Mensual'!9:9,'FC Mensual'!$2:$2,'FC Anual'!G$1,'FC Mensual'!$1:$1,"&lt;="&amp;Resumen!$K$19)</f>
        <v>0</v>
      </c>
      <c r="H8" s="130">
        <f>SUMIFS('FC Mensual'!9:9,'FC Mensual'!$2:$2,'FC Anual'!H$1,'FC Mensual'!$1:$1,"&lt;="&amp;Resumen!$K$19)</f>
        <v>0</v>
      </c>
      <c r="I8" s="130">
        <f>SUMIFS('FC Mensual'!9:9,'FC Mensual'!$2:$2,'FC Anual'!I$1,'FC Mensual'!$1:$1,"&lt;="&amp;Resumen!$K$19)</f>
        <v>0</v>
      </c>
      <c r="J8" s="130">
        <f>SUMIFS('FC Mensual'!9:9,'FC Mensual'!$2:$2,'FC Anual'!J$1,'FC Mensual'!$1:$1,"&lt;="&amp;Resumen!$K$19)</f>
        <v>0</v>
      </c>
      <c r="K8" s="130">
        <f>SUMIFS('FC Mensual'!9:9,'FC Mensual'!$2:$2,'FC Anual'!K$1,'FC Mensual'!$1:$1,"&lt;="&amp;Resumen!$K$19)</f>
        <v>0</v>
      </c>
      <c r="L8" s="130">
        <f>SUMIFS('FC Mensual'!9:9,'FC Mensual'!$2:$2,'FC Anual'!L$1,'FC Mensual'!$1:$1,"&lt;="&amp;Resumen!$K$19)</f>
        <v>0</v>
      </c>
      <c r="M8" s="131">
        <f>SUMIFS('FC Mensual'!9:9,'FC Mensual'!$2:$2,'FC Anual'!M$1,'FC Mensual'!$1:$1,"&lt;="&amp;Resumen!$K$19)</f>
        <v>0</v>
      </c>
    </row>
    <row r="9" spans="1:13" x14ac:dyDescent="0.35">
      <c r="A9" s="137">
        <f t="shared" si="2"/>
        <v>0</v>
      </c>
      <c r="B9" s="5" t="str">
        <f>Ingresos!K5</f>
        <v>Otras perdidas</v>
      </c>
      <c r="C9" s="129"/>
      <c r="D9" s="130">
        <f>SUMIFS('FC Mensual'!10:10,'FC Mensual'!$2:$2,'FC Anual'!D$1,'FC Mensual'!$1:$1,"&lt;="&amp;Resumen!$K$19)</f>
        <v>0</v>
      </c>
      <c r="E9" s="130">
        <f>SUMIFS('FC Mensual'!10:10,'FC Mensual'!$2:$2,'FC Anual'!E$1,'FC Mensual'!$1:$1,"&lt;="&amp;Resumen!$K$19)</f>
        <v>0</v>
      </c>
      <c r="F9" s="130">
        <f>SUMIFS('FC Mensual'!10:10,'FC Mensual'!$2:$2,'FC Anual'!F$1,'FC Mensual'!$1:$1,"&lt;="&amp;Resumen!$K$19)</f>
        <v>0</v>
      </c>
      <c r="G9" s="130">
        <f>SUMIFS('FC Mensual'!10:10,'FC Mensual'!$2:$2,'FC Anual'!G$1,'FC Mensual'!$1:$1,"&lt;="&amp;Resumen!$K$19)</f>
        <v>0</v>
      </c>
      <c r="H9" s="130">
        <f>SUMIFS('FC Mensual'!10:10,'FC Mensual'!$2:$2,'FC Anual'!H$1,'FC Mensual'!$1:$1,"&lt;="&amp;Resumen!$K$19)</f>
        <v>0</v>
      </c>
      <c r="I9" s="130">
        <f>SUMIFS('FC Mensual'!10:10,'FC Mensual'!$2:$2,'FC Anual'!I$1,'FC Mensual'!$1:$1,"&lt;="&amp;Resumen!$K$19)</f>
        <v>0</v>
      </c>
      <c r="J9" s="130">
        <f>SUMIFS('FC Mensual'!10:10,'FC Mensual'!$2:$2,'FC Anual'!J$1,'FC Mensual'!$1:$1,"&lt;="&amp;Resumen!$K$19)</f>
        <v>0</v>
      </c>
      <c r="K9" s="130">
        <f>SUMIFS('FC Mensual'!10:10,'FC Mensual'!$2:$2,'FC Anual'!K$1,'FC Mensual'!$1:$1,"&lt;="&amp;Resumen!$K$19)</f>
        <v>0</v>
      </c>
      <c r="L9" s="130">
        <f>SUMIFS('FC Mensual'!10:10,'FC Mensual'!$2:$2,'FC Anual'!L$1,'FC Mensual'!$1:$1,"&lt;="&amp;Resumen!$K$19)</f>
        <v>0</v>
      </c>
      <c r="M9" s="131">
        <f>SUMIFS('FC Mensual'!10:10,'FC Mensual'!$2:$2,'FC Anual'!M$1,'FC Mensual'!$1:$1,"&lt;="&amp;Resumen!$K$19)</f>
        <v>0</v>
      </c>
    </row>
    <row r="10" spans="1:13" x14ac:dyDescent="0.35">
      <c r="A10" s="137">
        <f t="shared" si="2"/>
        <v>26180047000.249901</v>
      </c>
      <c r="B10" s="14" t="s">
        <v>100</v>
      </c>
      <c r="C10" s="132"/>
      <c r="D10" s="133">
        <f>SUMIFS('FC Mensual'!11:11,'FC Mensual'!$2:$2,'FC Anual'!D$1,'FC Mensual'!$1:$1,"&lt;="&amp;Resumen!$K$19)</f>
        <v>0</v>
      </c>
      <c r="E10" s="133">
        <f>SUMIFS('FC Mensual'!11:11,'FC Mensual'!$2:$2,'FC Anual'!E$1,'FC Mensual'!$1:$1,"&lt;="&amp;Resumen!$K$19)</f>
        <v>591111581.39870501</v>
      </c>
      <c r="F10" s="133">
        <f>SUMIFS('FC Mensual'!11:11,'FC Mensual'!$2:$2,'FC Anual'!F$1,'FC Mensual'!$1:$1,"&lt;="&amp;Resumen!$K$19)</f>
        <v>2877639271.1374321</v>
      </c>
      <c r="G10" s="133">
        <f>SUMIFS('FC Mensual'!11:11,'FC Mensual'!$2:$2,'FC Anual'!G$1,'FC Mensual'!$1:$1,"&lt;="&amp;Resumen!$K$19)</f>
        <v>2963968449.2715573</v>
      </c>
      <c r="H10" s="133">
        <f>SUMIFS('FC Mensual'!11:11,'FC Mensual'!$2:$2,'FC Anual'!H$1,'FC Mensual'!$1:$1,"&lt;="&amp;Resumen!$K$19)</f>
        <v>3052887502.7497077</v>
      </c>
      <c r="I10" s="133">
        <f>SUMIFS('FC Mensual'!11:11,'FC Mensual'!$2:$2,'FC Anual'!I$1,'FC Mensual'!$1:$1,"&lt;="&amp;Resumen!$K$19)</f>
        <v>3144474127.8322029</v>
      </c>
      <c r="J10" s="133">
        <f>SUMIFS('FC Mensual'!11:11,'FC Mensual'!$2:$2,'FC Anual'!J$1,'FC Mensual'!$1:$1,"&lt;="&amp;Resumen!$K$19)</f>
        <v>3238808351.6671715</v>
      </c>
      <c r="K10" s="133">
        <f>SUMIFS('FC Mensual'!11:11,'FC Mensual'!$2:$2,'FC Anual'!K$1,'FC Mensual'!$1:$1,"&lt;="&amp;Resumen!$K$19)</f>
        <v>3335972602.2171907</v>
      </c>
      <c r="L10" s="133">
        <f>SUMIFS('FC Mensual'!11:11,'FC Mensual'!$2:$2,'FC Anual'!L$1,'FC Mensual'!$1:$1,"&lt;="&amp;Resumen!$K$19)</f>
        <v>3436051780.2837095</v>
      </c>
      <c r="M10" s="134">
        <f>SUMIFS('FC Mensual'!11:11,'FC Mensual'!$2:$2,'FC Anual'!M$1,'FC Mensual'!$1:$1,"&lt;="&amp;Resumen!$K$19)</f>
        <v>3539133333.692224</v>
      </c>
    </row>
    <row r="11" spans="1:13" x14ac:dyDescent="0.35">
      <c r="B11" s="5"/>
      <c r="C11" s="129"/>
      <c r="D11" s="130"/>
      <c r="E11" s="130"/>
      <c r="F11" s="130"/>
      <c r="G11" s="130"/>
      <c r="H11" s="130"/>
      <c r="I11" s="130"/>
      <c r="J11" s="130"/>
      <c r="K11" s="130"/>
      <c r="L11" s="130"/>
      <c r="M11" s="131"/>
    </row>
    <row r="12" spans="1:13" x14ac:dyDescent="0.35">
      <c r="B12" s="125" t="s">
        <v>87</v>
      </c>
      <c r="C12" s="129"/>
      <c r="D12" s="130"/>
      <c r="E12" s="130"/>
      <c r="F12" s="130"/>
      <c r="G12" s="130"/>
      <c r="H12" s="130"/>
      <c r="I12" s="130"/>
      <c r="J12" s="130"/>
      <c r="K12" s="130"/>
      <c r="L12" s="130"/>
      <c r="M12" s="131"/>
    </row>
    <row r="13" spans="1:13" x14ac:dyDescent="0.35">
      <c r="A13" s="137">
        <f t="shared" ref="A13:A23" si="3">SUM(C13:M13)</f>
        <v>0</v>
      </c>
      <c r="B13" s="5" t="str">
        <f>Ingresos!H2</f>
        <v>Ingresos lavanderia</v>
      </c>
      <c r="C13" s="129"/>
      <c r="D13" s="130">
        <f>SUMIFS('FC Mensual'!14:14,'FC Mensual'!$2:$2,'FC Anual'!D$1,'FC Mensual'!$1:$1,"&lt;="&amp;Resumen!$K$19)</f>
        <v>0</v>
      </c>
      <c r="E13" s="130">
        <f>SUMIFS('FC Mensual'!14:14,'FC Mensual'!$2:$2,'FC Anual'!E$1,'FC Mensual'!$1:$1,"&lt;="&amp;Resumen!$K$19)</f>
        <v>0</v>
      </c>
      <c r="F13" s="130">
        <f>SUMIFS('FC Mensual'!14:14,'FC Mensual'!$2:$2,'FC Anual'!F$1,'FC Mensual'!$1:$1,"&lt;="&amp;Resumen!$K$19)</f>
        <v>0</v>
      </c>
      <c r="G13" s="130">
        <f>SUMIFS('FC Mensual'!14:14,'FC Mensual'!$2:$2,'FC Anual'!G$1,'FC Mensual'!$1:$1,"&lt;="&amp;Resumen!$K$19)</f>
        <v>0</v>
      </c>
      <c r="H13" s="130">
        <f>SUMIFS('FC Mensual'!14:14,'FC Mensual'!$2:$2,'FC Anual'!H$1,'FC Mensual'!$1:$1,"&lt;="&amp;Resumen!$K$19)</f>
        <v>0</v>
      </c>
      <c r="I13" s="130">
        <f>SUMIFS('FC Mensual'!14:14,'FC Mensual'!$2:$2,'FC Anual'!I$1,'FC Mensual'!$1:$1,"&lt;="&amp;Resumen!$K$19)</f>
        <v>0</v>
      </c>
      <c r="J13" s="130">
        <f>SUMIFS('FC Mensual'!14:14,'FC Mensual'!$2:$2,'FC Anual'!J$1,'FC Mensual'!$1:$1,"&lt;="&amp;Resumen!$K$19)</f>
        <v>0</v>
      </c>
      <c r="K13" s="130">
        <f>SUMIFS('FC Mensual'!14:14,'FC Mensual'!$2:$2,'FC Anual'!K$1,'FC Mensual'!$1:$1,"&lt;="&amp;Resumen!$K$19)</f>
        <v>0</v>
      </c>
      <c r="L13" s="130">
        <f>SUMIFS('FC Mensual'!14:14,'FC Mensual'!$2:$2,'FC Anual'!L$1,'FC Mensual'!$1:$1,"&lt;="&amp;Resumen!$K$19)</f>
        <v>0</v>
      </c>
      <c r="M13" s="131">
        <f>SUMIFS('FC Mensual'!14:14,'FC Mensual'!$2:$2,'FC Anual'!M$1,'FC Mensual'!$1:$1,"&lt;="&amp;Resumen!$K$19)</f>
        <v>0</v>
      </c>
    </row>
    <row r="14" spans="1:13" x14ac:dyDescent="0.35">
      <c r="A14" s="137">
        <f t="shared" si="3"/>
        <v>176541202.45814416</v>
      </c>
      <c r="B14" s="5" t="str">
        <f>Ingresos!H3</f>
        <v>Pagos tarde</v>
      </c>
      <c r="C14" s="129"/>
      <c r="D14" s="130">
        <f>SUMIFS('FC Mensual'!15:15,'FC Mensual'!$2:$2,'FC Anual'!D$1,'FC Mensual'!$1:$1,"&lt;="&amp;Resumen!$K$19)</f>
        <v>0</v>
      </c>
      <c r="E14" s="130">
        <f>SUMIFS('FC Mensual'!15:15,'FC Mensual'!$2:$2,'FC Anual'!E$1,'FC Mensual'!$1:$1,"&lt;="&amp;Resumen!$K$19)</f>
        <v>7800000</v>
      </c>
      <c r="F14" s="130">
        <f>SUMIFS('FC Mensual'!15:15,'FC Mensual'!$2:$2,'FC Anual'!F$1,'FC Mensual'!$1:$1,"&lt;="&amp;Resumen!$K$19)</f>
        <v>18976026.27480888</v>
      </c>
      <c r="G14" s="130">
        <f>SUMIFS('FC Mensual'!15:15,'FC Mensual'!$2:$2,'FC Anual'!G$1,'FC Mensual'!$1:$1,"&lt;="&amp;Resumen!$K$19)</f>
        <v>19545307.063053161</v>
      </c>
      <c r="H14" s="130">
        <f>SUMIFS('FC Mensual'!15:15,'FC Mensual'!$2:$2,'FC Anual'!H$1,'FC Mensual'!$1:$1,"&lt;="&amp;Resumen!$K$19)</f>
        <v>20131666.274944782</v>
      </c>
      <c r="I14" s="130">
        <f>SUMIFS('FC Mensual'!15:15,'FC Mensual'!$2:$2,'FC Anual'!I$1,'FC Mensual'!$1:$1,"&lt;="&amp;Resumen!$K$19)</f>
        <v>20735616.263193145</v>
      </c>
      <c r="J14" s="130">
        <f>SUMIFS('FC Mensual'!15:15,'FC Mensual'!$2:$2,'FC Anual'!J$1,'FC Mensual'!$1:$1,"&lt;="&amp;Resumen!$K$19)</f>
        <v>21357684.751088969</v>
      </c>
      <c r="K14" s="130">
        <f>SUMIFS('FC Mensual'!15:15,'FC Mensual'!$2:$2,'FC Anual'!K$1,'FC Mensual'!$1:$1,"&lt;="&amp;Resumen!$K$19)</f>
        <v>21998415.293621656</v>
      </c>
      <c r="L14" s="130">
        <f>SUMIFS('FC Mensual'!15:15,'FC Mensual'!$2:$2,'FC Anual'!L$1,'FC Mensual'!$1:$1,"&lt;="&amp;Resumen!$K$19)</f>
        <v>22658367.752430324</v>
      </c>
      <c r="M14" s="131">
        <f>SUMIFS('FC Mensual'!15:15,'FC Mensual'!$2:$2,'FC Anual'!M$1,'FC Mensual'!$1:$1,"&lt;="&amp;Resumen!$K$19)</f>
        <v>23338118.785003256</v>
      </c>
    </row>
    <row r="15" spans="1:13" x14ac:dyDescent="0.35">
      <c r="A15" s="137">
        <f t="shared" si="3"/>
        <v>0</v>
      </c>
      <c r="B15" s="5" t="str">
        <f>Ingresos!H4</f>
        <v xml:space="preserve">Fee de mascotas </v>
      </c>
      <c r="C15" s="129"/>
      <c r="D15" s="130">
        <f>SUMIFS('FC Mensual'!16:16,'FC Mensual'!$2:$2,'FC Anual'!D$1,'FC Mensual'!$1:$1,"&lt;="&amp;Resumen!$K$19)</f>
        <v>0</v>
      </c>
      <c r="E15" s="130">
        <f>SUMIFS('FC Mensual'!16:16,'FC Mensual'!$2:$2,'FC Anual'!E$1,'FC Mensual'!$1:$1,"&lt;="&amp;Resumen!$K$19)</f>
        <v>0</v>
      </c>
      <c r="F15" s="130">
        <f>SUMIFS('FC Mensual'!16:16,'FC Mensual'!$2:$2,'FC Anual'!F$1,'FC Mensual'!$1:$1,"&lt;="&amp;Resumen!$K$19)</f>
        <v>0</v>
      </c>
      <c r="G15" s="130">
        <f>SUMIFS('FC Mensual'!16:16,'FC Mensual'!$2:$2,'FC Anual'!G$1,'FC Mensual'!$1:$1,"&lt;="&amp;Resumen!$K$19)</f>
        <v>0</v>
      </c>
      <c r="H15" s="130">
        <f>SUMIFS('FC Mensual'!16:16,'FC Mensual'!$2:$2,'FC Anual'!H$1,'FC Mensual'!$1:$1,"&lt;="&amp;Resumen!$K$19)</f>
        <v>0</v>
      </c>
      <c r="I15" s="130">
        <f>SUMIFS('FC Mensual'!16:16,'FC Mensual'!$2:$2,'FC Anual'!I$1,'FC Mensual'!$1:$1,"&lt;="&amp;Resumen!$K$19)</f>
        <v>0</v>
      </c>
      <c r="J15" s="130">
        <f>SUMIFS('FC Mensual'!16:16,'FC Mensual'!$2:$2,'FC Anual'!J$1,'FC Mensual'!$1:$1,"&lt;="&amp;Resumen!$K$19)</f>
        <v>0</v>
      </c>
      <c r="K15" s="130">
        <f>SUMIFS('FC Mensual'!16:16,'FC Mensual'!$2:$2,'FC Anual'!K$1,'FC Mensual'!$1:$1,"&lt;="&amp;Resumen!$K$19)</f>
        <v>0</v>
      </c>
      <c r="L15" s="130">
        <f>SUMIFS('FC Mensual'!16:16,'FC Mensual'!$2:$2,'FC Anual'!L$1,'FC Mensual'!$1:$1,"&lt;="&amp;Resumen!$K$19)</f>
        <v>0</v>
      </c>
      <c r="M15" s="131">
        <f>SUMIFS('FC Mensual'!16:16,'FC Mensual'!$2:$2,'FC Anual'!M$1,'FC Mensual'!$1:$1,"&lt;="&amp;Resumen!$K$19)</f>
        <v>0</v>
      </c>
    </row>
    <row r="16" spans="1:13" x14ac:dyDescent="0.35">
      <c r="A16" s="137">
        <f t="shared" si="3"/>
        <v>14711766.871512016</v>
      </c>
      <c r="B16" s="5" t="str">
        <f>Ingresos!H5</f>
        <v>Reciclaje</v>
      </c>
      <c r="C16" s="129"/>
      <c r="D16" s="130">
        <f>SUMIFS('FC Mensual'!17:17,'FC Mensual'!$2:$2,'FC Anual'!D$1,'FC Mensual'!$1:$1,"&lt;="&amp;Resumen!$K$19)</f>
        <v>0</v>
      </c>
      <c r="E16" s="130">
        <f>SUMIFS('FC Mensual'!17:17,'FC Mensual'!$2:$2,'FC Anual'!E$1,'FC Mensual'!$1:$1,"&lt;="&amp;Resumen!$K$19)</f>
        <v>650000</v>
      </c>
      <c r="F16" s="130">
        <f>SUMIFS('FC Mensual'!17:17,'FC Mensual'!$2:$2,'FC Anual'!F$1,'FC Mensual'!$1:$1,"&lt;="&amp;Resumen!$K$19)</f>
        <v>1581335.5229007402</v>
      </c>
      <c r="G16" s="130">
        <f>SUMIFS('FC Mensual'!17:17,'FC Mensual'!$2:$2,'FC Anual'!G$1,'FC Mensual'!$1:$1,"&lt;="&amp;Resumen!$K$19)</f>
        <v>1628775.5885877642</v>
      </c>
      <c r="H16" s="130">
        <f>SUMIFS('FC Mensual'!17:17,'FC Mensual'!$2:$2,'FC Anual'!H$1,'FC Mensual'!$1:$1,"&lt;="&amp;Resumen!$K$19)</f>
        <v>1677638.8562453985</v>
      </c>
      <c r="I16" s="130">
        <f>SUMIFS('FC Mensual'!17:17,'FC Mensual'!$2:$2,'FC Anual'!I$1,'FC Mensual'!$1:$1,"&lt;="&amp;Resumen!$K$19)</f>
        <v>1727968.0219327623</v>
      </c>
      <c r="J16" s="130">
        <f>SUMIFS('FC Mensual'!17:17,'FC Mensual'!$2:$2,'FC Anual'!J$1,'FC Mensual'!$1:$1,"&lt;="&amp;Resumen!$K$19)</f>
        <v>1779807.0625907471</v>
      </c>
      <c r="K16" s="130">
        <f>SUMIFS('FC Mensual'!17:17,'FC Mensual'!$2:$2,'FC Anual'!K$1,'FC Mensual'!$1:$1,"&lt;="&amp;Resumen!$K$19)</f>
        <v>1833201.2744684715</v>
      </c>
      <c r="L16" s="130">
        <f>SUMIFS('FC Mensual'!17:17,'FC Mensual'!$2:$2,'FC Anual'!L$1,'FC Mensual'!$1:$1,"&lt;="&amp;Resumen!$K$19)</f>
        <v>1888197.3127025277</v>
      </c>
      <c r="M16" s="131">
        <f>SUMIFS('FC Mensual'!17:17,'FC Mensual'!$2:$2,'FC Anual'!M$1,'FC Mensual'!$1:$1,"&lt;="&amp;Resumen!$K$19)</f>
        <v>1944843.2320836058</v>
      </c>
    </row>
    <row r="17" spans="1:13" x14ac:dyDescent="0.35">
      <c r="A17" s="137">
        <f t="shared" si="3"/>
        <v>0</v>
      </c>
      <c r="B17" s="5" t="str">
        <f>Ingresos!H6</f>
        <v>Cobro de garajes</v>
      </c>
      <c r="C17" s="129"/>
      <c r="D17" s="130">
        <f>SUMIFS('FC Mensual'!18:18,'FC Mensual'!$2:$2,'FC Anual'!D$1,'FC Mensual'!$1:$1,"&lt;="&amp;Resumen!$K$19)</f>
        <v>0</v>
      </c>
      <c r="E17" s="130">
        <f>SUMIFS('FC Mensual'!18:18,'FC Mensual'!$2:$2,'FC Anual'!E$1,'FC Mensual'!$1:$1,"&lt;="&amp;Resumen!$K$19)</f>
        <v>0</v>
      </c>
      <c r="F17" s="130">
        <f>SUMIFS('FC Mensual'!18:18,'FC Mensual'!$2:$2,'FC Anual'!F$1,'FC Mensual'!$1:$1,"&lt;="&amp;Resumen!$K$19)</f>
        <v>0</v>
      </c>
      <c r="G17" s="130">
        <f>SUMIFS('FC Mensual'!18:18,'FC Mensual'!$2:$2,'FC Anual'!G$1,'FC Mensual'!$1:$1,"&lt;="&amp;Resumen!$K$19)</f>
        <v>0</v>
      </c>
      <c r="H17" s="130">
        <f>SUMIFS('FC Mensual'!18:18,'FC Mensual'!$2:$2,'FC Anual'!H$1,'FC Mensual'!$1:$1,"&lt;="&amp;Resumen!$K$19)</f>
        <v>0</v>
      </c>
      <c r="I17" s="130">
        <f>SUMIFS('FC Mensual'!18:18,'FC Mensual'!$2:$2,'FC Anual'!I$1,'FC Mensual'!$1:$1,"&lt;="&amp;Resumen!$K$19)</f>
        <v>0</v>
      </c>
      <c r="J17" s="130">
        <f>SUMIFS('FC Mensual'!18:18,'FC Mensual'!$2:$2,'FC Anual'!J$1,'FC Mensual'!$1:$1,"&lt;="&amp;Resumen!$K$19)</f>
        <v>0</v>
      </c>
      <c r="K17" s="130">
        <f>SUMIFS('FC Mensual'!18:18,'FC Mensual'!$2:$2,'FC Anual'!K$1,'FC Mensual'!$1:$1,"&lt;="&amp;Resumen!$K$19)</f>
        <v>0</v>
      </c>
      <c r="L17" s="130">
        <f>SUMIFS('FC Mensual'!18:18,'FC Mensual'!$2:$2,'FC Anual'!L$1,'FC Mensual'!$1:$1,"&lt;="&amp;Resumen!$K$19)</f>
        <v>0</v>
      </c>
      <c r="M17" s="131">
        <f>SUMIFS('FC Mensual'!18:18,'FC Mensual'!$2:$2,'FC Anual'!M$1,'FC Mensual'!$1:$1,"&lt;="&amp;Resumen!$K$19)</f>
        <v>0</v>
      </c>
    </row>
    <row r="18" spans="1:13" x14ac:dyDescent="0.35">
      <c r="A18" s="137">
        <f t="shared" si="3"/>
        <v>0</v>
      </c>
      <c r="B18" s="5" t="str">
        <f>Ingresos!H7</f>
        <v>Cobro de almacenaje</v>
      </c>
      <c r="C18" s="129"/>
      <c r="D18" s="130">
        <f>SUMIFS('FC Mensual'!19:19,'FC Mensual'!$2:$2,'FC Anual'!D$1,'FC Mensual'!$1:$1,"&lt;="&amp;Resumen!$K$19)</f>
        <v>0</v>
      </c>
      <c r="E18" s="130">
        <f>SUMIFS('FC Mensual'!19:19,'FC Mensual'!$2:$2,'FC Anual'!E$1,'FC Mensual'!$1:$1,"&lt;="&amp;Resumen!$K$19)</f>
        <v>0</v>
      </c>
      <c r="F18" s="130">
        <f>SUMIFS('FC Mensual'!19:19,'FC Mensual'!$2:$2,'FC Anual'!F$1,'FC Mensual'!$1:$1,"&lt;="&amp;Resumen!$K$19)</f>
        <v>0</v>
      </c>
      <c r="G18" s="130">
        <f>SUMIFS('FC Mensual'!19:19,'FC Mensual'!$2:$2,'FC Anual'!G$1,'FC Mensual'!$1:$1,"&lt;="&amp;Resumen!$K$19)</f>
        <v>0</v>
      </c>
      <c r="H18" s="130">
        <f>SUMIFS('FC Mensual'!19:19,'FC Mensual'!$2:$2,'FC Anual'!H$1,'FC Mensual'!$1:$1,"&lt;="&amp;Resumen!$K$19)</f>
        <v>0</v>
      </c>
      <c r="I18" s="130">
        <f>SUMIFS('FC Mensual'!19:19,'FC Mensual'!$2:$2,'FC Anual'!I$1,'FC Mensual'!$1:$1,"&lt;="&amp;Resumen!$K$19)</f>
        <v>0</v>
      </c>
      <c r="J18" s="130">
        <f>SUMIFS('FC Mensual'!19:19,'FC Mensual'!$2:$2,'FC Anual'!J$1,'FC Mensual'!$1:$1,"&lt;="&amp;Resumen!$K$19)</f>
        <v>0</v>
      </c>
      <c r="K18" s="130">
        <f>SUMIFS('FC Mensual'!19:19,'FC Mensual'!$2:$2,'FC Anual'!K$1,'FC Mensual'!$1:$1,"&lt;="&amp;Resumen!$K$19)</f>
        <v>0</v>
      </c>
      <c r="L18" s="130">
        <f>SUMIFS('FC Mensual'!19:19,'FC Mensual'!$2:$2,'FC Anual'!L$1,'FC Mensual'!$1:$1,"&lt;="&amp;Resumen!$K$19)</f>
        <v>0</v>
      </c>
      <c r="M18" s="131">
        <f>SUMIFS('FC Mensual'!19:19,'FC Mensual'!$2:$2,'FC Anual'!M$1,'FC Mensual'!$1:$1,"&lt;="&amp;Resumen!$K$19)</f>
        <v>0</v>
      </c>
    </row>
    <row r="19" spans="1:13" x14ac:dyDescent="0.35">
      <c r="A19" s="137">
        <f t="shared" si="3"/>
        <v>0</v>
      </c>
      <c r="B19" s="5" t="str">
        <f>Ingresos!H8</f>
        <v>Otros Ingresos</v>
      </c>
      <c r="C19" s="129"/>
      <c r="D19" s="130">
        <f>SUMIFS('FC Mensual'!20:20,'FC Mensual'!$2:$2,'FC Anual'!D$1,'FC Mensual'!$1:$1,"&lt;="&amp;Resumen!$K$19)</f>
        <v>0</v>
      </c>
      <c r="E19" s="130">
        <f>SUMIFS('FC Mensual'!20:20,'FC Mensual'!$2:$2,'FC Anual'!E$1,'FC Mensual'!$1:$1,"&lt;="&amp;Resumen!$K$19)</f>
        <v>0</v>
      </c>
      <c r="F19" s="130">
        <f>SUMIFS('FC Mensual'!20:20,'FC Mensual'!$2:$2,'FC Anual'!F$1,'FC Mensual'!$1:$1,"&lt;="&amp;Resumen!$K$19)</f>
        <v>0</v>
      </c>
      <c r="G19" s="130">
        <f>SUMIFS('FC Mensual'!20:20,'FC Mensual'!$2:$2,'FC Anual'!G$1,'FC Mensual'!$1:$1,"&lt;="&amp;Resumen!$K$19)</f>
        <v>0</v>
      </c>
      <c r="H19" s="130">
        <f>SUMIFS('FC Mensual'!20:20,'FC Mensual'!$2:$2,'FC Anual'!H$1,'FC Mensual'!$1:$1,"&lt;="&amp;Resumen!$K$19)</f>
        <v>0</v>
      </c>
      <c r="I19" s="130">
        <f>SUMIFS('FC Mensual'!20:20,'FC Mensual'!$2:$2,'FC Anual'!I$1,'FC Mensual'!$1:$1,"&lt;="&amp;Resumen!$K$19)</f>
        <v>0</v>
      </c>
      <c r="J19" s="130">
        <f>SUMIFS('FC Mensual'!20:20,'FC Mensual'!$2:$2,'FC Anual'!J$1,'FC Mensual'!$1:$1,"&lt;="&amp;Resumen!$K$19)</f>
        <v>0</v>
      </c>
      <c r="K19" s="130">
        <f>SUMIFS('FC Mensual'!20:20,'FC Mensual'!$2:$2,'FC Anual'!K$1,'FC Mensual'!$1:$1,"&lt;="&amp;Resumen!$K$19)</f>
        <v>0</v>
      </c>
      <c r="L19" s="130">
        <f>SUMIFS('FC Mensual'!20:20,'FC Mensual'!$2:$2,'FC Anual'!L$1,'FC Mensual'!$1:$1,"&lt;="&amp;Resumen!$K$19)</f>
        <v>0</v>
      </c>
      <c r="M19" s="131">
        <f>SUMIFS('FC Mensual'!20:20,'FC Mensual'!$2:$2,'FC Anual'!M$1,'FC Mensual'!$1:$1,"&lt;="&amp;Resumen!$K$19)</f>
        <v>0</v>
      </c>
    </row>
    <row r="20" spans="1:13" x14ac:dyDescent="0.35">
      <c r="A20" s="137">
        <f t="shared" si="3"/>
        <v>0</v>
      </c>
      <c r="B20" s="5" t="str">
        <f>Ingresos!H9</f>
        <v>Otros Ingresos</v>
      </c>
      <c r="C20" s="129"/>
      <c r="D20" s="130">
        <f>SUMIFS('FC Mensual'!21:21,'FC Mensual'!$2:$2,'FC Anual'!D$1,'FC Mensual'!$1:$1,"&lt;="&amp;Resumen!$K$19)</f>
        <v>0</v>
      </c>
      <c r="E20" s="130">
        <f>SUMIFS('FC Mensual'!21:21,'FC Mensual'!$2:$2,'FC Anual'!E$1,'FC Mensual'!$1:$1,"&lt;="&amp;Resumen!$K$19)</f>
        <v>0</v>
      </c>
      <c r="F20" s="130">
        <f>SUMIFS('FC Mensual'!21:21,'FC Mensual'!$2:$2,'FC Anual'!F$1,'FC Mensual'!$1:$1,"&lt;="&amp;Resumen!$K$19)</f>
        <v>0</v>
      </c>
      <c r="G20" s="130">
        <f>SUMIFS('FC Mensual'!21:21,'FC Mensual'!$2:$2,'FC Anual'!G$1,'FC Mensual'!$1:$1,"&lt;="&amp;Resumen!$K$19)</f>
        <v>0</v>
      </c>
      <c r="H20" s="130">
        <f>SUMIFS('FC Mensual'!21:21,'FC Mensual'!$2:$2,'FC Anual'!H$1,'FC Mensual'!$1:$1,"&lt;="&amp;Resumen!$K$19)</f>
        <v>0</v>
      </c>
      <c r="I20" s="130">
        <f>SUMIFS('FC Mensual'!21:21,'FC Mensual'!$2:$2,'FC Anual'!I$1,'FC Mensual'!$1:$1,"&lt;="&amp;Resumen!$K$19)</f>
        <v>0</v>
      </c>
      <c r="J20" s="130">
        <f>SUMIFS('FC Mensual'!21:21,'FC Mensual'!$2:$2,'FC Anual'!J$1,'FC Mensual'!$1:$1,"&lt;="&amp;Resumen!$K$19)</f>
        <v>0</v>
      </c>
      <c r="K20" s="130">
        <f>SUMIFS('FC Mensual'!21:21,'FC Mensual'!$2:$2,'FC Anual'!K$1,'FC Mensual'!$1:$1,"&lt;="&amp;Resumen!$K$19)</f>
        <v>0</v>
      </c>
      <c r="L20" s="130">
        <f>SUMIFS('FC Mensual'!21:21,'FC Mensual'!$2:$2,'FC Anual'!L$1,'FC Mensual'!$1:$1,"&lt;="&amp;Resumen!$K$19)</f>
        <v>0</v>
      </c>
      <c r="M20" s="131">
        <f>SUMIFS('FC Mensual'!21:21,'FC Mensual'!$2:$2,'FC Anual'!M$1,'FC Mensual'!$1:$1,"&lt;="&amp;Resumen!$K$19)</f>
        <v>0</v>
      </c>
    </row>
    <row r="21" spans="1:13" x14ac:dyDescent="0.35">
      <c r="A21" s="137">
        <f t="shared" si="3"/>
        <v>0</v>
      </c>
      <c r="B21" s="5" t="str">
        <f>Ingresos!H10</f>
        <v>Otros Ingresos</v>
      </c>
      <c r="C21" s="129"/>
      <c r="D21" s="130">
        <f>SUMIFS('FC Mensual'!22:22,'FC Mensual'!$2:$2,'FC Anual'!D$1,'FC Mensual'!$1:$1,"&lt;="&amp;Resumen!$K$19)</f>
        <v>0</v>
      </c>
      <c r="E21" s="130">
        <f>SUMIFS('FC Mensual'!22:22,'FC Mensual'!$2:$2,'FC Anual'!E$1,'FC Mensual'!$1:$1,"&lt;="&amp;Resumen!$K$19)</f>
        <v>0</v>
      </c>
      <c r="F21" s="130">
        <f>SUMIFS('FC Mensual'!22:22,'FC Mensual'!$2:$2,'FC Anual'!F$1,'FC Mensual'!$1:$1,"&lt;="&amp;Resumen!$K$19)</f>
        <v>0</v>
      </c>
      <c r="G21" s="130">
        <f>SUMIFS('FC Mensual'!22:22,'FC Mensual'!$2:$2,'FC Anual'!G$1,'FC Mensual'!$1:$1,"&lt;="&amp;Resumen!$K$19)</f>
        <v>0</v>
      </c>
      <c r="H21" s="130">
        <f>SUMIFS('FC Mensual'!22:22,'FC Mensual'!$2:$2,'FC Anual'!H$1,'FC Mensual'!$1:$1,"&lt;="&amp;Resumen!$K$19)</f>
        <v>0</v>
      </c>
      <c r="I21" s="130">
        <f>SUMIFS('FC Mensual'!22:22,'FC Mensual'!$2:$2,'FC Anual'!I$1,'FC Mensual'!$1:$1,"&lt;="&amp;Resumen!$K$19)</f>
        <v>0</v>
      </c>
      <c r="J21" s="130">
        <f>SUMIFS('FC Mensual'!22:22,'FC Mensual'!$2:$2,'FC Anual'!J$1,'FC Mensual'!$1:$1,"&lt;="&amp;Resumen!$K$19)</f>
        <v>0</v>
      </c>
      <c r="K21" s="130">
        <f>SUMIFS('FC Mensual'!22:22,'FC Mensual'!$2:$2,'FC Anual'!K$1,'FC Mensual'!$1:$1,"&lt;="&amp;Resumen!$K$19)</f>
        <v>0</v>
      </c>
      <c r="L21" s="130">
        <f>SUMIFS('FC Mensual'!22:22,'FC Mensual'!$2:$2,'FC Anual'!L$1,'FC Mensual'!$1:$1,"&lt;="&amp;Resumen!$K$19)</f>
        <v>0</v>
      </c>
      <c r="M21" s="131">
        <f>SUMIFS('FC Mensual'!22:22,'FC Mensual'!$2:$2,'FC Anual'!M$1,'FC Mensual'!$1:$1,"&lt;="&amp;Resumen!$K$19)</f>
        <v>0</v>
      </c>
    </row>
    <row r="22" spans="1:13" x14ac:dyDescent="0.35">
      <c r="A22" s="137">
        <f t="shared" si="3"/>
        <v>0</v>
      </c>
      <c r="B22" s="5" t="str">
        <f>Ingresos!H11</f>
        <v>Otros Ingresos</v>
      </c>
      <c r="C22" s="129"/>
      <c r="D22" s="130">
        <f>SUMIFS('FC Mensual'!23:23,'FC Mensual'!$2:$2,'FC Anual'!D$1,'FC Mensual'!$1:$1,"&lt;="&amp;Resumen!$K$19)</f>
        <v>0</v>
      </c>
      <c r="E22" s="130">
        <f>SUMIFS('FC Mensual'!23:23,'FC Mensual'!$2:$2,'FC Anual'!E$1,'FC Mensual'!$1:$1,"&lt;="&amp;Resumen!$K$19)</f>
        <v>0</v>
      </c>
      <c r="F22" s="130">
        <f>SUMIFS('FC Mensual'!23:23,'FC Mensual'!$2:$2,'FC Anual'!F$1,'FC Mensual'!$1:$1,"&lt;="&amp;Resumen!$K$19)</f>
        <v>0</v>
      </c>
      <c r="G22" s="130">
        <f>SUMIFS('FC Mensual'!23:23,'FC Mensual'!$2:$2,'FC Anual'!G$1,'FC Mensual'!$1:$1,"&lt;="&amp;Resumen!$K$19)</f>
        <v>0</v>
      </c>
      <c r="H22" s="130">
        <f>SUMIFS('FC Mensual'!23:23,'FC Mensual'!$2:$2,'FC Anual'!H$1,'FC Mensual'!$1:$1,"&lt;="&amp;Resumen!$K$19)</f>
        <v>0</v>
      </c>
      <c r="I22" s="130">
        <f>SUMIFS('FC Mensual'!23:23,'FC Mensual'!$2:$2,'FC Anual'!I$1,'FC Mensual'!$1:$1,"&lt;="&amp;Resumen!$K$19)</f>
        <v>0</v>
      </c>
      <c r="J22" s="130">
        <f>SUMIFS('FC Mensual'!23:23,'FC Mensual'!$2:$2,'FC Anual'!J$1,'FC Mensual'!$1:$1,"&lt;="&amp;Resumen!$K$19)</f>
        <v>0</v>
      </c>
      <c r="K22" s="130">
        <f>SUMIFS('FC Mensual'!23:23,'FC Mensual'!$2:$2,'FC Anual'!K$1,'FC Mensual'!$1:$1,"&lt;="&amp;Resumen!$K$19)</f>
        <v>0</v>
      </c>
      <c r="L22" s="130">
        <f>SUMIFS('FC Mensual'!23:23,'FC Mensual'!$2:$2,'FC Anual'!L$1,'FC Mensual'!$1:$1,"&lt;="&amp;Resumen!$K$19)</f>
        <v>0</v>
      </c>
      <c r="M22" s="131">
        <f>SUMIFS('FC Mensual'!23:23,'FC Mensual'!$2:$2,'FC Anual'!M$1,'FC Mensual'!$1:$1,"&lt;="&amp;Resumen!$K$19)</f>
        <v>0</v>
      </c>
    </row>
    <row r="23" spans="1:13" x14ac:dyDescent="0.35">
      <c r="A23" s="137">
        <f t="shared" si="3"/>
        <v>191252969.32965618</v>
      </c>
      <c r="B23" s="14" t="s">
        <v>101</v>
      </c>
      <c r="C23" s="135"/>
      <c r="D23" s="133">
        <f>SUMIFS('FC Mensual'!24:24,'FC Mensual'!$2:$2,'FC Anual'!D$1,'FC Mensual'!$1:$1,"&lt;="&amp;Resumen!$K$19)</f>
        <v>0</v>
      </c>
      <c r="E23" s="133">
        <f>SUMIFS('FC Mensual'!24:24,'FC Mensual'!$2:$2,'FC Anual'!E$1,'FC Mensual'!$1:$1,"&lt;="&amp;Resumen!$K$19)</f>
        <v>8450000</v>
      </c>
      <c r="F23" s="133">
        <f>SUMIFS('FC Mensual'!24:24,'FC Mensual'!$2:$2,'FC Anual'!F$1,'FC Mensual'!$1:$1,"&lt;="&amp;Resumen!$K$19)</f>
        <v>20557361.797709621</v>
      </c>
      <c r="G23" s="133">
        <f>SUMIFS('FC Mensual'!24:24,'FC Mensual'!$2:$2,'FC Anual'!G$1,'FC Mensual'!$1:$1,"&lt;="&amp;Resumen!$K$19)</f>
        <v>21174082.651640922</v>
      </c>
      <c r="H23" s="133">
        <f>SUMIFS('FC Mensual'!24:24,'FC Mensual'!$2:$2,'FC Anual'!H$1,'FC Mensual'!$1:$1,"&lt;="&amp;Resumen!$K$19)</f>
        <v>21809305.131190181</v>
      </c>
      <c r="I23" s="133">
        <f>SUMIFS('FC Mensual'!24:24,'FC Mensual'!$2:$2,'FC Anual'!I$1,'FC Mensual'!$1:$1,"&lt;="&amp;Resumen!$K$19)</f>
        <v>22463584.285125908</v>
      </c>
      <c r="J23" s="133">
        <f>SUMIFS('FC Mensual'!24:24,'FC Mensual'!$2:$2,'FC Anual'!J$1,'FC Mensual'!$1:$1,"&lt;="&amp;Resumen!$K$19)</f>
        <v>23137491.813679714</v>
      </c>
      <c r="K23" s="133">
        <f>SUMIFS('FC Mensual'!24:24,'FC Mensual'!$2:$2,'FC Anual'!K$1,'FC Mensual'!$1:$1,"&lt;="&amp;Resumen!$K$19)</f>
        <v>23831616.568090122</v>
      </c>
      <c r="L23" s="133">
        <f>SUMIFS('FC Mensual'!24:24,'FC Mensual'!$2:$2,'FC Anual'!L$1,'FC Mensual'!$1:$1,"&lt;="&amp;Resumen!$K$19)</f>
        <v>24546565.065132856</v>
      </c>
      <c r="M23" s="134">
        <f>SUMIFS('FC Mensual'!24:24,'FC Mensual'!$2:$2,'FC Anual'!M$1,'FC Mensual'!$1:$1,"&lt;="&amp;Resumen!$K$19)</f>
        <v>25282962.01708686</v>
      </c>
    </row>
    <row r="24" spans="1:13" x14ac:dyDescent="0.35">
      <c r="B24" s="5"/>
      <c r="C24" s="129"/>
      <c r="D24" s="130"/>
      <c r="E24" s="130"/>
      <c r="F24" s="130"/>
      <c r="G24" s="130"/>
      <c r="H24" s="130"/>
      <c r="I24" s="130"/>
      <c r="J24" s="130"/>
      <c r="K24" s="130"/>
      <c r="L24" s="130"/>
      <c r="M24" s="131"/>
    </row>
    <row r="25" spans="1:13" x14ac:dyDescent="0.35">
      <c r="A25" s="137">
        <f>SUM(C25:M25)</f>
        <v>26371299969.579559</v>
      </c>
      <c r="B25" s="14" t="s">
        <v>102</v>
      </c>
      <c r="C25" s="135"/>
      <c r="D25" s="133">
        <f>SUMIFS('FC Mensual'!26:26,'FC Mensual'!$2:$2,'FC Anual'!D$1,'FC Mensual'!$1:$1,"&lt;="&amp;Resumen!$K$19)</f>
        <v>0</v>
      </c>
      <c r="E25" s="133">
        <f>SUMIFS('FC Mensual'!26:26,'FC Mensual'!$2:$2,'FC Anual'!E$1,'FC Mensual'!$1:$1,"&lt;="&amp;Resumen!$K$19)</f>
        <v>599561581.39870501</v>
      </c>
      <c r="F25" s="133">
        <f>SUMIFS('FC Mensual'!26:26,'FC Mensual'!$2:$2,'FC Anual'!F$1,'FC Mensual'!$1:$1,"&lt;="&amp;Resumen!$K$19)</f>
        <v>2898196632.9351411</v>
      </c>
      <c r="G25" s="133">
        <f>SUMIFS('FC Mensual'!26:26,'FC Mensual'!$2:$2,'FC Anual'!G$1,'FC Mensual'!$1:$1,"&lt;="&amp;Resumen!$K$19)</f>
        <v>2985142531.9231987</v>
      </c>
      <c r="H25" s="133">
        <f>SUMIFS('FC Mensual'!26:26,'FC Mensual'!$2:$2,'FC Anual'!H$1,'FC Mensual'!$1:$1,"&lt;="&amp;Resumen!$K$19)</f>
        <v>3074696807.8808985</v>
      </c>
      <c r="I25" s="133">
        <f>SUMIFS('FC Mensual'!26:26,'FC Mensual'!$2:$2,'FC Anual'!I$1,'FC Mensual'!$1:$1,"&lt;="&amp;Resumen!$K$19)</f>
        <v>3166937712.1173291</v>
      </c>
      <c r="J25" s="133">
        <f>SUMIFS('FC Mensual'!26:26,'FC Mensual'!$2:$2,'FC Anual'!J$1,'FC Mensual'!$1:$1,"&lt;="&amp;Resumen!$K$19)</f>
        <v>3261945843.4808517</v>
      </c>
      <c r="K25" s="133">
        <f>SUMIFS('FC Mensual'!26:26,'FC Mensual'!$2:$2,'FC Anual'!K$1,'FC Mensual'!$1:$1,"&lt;="&amp;Resumen!$K$19)</f>
        <v>3359804218.7852812</v>
      </c>
      <c r="L25" s="133">
        <f>SUMIFS('FC Mensual'!26:26,'FC Mensual'!$2:$2,'FC Anual'!L$1,'FC Mensual'!$1:$1,"&lt;="&amp;Resumen!$K$19)</f>
        <v>3460598345.3488417</v>
      </c>
      <c r="M25" s="134">
        <f>SUMIFS('FC Mensual'!26:26,'FC Mensual'!$2:$2,'FC Anual'!M$1,'FC Mensual'!$1:$1,"&lt;="&amp;Resumen!$K$19)</f>
        <v>3564416295.7093115</v>
      </c>
    </row>
    <row r="26" spans="1:13" x14ac:dyDescent="0.35">
      <c r="B26" s="5"/>
      <c r="C26" s="129"/>
      <c r="D26" s="130"/>
      <c r="E26" s="130"/>
      <c r="F26" s="130"/>
      <c r="G26" s="130"/>
      <c r="H26" s="130"/>
      <c r="I26" s="130"/>
      <c r="J26" s="130"/>
      <c r="K26" s="130"/>
      <c r="L26" s="130"/>
      <c r="M26" s="131"/>
    </row>
    <row r="27" spans="1:13" x14ac:dyDescent="0.35">
      <c r="B27" s="125" t="s">
        <v>124</v>
      </c>
      <c r="C27" s="129"/>
      <c r="D27" s="130"/>
      <c r="E27" s="130"/>
      <c r="F27" s="130"/>
      <c r="G27" s="130"/>
      <c r="H27" s="130"/>
      <c r="I27" s="130"/>
      <c r="J27" s="130"/>
      <c r="K27" s="130"/>
      <c r="L27" s="130"/>
      <c r="M27" s="131"/>
    </row>
    <row r="28" spans="1:13" x14ac:dyDescent="0.35">
      <c r="A28" s="137">
        <f t="shared" ref="A28:A40" si="4">SUM(C28:M28)</f>
        <v>-367663952.66497135</v>
      </c>
      <c r="B28" s="5" t="str">
        <f>Gastos!E3</f>
        <v>Nomina</v>
      </c>
      <c r="C28" s="129"/>
      <c r="D28" s="130">
        <f>SUMIFS('FC Mensual'!29:29,'FC Mensual'!$2:$2,'FC Anual'!D$1,'FC Mensual'!$1:$1,"&lt;="&amp;Resumen!$K$19)</f>
        <v>0</v>
      </c>
      <c r="E28" s="130">
        <f>SUMIFS('FC Mensual'!29:29,'FC Mensual'!$2:$2,'FC Anual'!E$1,'FC Mensual'!$1:$1,"&lt;="&amp;Resumen!$K$19)</f>
        <v>-15488203.566903081</v>
      </c>
      <c r="F28" s="130">
        <f>SUMIFS('FC Mensual'!29:29,'FC Mensual'!$2:$2,'FC Anual'!F$1,'FC Mensual'!$1:$1,"&lt;="&amp;Resumen!$K$19)</f>
        <v>-38220870.549040459</v>
      </c>
      <c r="G28" s="130">
        <f>SUMIFS('FC Mensual'!29:29,'FC Mensual'!$2:$2,'FC Anual'!G$1,'FC Mensual'!$1:$1,"&lt;="&amp;Resumen!$K$19)</f>
        <v>-39749705.371002078</v>
      </c>
      <c r="H28" s="130">
        <f>SUMIFS('FC Mensual'!29:29,'FC Mensual'!$2:$2,'FC Anual'!H$1,'FC Mensual'!$1:$1,"&lt;="&amp;Resumen!$K$19)</f>
        <v>-41339693.585842162</v>
      </c>
      <c r="I28" s="130">
        <f>SUMIFS('FC Mensual'!29:29,'FC Mensual'!$2:$2,'FC Anual'!I$1,'FC Mensual'!$1:$1,"&lt;="&amp;Resumen!$K$19)</f>
        <v>-42993281.329275846</v>
      </c>
      <c r="J28" s="130">
        <f>SUMIFS('FC Mensual'!29:29,'FC Mensual'!$2:$2,'FC Anual'!J$1,'FC Mensual'!$1:$1,"&lt;="&amp;Resumen!$K$19)</f>
        <v>-44713012.582446881</v>
      </c>
      <c r="K28" s="130">
        <f>SUMIFS('FC Mensual'!29:29,'FC Mensual'!$2:$2,'FC Anual'!K$1,'FC Mensual'!$1:$1,"&lt;="&amp;Resumen!$K$19)</f>
        <v>-46501533.085744768</v>
      </c>
      <c r="L28" s="130">
        <f>SUMIFS('FC Mensual'!29:29,'FC Mensual'!$2:$2,'FC Anual'!L$1,'FC Mensual'!$1:$1,"&lt;="&amp;Resumen!$K$19)</f>
        <v>-48361594.409174554</v>
      </c>
      <c r="M28" s="131">
        <f>SUMIFS('FC Mensual'!29:29,'FC Mensual'!$2:$2,'FC Anual'!M$1,'FC Mensual'!$1:$1,"&lt;="&amp;Resumen!$K$19)</f>
        <v>-50296058.185541533</v>
      </c>
    </row>
    <row r="29" spans="1:13" x14ac:dyDescent="0.35">
      <c r="A29" s="137">
        <f t="shared" si="4"/>
        <v>-1426990500.1589394</v>
      </c>
      <c r="B29" s="5" t="str">
        <f>Gastos!E4</f>
        <v>General &amp; Administrativo</v>
      </c>
      <c r="C29" s="129"/>
      <c r="D29" s="130">
        <f>SUMIFS('FC Mensual'!30:30,'FC Mensual'!$2:$2,'FC Anual'!D$1,'FC Mensual'!$1:$1,"&lt;="&amp;Resumen!$K$19)</f>
        <v>0</v>
      </c>
      <c r="E29" s="130">
        <f>SUMIFS('FC Mensual'!30:30,'FC Mensual'!$2:$2,'FC Anual'!E$1,'FC Mensual'!$1:$1,"&lt;="&amp;Resumen!$K$19)</f>
        <v>-60113370.359802991</v>
      </c>
      <c r="F29" s="130">
        <f>SUMIFS('FC Mensual'!30:30,'FC Mensual'!$2:$2,'FC Anual'!F$1,'FC Mensual'!$1:$1,"&lt;="&amp;Resumen!$K$19)</f>
        <v>-148344211.57133368</v>
      </c>
      <c r="G29" s="130">
        <f>SUMIFS('FC Mensual'!30:30,'FC Mensual'!$2:$2,'FC Anual'!G$1,'FC Mensual'!$1:$1,"&lt;="&amp;Resumen!$K$19)</f>
        <v>-154277980.03418702</v>
      </c>
      <c r="H29" s="130">
        <f>SUMIFS('FC Mensual'!30:30,'FC Mensual'!$2:$2,'FC Anual'!H$1,'FC Mensual'!$1:$1,"&lt;="&amp;Resumen!$K$19)</f>
        <v>-160449099.23555452</v>
      </c>
      <c r="I29" s="130">
        <f>SUMIFS('FC Mensual'!30:30,'FC Mensual'!$2:$2,'FC Anual'!I$1,'FC Mensual'!$1:$1,"&lt;="&amp;Resumen!$K$19)</f>
        <v>-166867063.20497668</v>
      </c>
      <c r="J29" s="130">
        <f>SUMIFS('FC Mensual'!30:30,'FC Mensual'!$2:$2,'FC Anual'!J$1,'FC Mensual'!$1:$1,"&lt;="&amp;Resumen!$K$19)</f>
        <v>-173541745.73317572</v>
      </c>
      <c r="K29" s="130">
        <f>SUMIFS('FC Mensual'!30:30,'FC Mensual'!$2:$2,'FC Anual'!K$1,'FC Mensual'!$1:$1,"&lt;="&amp;Resumen!$K$19)</f>
        <v>-180483415.56250277</v>
      </c>
      <c r="L29" s="130">
        <f>SUMIFS('FC Mensual'!30:30,'FC Mensual'!$2:$2,'FC Anual'!L$1,'FC Mensual'!$1:$1,"&lt;="&amp;Resumen!$K$19)</f>
        <v>-187702752.18500292</v>
      </c>
      <c r="M29" s="131">
        <f>SUMIFS('FC Mensual'!30:30,'FC Mensual'!$2:$2,'FC Anual'!M$1,'FC Mensual'!$1:$1,"&lt;="&amp;Resumen!$K$19)</f>
        <v>-195210862.27240303</v>
      </c>
    </row>
    <row r="30" spans="1:13" x14ac:dyDescent="0.35">
      <c r="A30" s="137">
        <f t="shared" si="4"/>
        <v>-349943598.46653336</v>
      </c>
      <c r="B30" s="5" t="str">
        <f>Gastos!E5</f>
        <v>Marketing</v>
      </c>
      <c r="C30" s="129"/>
      <c r="D30" s="130">
        <f>SUMIFS('FC Mensual'!31:31,'FC Mensual'!$2:$2,'FC Anual'!D$1,'FC Mensual'!$1:$1,"&lt;="&amp;Resumen!$K$19)</f>
        <v>0</v>
      </c>
      <c r="E30" s="130">
        <f>SUMIFS('FC Mensual'!31:31,'FC Mensual'!$2:$2,'FC Anual'!E$1,'FC Mensual'!$1:$1,"&lt;="&amp;Resumen!$K$19)</f>
        <v>-14741716.316484142</v>
      </c>
      <c r="F30" s="130">
        <f>SUMIFS('FC Mensual'!31:31,'FC Mensual'!$2:$2,'FC Anual'!F$1,'FC Mensual'!$1:$1,"&lt;="&amp;Resumen!$K$19)</f>
        <v>-36378733.567722604</v>
      </c>
      <c r="G30" s="130">
        <f>SUMIFS('FC Mensual'!31:31,'FC Mensual'!$2:$2,'FC Anual'!G$1,'FC Mensual'!$1:$1,"&lt;="&amp;Resumen!$K$19)</f>
        <v>-37833882.910431497</v>
      </c>
      <c r="H30" s="130">
        <f>SUMIFS('FC Mensual'!31:31,'FC Mensual'!$2:$2,'FC Anual'!H$1,'FC Mensual'!$1:$1,"&lt;="&amp;Resumen!$K$19)</f>
        <v>-39347238.226848766</v>
      </c>
      <c r="I30" s="130">
        <f>SUMIFS('FC Mensual'!31:31,'FC Mensual'!$2:$2,'FC Anual'!I$1,'FC Mensual'!$1:$1,"&lt;="&amp;Resumen!$K$19)</f>
        <v>-40921127.75592272</v>
      </c>
      <c r="J30" s="130">
        <f>SUMIFS('FC Mensual'!31:31,'FC Mensual'!$2:$2,'FC Anual'!J$1,'FC Mensual'!$1:$1,"&lt;="&amp;Resumen!$K$19)</f>
        <v>-42557972.866159625</v>
      </c>
      <c r="K30" s="130">
        <f>SUMIFS('FC Mensual'!31:31,'FC Mensual'!$2:$2,'FC Anual'!K$1,'FC Mensual'!$1:$1,"&lt;="&amp;Resumen!$K$19)</f>
        <v>-44260291.780806005</v>
      </c>
      <c r="L30" s="130">
        <f>SUMIFS('FC Mensual'!31:31,'FC Mensual'!$2:$2,'FC Anual'!L$1,'FC Mensual'!$1:$1,"&lt;="&amp;Resumen!$K$19)</f>
        <v>-46030703.452038243</v>
      </c>
      <c r="M30" s="131">
        <f>SUMIFS('FC Mensual'!31:31,'FC Mensual'!$2:$2,'FC Anual'!M$1,'FC Mensual'!$1:$1,"&lt;="&amp;Resumen!$K$19)</f>
        <v>-47871931.590119787</v>
      </c>
    </row>
    <row r="31" spans="1:13" x14ac:dyDescent="0.35">
      <c r="A31" s="137">
        <f t="shared" si="4"/>
        <v>-593757878.89156342</v>
      </c>
      <c r="B31" s="5" t="str">
        <f>Gastos!E6</f>
        <v>Reparos &amp; Mantenimiento</v>
      </c>
      <c r="C31" s="129"/>
      <c r="D31" s="130">
        <f>SUMIFS('FC Mensual'!32:32,'FC Mensual'!$2:$2,'FC Anual'!D$1,'FC Mensual'!$1:$1,"&lt;="&amp;Resumen!$K$19)</f>
        <v>0</v>
      </c>
      <c r="E31" s="130">
        <f>SUMIFS('FC Mensual'!32:32,'FC Mensual'!$2:$2,'FC Anual'!E$1,'FC Mensual'!$1:$1,"&lt;="&amp;Resumen!$K$19)</f>
        <v>-25012631.320169337</v>
      </c>
      <c r="F31" s="130">
        <f>SUMIFS('FC Mensual'!32:32,'FC Mensual'!$2:$2,'FC Anual'!F$1,'FC Mensual'!$1:$1,"&lt;="&amp;Resumen!$K$19)</f>
        <v>-61724688.705794394</v>
      </c>
      <c r="G31" s="130">
        <f>SUMIFS('FC Mensual'!32:32,'FC Mensual'!$2:$2,'FC Anual'!G$1,'FC Mensual'!$1:$1,"&lt;="&amp;Resumen!$K$19)</f>
        <v>-64193676.254026175</v>
      </c>
      <c r="H31" s="130">
        <f>SUMIFS('FC Mensual'!32:32,'FC Mensual'!$2:$2,'FC Anual'!H$1,'FC Mensual'!$1:$1,"&lt;="&amp;Resumen!$K$19)</f>
        <v>-66761423.304187216</v>
      </c>
      <c r="I31" s="130">
        <f>SUMIFS('FC Mensual'!32:32,'FC Mensual'!$2:$2,'FC Anual'!I$1,'FC Mensual'!$1:$1,"&lt;="&amp;Resumen!$K$19)</f>
        <v>-69431880.236354709</v>
      </c>
      <c r="J31" s="130">
        <f>SUMIFS('FC Mensual'!32:32,'FC Mensual'!$2:$2,'FC Anual'!J$1,'FC Mensual'!$1:$1,"&lt;="&amp;Resumen!$K$19)</f>
        <v>-72209155.445808902</v>
      </c>
      <c r="K31" s="130">
        <f>SUMIFS('FC Mensual'!32:32,'FC Mensual'!$2:$2,'FC Anual'!K$1,'FC Mensual'!$1:$1,"&lt;="&amp;Resumen!$K$19)</f>
        <v>-75097521.663641259</v>
      </c>
      <c r="L31" s="130">
        <f>SUMIFS('FC Mensual'!32:32,'FC Mensual'!$2:$2,'FC Anual'!L$1,'FC Mensual'!$1:$1,"&lt;="&amp;Resumen!$K$19)</f>
        <v>-78101422.530186921</v>
      </c>
      <c r="M31" s="131">
        <f>SUMIFS('FC Mensual'!32:32,'FC Mensual'!$2:$2,'FC Anual'!M$1,'FC Mensual'!$1:$1,"&lt;="&amp;Resumen!$K$19)</f>
        <v>-81225479.431394398</v>
      </c>
    </row>
    <row r="32" spans="1:13" x14ac:dyDescent="0.35">
      <c r="A32" s="137">
        <f t="shared" si="4"/>
        <v>-68859696.115792155</v>
      </c>
      <c r="B32" s="5" t="str">
        <f>Gastos!E7</f>
        <v>Costos de cambio de arrendatario</v>
      </c>
      <c r="C32" s="129"/>
      <c r="D32" s="130">
        <f>SUMIFS('FC Mensual'!33:33,'FC Mensual'!$2:$2,'FC Anual'!D$1,'FC Mensual'!$1:$1,"&lt;="&amp;Resumen!$K$19)</f>
        <v>0</v>
      </c>
      <c r="E32" s="130">
        <f>SUMIFS('FC Mensual'!33:33,'FC Mensual'!$2:$2,'FC Anual'!E$1,'FC Mensual'!$1:$1,"&lt;="&amp;Resumen!$K$19)</f>
        <v>-2900782.0409533577</v>
      </c>
      <c r="F32" s="130">
        <f>SUMIFS('FC Mensual'!33:33,'FC Mensual'!$2:$2,'FC Anual'!F$1,'FC Mensual'!$1:$1,"&lt;="&amp;Resumen!$K$19)</f>
        <v>-7158377.9486976722</v>
      </c>
      <c r="G32" s="130">
        <f>SUMIFS('FC Mensual'!33:33,'FC Mensual'!$2:$2,'FC Anual'!G$1,'FC Mensual'!$1:$1,"&lt;="&amp;Resumen!$K$19)</f>
        <v>-7444713.0666455785</v>
      </c>
      <c r="H32" s="130">
        <f>SUMIFS('FC Mensual'!33:33,'FC Mensual'!$2:$2,'FC Anual'!H$1,'FC Mensual'!$1:$1,"&lt;="&amp;Resumen!$K$19)</f>
        <v>-7742501.5893114032</v>
      </c>
      <c r="I32" s="130">
        <f>SUMIFS('FC Mensual'!33:33,'FC Mensual'!$2:$2,'FC Anual'!I$1,'FC Mensual'!$1:$1,"&lt;="&amp;Resumen!$K$19)</f>
        <v>-8052201.6528838594</v>
      </c>
      <c r="J32" s="130">
        <f>SUMIFS('FC Mensual'!33:33,'FC Mensual'!$2:$2,'FC Anual'!J$1,'FC Mensual'!$1:$1,"&lt;="&amp;Resumen!$K$19)</f>
        <v>-8374289.7189992126</v>
      </c>
      <c r="K32" s="130">
        <f>SUMIFS('FC Mensual'!33:33,'FC Mensual'!$2:$2,'FC Anual'!K$1,'FC Mensual'!$1:$1,"&lt;="&amp;Resumen!$K$19)</f>
        <v>-8709261.3077591825</v>
      </c>
      <c r="L32" s="130">
        <f>SUMIFS('FC Mensual'!33:33,'FC Mensual'!$2:$2,'FC Anual'!L$1,'FC Mensual'!$1:$1,"&lt;="&amp;Resumen!$K$19)</f>
        <v>-9057631.7600695509</v>
      </c>
      <c r="M32" s="131">
        <f>SUMIFS('FC Mensual'!33:33,'FC Mensual'!$2:$2,'FC Anual'!M$1,'FC Mensual'!$1:$1,"&lt;="&amp;Resumen!$K$19)</f>
        <v>-9419937.0304723326</v>
      </c>
    </row>
    <row r="33" spans="1:13" x14ac:dyDescent="0.35">
      <c r="A33" s="137">
        <f t="shared" si="4"/>
        <v>-27543878.446316861</v>
      </c>
      <c r="B33" s="5" t="str">
        <f>Gastos!E8</f>
        <v>Otros Gastos</v>
      </c>
      <c r="C33" s="129"/>
      <c r="D33" s="130">
        <f>SUMIFS('FC Mensual'!34:34,'FC Mensual'!$2:$2,'FC Anual'!D$1,'FC Mensual'!$1:$1,"&lt;="&amp;Resumen!$K$19)</f>
        <v>0</v>
      </c>
      <c r="E33" s="130">
        <f>SUMIFS('FC Mensual'!34:34,'FC Mensual'!$2:$2,'FC Anual'!E$1,'FC Mensual'!$1:$1,"&lt;="&amp;Resumen!$K$19)</f>
        <v>-1160312.8163813429</v>
      </c>
      <c r="F33" s="130">
        <f>SUMIFS('FC Mensual'!34:34,'FC Mensual'!$2:$2,'FC Anual'!F$1,'FC Mensual'!$1:$1,"&lt;="&amp;Resumen!$K$19)</f>
        <v>-2863351.1794790691</v>
      </c>
      <c r="G33" s="130">
        <f>SUMIFS('FC Mensual'!34:34,'FC Mensual'!$2:$2,'FC Anual'!G$1,'FC Mensual'!$1:$1,"&lt;="&amp;Resumen!$K$19)</f>
        <v>-2977885.2266582316</v>
      </c>
      <c r="H33" s="130">
        <f>SUMIFS('FC Mensual'!34:34,'FC Mensual'!$2:$2,'FC Anual'!H$1,'FC Mensual'!$1:$1,"&lt;="&amp;Resumen!$K$19)</f>
        <v>-3097000.6357245613</v>
      </c>
      <c r="I33" s="130">
        <f>SUMIFS('FC Mensual'!34:34,'FC Mensual'!$2:$2,'FC Anual'!I$1,'FC Mensual'!$1:$1,"&lt;="&amp;Resumen!$K$19)</f>
        <v>-3220880.6611535437</v>
      </c>
      <c r="J33" s="130">
        <f>SUMIFS('FC Mensual'!34:34,'FC Mensual'!$2:$2,'FC Anual'!J$1,'FC Mensual'!$1:$1,"&lt;="&amp;Resumen!$K$19)</f>
        <v>-3349715.8875996857</v>
      </c>
      <c r="K33" s="130">
        <f>SUMIFS('FC Mensual'!34:34,'FC Mensual'!$2:$2,'FC Anual'!K$1,'FC Mensual'!$1:$1,"&lt;="&amp;Resumen!$K$19)</f>
        <v>-3483704.523103673</v>
      </c>
      <c r="L33" s="130">
        <f>SUMIFS('FC Mensual'!34:34,'FC Mensual'!$2:$2,'FC Anual'!L$1,'FC Mensual'!$1:$1,"&lt;="&amp;Resumen!$K$19)</f>
        <v>-3623052.7040278204</v>
      </c>
      <c r="M33" s="131">
        <f>SUMIFS('FC Mensual'!34:34,'FC Mensual'!$2:$2,'FC Anual'!M$1,'FC Mensual'!$1:$1,"&lt;="&amp;Resumen!$K$19)</f>
        <v>-3767974.8121889341</v>
      </c>
    </row>
    <row r="34" spans="1:13" x14ac:dyDescent="0.35">
      <c r="A34" s="137">
        <f t="shared" si="4"/>
        <v>-68859696.115792155</v>
      </c>
      <c r="B34" s="5" t="str">
        <f>Gastos!E9</f>
        <v>Servicios Publicos</v>
      </c>
      <c r="C34" s="129"/>
      <c r="D34" s="130">
        <f>SUMIFS('FC Mensual'!35:35,'FC Mensual'!$2:$2,'FC Anual'!D$1,'FC Mensual'!$1:$1,"&lt;="&amp;Resumen!$K$19)</f>
        <v>0</v>
      </c>
      <c r="E34" s="130">
        <f>SUMIFS('FC Mensual'!35:35,'FC Mensual'!$2:$2,'FC Anual'!E$1,'FC Mensual'!$1:$1,"&lt;="&amp;Resumen!$K$19)</f>
        <v>-2900782.0409533577</v>
      </c>
      <c r="F34" s="130">
        <f>SUMIFS('FC Mensual'!35:35,'FC Mensual'!$2:$2,'FC Anual'!F$1,'FC Mensual'!$1:$1,"&lt;="&amp;Resumen!$K$19)</f>
        <v>-7158377.9486976722</v>
      </c>
      <c r="G34" s="130">
        <f>SUMIFS('FC Mensual'!35:35,'FC Mensual'!$2:$2,'FC Anual'!G$1,'FC Mensual'!$1:$1,"&lt;="&amp;Resumen!$K$19)</f>
        <v>-7444713.0666455785</v>
      </c>
      <c r="H34" s="130">
        <f>SUMIFS('FC Mensual'!35:35,'FC Mensual'!$2:$2,'FC Anual'!H$1,'FC Mensual'!$1:$1,"&lt;="&amp;Resumen!$K$19)</f>
        <v>-7742501.5893114032</v>
      </c>
      <c r="I34" s="130">
        <f>SUMIFS('FC Mensual'!35:35,'FC Mensual'!$2:$2,'FC Anual'!I$1,'FC Mensual'!$1:$1,"&lt;="&amp;Resumen!$K$19)</f>
        <v>-8052201.6528838594</v>
      </c>
      <c r="J34" s="130">
        <f>SUMIFS('FC Mensual'!35:35,'FC Mensual'!$2:$2,'FC Anual'!J$1,'FC Mensual'!$1:$1,"&lt;="&amp;Resumen!$K$19)</f>
        <v>-8374289.7189992126</v>
      </c>
      <c r="K34" s="130">
        <f>SUMIFS('FC Mensual'!35:35,'FC Mensual'!$2:$2,'FC Anual'!K$1,'FC Mensual'!$1:$1,"&lt;="&amp;Resumen!$K$19)</f>
        <v>-8709261.3077591825</v>
      </c>
      <c r="L34" s="130">
        <f>SUMIFS('FC Mensual'!35:35,'FC Mensual'!$2:$2,'FC Anual'!L$1,'FC Mensual'!$1:$1,"&lt;="&amp;Resumen!$K$19)</f>
        <v>-9057631.7600695509</v>
      </c>
      <c r="M34" s="131">
        <f>SUMIFS('FC Mensual'!35:35,'FC Mensual'!$2:$2,'FC Anual'!M$1,'FC Mensual'!$1:$1,"&lt;="&amp;Resumen!$K$19)</f>
        <v>-9419937.0304723326</v>
      </c>
    </row>
    <row r="35" spans="1:13" x14ac:dyDescent="0.35">
      <c r="A35" s="137">
        <f t="shared" si="4"/>
        <v>0</v>
      </c>
      <c r="B35" s="5" t="str">
        <f>Gastos!E10</f>
        <v>Reembolso de Servicios Publicos</v>
      </c>
      <c r="C35" s="129"/>
      <c r="D35" s="130">
        <f>SUMIFS('FC Mensual'!36:36,'FC Mensual'!$2:$2,'FC Anual'!D$1,'FC Mensual'!$1:$1,"&lt;="&amp;Resumen!$K$19)</f>
        <v>0</v>
      </c>
      <c r="E35" s="130">
        <f>SUMIFS('FC Mensual'!36:36,'FC Mensual'!$2:$2,'FC Anual'!E$1,'FC Mensual'!$1:$1,"&lt;="&amp;Resumen!$K$19)</f>
        <v>0</v>
      </c>
      <c r="F35" s="130">
        <f>SUMIFS('FC Mensual'!36:36,'FC Mensual'!$2:$2,'FC Anual'!F$1,'FC Mensual'!$1:$1,"&lt;="&amp;Resumen!$K$19)</f>
        <v>0</v>
      </c>
      <c r="G35" s="130">
        <f>SUMIFS('FC Mensual'!36:36,'FC Mensual'!$2:$2,'FC Anual'!G$1,'FC Mensual'!$1:$1,"&lt;="&amp;Resumen!$K$19)</f>
        <v>0</v>
      </c>
      <c r="H35" s="130">
        <f>SUMIFS('FC Mensual'!36:36,'FC Mensual'!$2:$2,'FC Anual'!H$1,'FC Mensual'!$1:$1,"&lt;="&amp;Resumen!$K$19)</f>
        <v>0</v>
      </c>
      <c r="I35" s="130">
        <f>SUMIFS('FC Mensual'!36:36,'FC Mensual'!$2:$2,'FC Anual'!I$1,'FC Mensual'!$1:$1,"&lt;="&amp;Resumen!$K$19)</f>
        <v>0</v>
      </c>
      <c r="J35" s="130">
        <f>SUMIFS('FC Mensual'!36:36,'FC Mensual'!$2:$2,'FC Anual'!J$1,'FC Mensual'!$1:$1,"&lt;="&amp;Resumen!$K$19)</f>
        <v>0</v>
      </c>
      <c r="K35" s="130">
        <f>SUMIFS('FC Mensual'!36:36,'FC Mensual'!$2:$2,'FC Anual'!K$1,'FC Mensual'!$1:$1,"&lt;="&amp;Resumen!$K$19)</f>
        <v>0</v>
      </c>
      <c r="L35" s="130">
        <f>SUMIFS('FC Mensual'!36:36,'FC Mensual'!$2:$2,'FC Anual'!L$1,'FC Mensual'!$1:$1,"&lt;="&amp;Resumen!$K$19)</f>
        <v>0</v>
      </c>
      <c r="M35" s="131">
        <f>SUMIFS('FC Mensual'!36:36,'FC Mensual'!$2:$2,'FC Anual'!M$1,'FC Mensual'!$1:$1,"&lt;="&amp;Resumen!$K$19)</f>
        <v>0</v>
      </c>
    </row>
    <row r="36" spans="1:13" x14ac:dyDescent="0.35">
      <c r="A36" s="137">
        <f t="shared" si="4"/>
        <v>0</v>
      </c>
      <c r="B36" s="5" t="str">
        <f>Gastos!E11</f>
        <v>Fee de gerenciamiento</v>
      </c>
      <c r="C36" s="129"/>
      <c r="D36" s="130">
        <f>SUMIFS('FC Mensual'!37:37,'FC Mensual'!$2:$2,'FC Anual'!D$1,'FC Mensual'!$1:$1,"&lt;="&amp;Resumen!$K$19)</f>
        <v>0</v>
      </c>
      <c r="E36" s="130">
        <f>SUMIFS('FC Mensual'!37:37,'FC Mensual'!$2:$2,'FC Anual'!E$1,'FC Mensual'!$1:$1,"&lt;="&amp;Resumen!$K$19)</f>
        <v>0</v>
      </c>
      <c r="F36" s="130">
        <f>SUMIFS('FC Mensual'!37:37,'FC Mensual'!$2:$2,'FC Anual'!F$1,'FC Mensual'!$1:$1,"&lt;="&amp;Resumen!$K$19)</f>
        <v>0</v>
      </c>
      <c r="G36" s="130">
        <f>SUMIFS('FC Mensual'!37:37,'FC Mensual'!$2:$2,'FC Anual'!G$1,'FC Mensual'!$1:$1,"&lt;="&amp;Resumen!$K$19)</f>
        <v>0</v>
      </c>
      <c r="H36" s="130">
        <f>SUMIFS('FC Mensual'!37:37,'FC Mensual'!$2:$2,'FC Anual'!H$1,'FC Mensual'!$1:$1,"&lt;="&amp;Resumen!$K$19)</f>
        <v>0</v>
      </c>
      <c r="I36" s="130">
        <f>SUMIFS('FC Mensual'!37:37,'FC Mensual'!$2:$2,'FC Anual'!I$1,'FC Mensual'!$1:$1,"&lt;="&amp;Resumen!$K$19)</f>
        <v>0</v>
      </c>
      <c r="J36" s="130">
        <f>SUMIFS('FC Mensual'!37:37,'FC Mensual'!$2:$2,'FC Anual'!J$1,'FC Mensual'!$1:$1,"&lt;="&amp;Resumen!$K$19)</f>
        <v>0</v>
      </c>
      <c r="K36" s="130">
        <f>SUMIFS('FC Mensual'!37:37,'FC Mensual'!$2:$2,'FC Anual'!K$1,'FC Mensual'!$1:$1,"&lt;="&amp;Resumen!$K$19)</f>
        <v>0</v>
      </c>
      <c r="L36" s="130">
        <f>SUMIFS('FC Mensual'!37:37,'FC Mensual'!$2:$2,'FC Anual'!L$1,'FC Mensual'!$1:$1,"&lt;="&amp;Resumen!$K$19)</f>
        <v>0</v>
      </c>
      <c r="M36" s="131">
        <f>SUMIFS('FC Mensual'!37:37,'FC Mensual'!$2:$2,'FC Anual'!M$1,'FC Mensual'!$1:$1,"&lt;="&amp;Resumen!$K$19)</f>
        <v>0</v>
      </c>
    </row>
    <row r="37" spans="1:13" x14ac:dyDescent="0.35">
      <c r="A37" s="137">
        <f t="shared" si="4"/>
        <v>-2473649097.2439327</v>
      </c>
      <c r="B37" s="5" t="str">
        <f>Gastos!E12</f>
        <v>Impuestos a la propiedad</v>
      </c>
      <c r="C37" s="129"/>
      <c r="D37" s="130">
        <f>SUMIFS('FC Mensual'!38:38,'FC Mensual'!$2:$2,'FC Anual'!D$1,'FC Mensual'!$1:$1,"&lt;="&amp;Resumen!$K$19)</f>
        <v>0</v>
      </c>
      <c r="E37" s="130">
        <f>SUMIFS('FC Mensual'!38:38,'FC Mensual'!$2:$2,'FC Anual'!E$1,'FC Mensual'!$1:$1,"&lt;="&amp;Resumen!$K$19)</f>
        <v>-104204887.35296737</v>
      </c>
      <c r="F37" s="130">
        <f>SUMIFS('FC Mensual'!38:38,'FC Mensual'!$2:$2,'FC Anual'!F$1,'FC Mensual'!$1:$1,"&lt;="&amp;Resumen!$K$19)</f>
        <v>-257150643.25510305</v>
      </c>
      <c r="G37" s="130">
        <f>SUMIFS('FC Mensual'!38:38,'FC Mensual'!$2:$2,'FC Anual'!G$1,'FC Mensual'!$1:$1,"&lt;="&amp;Resumen!$K$19)</f>
        <v>-267436668.98530719</v>
      </c>
      <c r="H37" s="130">
        <f>SUMIFS('FC Mensual'!38:38,'FC Mensual'!$2:$2,'FC Anual'!H$1,'FC Mensual'!$1:$1,"&lt;="&amp;Resumen!$K$19)</f>
        <v>-278134135.74471951</v>
      </c>
      <c r="I37" s="130">
        <f>SUMIFS('FC Mensual'!38:38,'FC Mensual'!$2:$2,'FC Anual'!I$1,'FC Mensual'!$1:$1,"&lt;="&amp;Resumen!$K$19)</f>
        <v>-289259501.17450821</v>
      </c>
      <c r="J37" s="130">
        <f>SUMIFS('FC Mensual'!38:38,'FC Mensual'!$2:$2,'FC Anual'!J$1,'FC Mensual'!$1:$1,"&lt;="&amp;Resumen!$K$19)</f>
        <v>-300829881.2214886</v>
      </c>
      <c r="K37" s="130">
        <f>SUMIFS('FC Mensual'!38:38,'FC Mensual'!$2:$2,'FC Anual'!K$1,'FC Mensual'!$1:$1,"&lt;="&amp;Resumen!$K$19)</f>
        <v>-312863076.47034818</v>
      </c>
      <c r="L37" s="130">
        <f>SUMIFS('FC Mensual'!38:38,'FC Mensual'!$2:$2,'FC Anual'!L$1,'FC Mensual'!$1:$1,"&lt;="&amp;Resumen!$K$19)</f>
        <v>-325377599.52916217</v>
      </c>
      <c r="M37" s="131">
        <f>SUMIFS('FC Mensual'!38:38,'FC Mensual'!$2:$2,'FC Anual'!M$1,'FC Mensual'!$1:$1,"&lt;="&amp;Resumen!$K$19)</f>
        <v>-338392703.51032859</v>
      </c>
    </row>
    <row r="38" spans="1:13" x14ac:dyDescent="0.35">
      <c r="A38" s="137">
        <f t="shared" si="4"/>
        <v>-343864664.49343133</v>
      </c>
      <c r="B38" s="5" t="str">
        <f>Gastos!E13</f>
        <v>Seguros</v>
      </c>
      <c r="C38" s="129"/>
      <c r="D38" s="130">
        <f>SUMIFS('FC Mensual'!39:39,'FC Mensual'!$2:$2,'FC Anual'!D$1,'FC Mensual'!$1:$1,"&lt;="&amp;Resumen!$K$19)</f>
        <v>0</v>
      </c>
      <c r="E38" s="130">
        <f>SUMIFS('FC Mensual'!39:39,'FC Mensual'!$2:$2,'FC Anual'!E$1,'FC Mensual'!$1:$1,"&lt;="&amp;Resumen!$K$19)</f>
        <v>-14485635.277908783</v>
      </c>
      <c r="F38" s="130">
        <f>SUMIFS('FC Mensual'!39:39,'FC Mensual'!$2:$2,'FC Anual'!F$1,'FC Mensual'!$1:$1,"&lt;="&amp;Resumen!$K$19)</f>
        <v>-35746791.962411568</v>
      </c>
      <c r="G38" s="130">
        <f>SUMIFS('FC Mensual'!39:39,'FC Mensual'!$2:$2,'FC Anual'!G$1,'FC Mensual'!$1:$1,"&lt;="&amp;Resumen!$K$19)</f>
        <v>-37176663.640908033</v>
      </c>
      <c r="H38" s="130">
        <f>SUMIFS('FC Mensual'!39:39,'FC Mensual'!$2:$2,'FC Anual'!H$1,'FC Mensual'!$1:$1,"&lt;="&amp;Resumen!$K$19)</f>
        <v>-38663730.186544351</v>
      </c>
      <c r="I38" s="130">
        <f>SUMIFS('FC Mensual'!39:39,'FC Mensual'!$2:$2,'FC Anual'!I$1,'FC Mensual'!$1:$1,"&lt;="&amp;Resumen!$K$19)</f>
        <v>-40210279.394006133</v>
      </c>
      <c r="J38" s="130">
        <f>SUMIFS('FC Mensual'!39:39,'FC Mensual'!$2:$2,'FC Anual'!J$1,'FC Mensual'!$1:$1,"&lt;="&amp;Resumen!$K$19)</f>
        <v>-41818690.569766372</v>
      </c>
      <c r="K38" s="130">
        <f>SUMIFS('FC Mensual'!39:39,'FC Mensual'!$2:$2,'FC Anual'!K$1,'FC Mensual'!$1:$1,"&lt;="&amp;Resumen!$K$19)</f>
        <v>-43491438.192557029</v>
      </c>
      <c r="L38" s="130">
        <f>SUMIFS('FC Mensual'!39:39,'FC Mensual'!$2:$2,'FC Anual'!L$1,'FC Mensual'!$1:$1,"&lt;="&amp;Resumen!$K$19)</f>
        <v>-45231095.720259316</v>
      </c>
      <c r="M38" s="131">
        <f>SUMIFS('FC Mensual'!39:39,'FC Mensual'!$2:$2,'FC Anual'!M$1,'FC Mensual'!$1:$1,"&lt;="&amp;Resumen!$K$19)</f>
        <v>-47040339.549069688</v>
      </c>
    </row>
    <row r="39" spans="1:13" x14ac:dyDescent="0.35">
      <c r="A39" s="137">
        <f t="shared" si="4"/>
        <v>-381594.07121422753</v>
      </c>
      <c r="B39" s="5" t="s">
        <v>205</v>
      </c>
      <c r="C39" s="129"/>
      <c r="D39" s="130">
        <f>SUMIFS('FC Mensual'!40:40,'FC Mensual'!$2:$2,'FC Anual'!D$1,'FC Mensual'!$1:$1,"&lt;="&amp;Resumen!$K$19)</f>
        <v>0</v>
      </c>
      <c r="E39" s="130">
        <f>SUMIFS('FC Mensual'!40:40,'FC Mensual'!$2:$2,'FC Anual'!E$1,'FC Mensual'!$1:$1,"&lt;="&amp;Resumen!$K$19)</f>
        <v>-16250</v>
      </c>
      <c r="F39" s="130">
        <f>SUMIFS('FC Mensual'!40:40,'FC Mensual'!$2:$2,'FC Anual'!F$1,'FC Mensual'!$1:$1,"&lt;="&amp;Resumen!$K$19)</f>
        <v>-39650</v>
      </c>
      <c r="G39" s="130">
        <f>SUMIFS('FC Mensual'!40:40,'FC Mensual'!$2:$2,'FC Anual'!G$1,'FC Mensual'!$1:$1,"&lt;="&amp;Resumen!$K$19)</f>
        <v>-41235.999999999993</v>
      </c>
      <c r="H39" s="130">
        <f>SUMIFS('FC Mensual'!40:40,'FC Mensual'!$2:$2,'FC Anual'!H$1,'FC Mensual'!$1:$1,"&lt;="&amp;Resumen!$K$19)</f>
        <v>-42885.439999999995</v>
      </c>
      <c r="I39" s="130">
        <f>SUMIFS('FC Mensual'!40:40,'FC Mensual'!$2:$2,'FC Anual'!I$1,'FC Mensual'!$1:$1,"&lt;="&amp;Resumen!$K$19)</f>
        <v>-44600.857600000003</v>
      </c>
      <c r="J39" s="130">
        <f>SUMIFS('FC Mensual'!40:40,'FC Mensual'!$2:$2,'FC Anual'!J$1,'FC Mensual'!$1:$1,"&lt;="&amp;Resumen!$K$19)</f>
        <v>-46384.891904000011</v>
      </c>
      <c r="K39" s="130">
        <f>SUMIFS('FC Mensual'!40:40,'FC Mensual'!$2:$2,'FC Anual'!K$1,'FC Mensual'!$1:$1,"&lt;="&amp;Resumen!$K$19)</f>
        <v>-48240.287580160024</v>
      </c>
      <c r="L39" s="130">
        <f>SUMIFS('FC Mensual'!40:40,'FC Mensual'!$2:$2,'FC Anual'!L$1,'FC Mensual'!$1:$1,"&lt;="&amp;Resumen!$K$19)</f>
        <v>-50169.899083366421</v>
      </c>
      <c r="M39" s="131">
        <f>SUMIFS('FC Mensual'!40:40,'FC Mensual'!$2:$2,'FC Anual'!M$1,'FC Mensual'!$1:$1,"&lt;="&amp;Resumen!$K$19)</f>
        <v>-52176.695046701047</v>
      </c>
    </row>
    <row r="40" spans="1:13" x14ac:dyDescent="0.35">
      <c r="A40" s="137">
        <f t="shared" si="4"/>
        <v>-5721514556.6684875</v>
      </c>
      <c r="B40" s="14" t="s">
        <v>125</v>
      </c>
      <c r="C40" s="135"/>
      <c r="D40" s="133">
        <f>SUMIFS('FC Mensual'!41:41,'FC Mensual'!$2:$2,'FC Anual'!D$1,'FC Mensual'!$1:$1,"&lt;="&amp;Resumen!$K$19)</f>
        <v>0</v>
      </c>
      <c r="E40" s="133">
        <f>SUMIFS('FC Mensual'!41:41,'FC Mensual'!$2:$2,'FC Anual'!E$1,'FC Mensual'!$1:$1,"&lt;="&amp;Resumen!$K$19)</f>
        <v>-241024571.09252375</v>
      </c>
      <c r="F40" s="133">
        <f>SUMIFS('FC Mensual'!41:41,'FC Mensual'!$2:$2,'FC Anual'!F$1,'FC Mensual'!$1:$1,"&lt;="&amp;Resumen!$K$19)</f>
        <v>-594785696.68828011</v>
      </c>
      <c r="G40" s="133">
        <f>SUMIFS('FC Mensual'!41:41,'FC Mensual'!$2:$2,'FC Anual'!G$1,'FC Mensual'!$1:$1,"&lt;="&amp;Resumen!$K$19)</f>
        <v>-618577124.55581141</v>
      </c>
      <c r="H40" s="133">
        <f>SUMIFS('FC Mensual'!41:41,'FC Mensual'!$2:$2,'FC Anual'!H$1,'FC Mensual'!$1:$1,"&lt;="&amp;Resumen!$K$19)</f>
        <v>-643320209.53804398</v>
      </c>
      <c r="I40" s="133">
        <f>SUMIFS('FC Mensual'!41:41,'FC Mensual'!$2:$2,'FC Anual'!I$1,'FC Mensual'!$1:$1,"&lt;="&amp;Resumen!$K$19)</f>
        <v>-669053017.91956568</v>
      </c>
      <c r="J40" s="133">
        <f>SUMIFS('FC Mensual'!41:41,'FC Mensual'!$2:$2,'FC Anual'!J$1,'FC Mensual'!$1:$1,"&lt;="&amp;Resumen!$K$19)</f>
        <v>-695815138.63634825</v>
      </c>
      <c r="K40" s="133">
        <f>SUMIFS('FC Mensual'!41:41,'FC Mensual'!$2:$2,'FC Anual'!K$1,'FC Mensual'!$1:$1,"&lt;="&amp;Resumen!$K$19)</f>
        <v>-723647744.18180227</v>
      </c>
      <c r="L40" s="133">
        <f>SUMIFS('FC Mensual'!41:41,'FC Mensual'!$2:$2,'FC Anual'!L$1,'FC Mensual'!$1:$1,"&lt;="&amp;Resumen!$K$19)</f>
        <v>-752593653.94907439</v>
      </c>
      <c r="M40" s="134">
        <f>SUMIFS('FC Mensual'!41:41,'FC Mensual'!$2:$2,'FC Anual'!M$1,'FC Mensual'!$1:$1,"&lt;="&amp;Resumen!$K$19)</f>
        <v>-782697400.10703731</v>
      </c>
    </row>
    <row r="41" spans="1:13" x14ac:dyDescent="0.35">
      <c r="B41" s="5"/>
      <c r="C41" s="129"/>
      <c r="D41" s="130"/>
      <c r="E41" s="130"/>
      <c r="F41" s="130"/>
      <c r="G41" s="130"/>
      <c r="H41" s="130"/>
      <c r="I41" s="130"/>
      <c r="J41" s="130"/>
      <c r="K41" s="130"/>
      <c r="L41" s="130"/>
      <c r="M41" s="131"/>
    </row>
    <row r="42" spans="1:13" x14ac:dyDescent="0.35">
      <c r="A42" s="137">
        <f>SUM(C42:M42)</f>
        <v>20649785412.911072</v>
      </c>
      <c r="B42" s="14" t="s">
        <v>109</v>
      </c>
      <c r="C42" s="135"/>
      <c r="D42" s="133">
        <f>SUMIFS('FC Mensual'!43:43,'FC Mensual'!$2:$2,'FC Anual'!D$1,'FC Mensual'!$1:$1,"&lt;="&amp;Resumen!$K$19)</f>
        <v>0</v>
      </c>
      <c r="E42" s="133">
        <f>SUMIFS('FC Mensual'!43:43,'FC Mensual'!$2:$2,'FC Anual'!E$1,'FC Mensual'!$1:$1,"&lt;="&amp;Resumen!$K$19)</f>
        <v>358537010.30618131</v>
      </c>
      <c r="F42" s="133">
        <f>SUMIFS('FC Mensual'!43:43,'FC Mensual'!$2:$2,'FC Anual'!F$1,'FC Mensual'!$1:$1,"&lt;="&amp;Resumen!$K$19)</f>
        <v>2303410936.246861</v>
      </c>
      <c r="G42" s="133">
        <f>SUMIFS('FC Mensual'!43:43,'FC Mensual'!$2:$2,'FC Anual'!G$1,'FC Mensual'!$1:$1,"&lt;="&amp;Resumen!$K$19)</f>
        <v>2366565407.3673873</v>
      </c>
      <c r="H42" s="133">
        <f>SUMIFS('FC Mensual'!43:43,'FC Mensual'!$2:$2,'FC Anual'!H$1,'FC Mensual'!$1:$1,"&lt;="&amp;Resumen!$K$19)</f>
        <v>2431376598.3428545</v>
      </c>
      <c r="I42" s="133">
        <f>SUMIFS('FC Mensual'!43:43,'FC Mensual'!$2:$2,'FC Anual'!I$1,'FC Mensual'!$1:$1,"&lt;="&amp;Resumen!$K$19)</f>
        <v>2497884694.1977625</v>
      </c>
      <c r="J42" s="133">
        <f>SUMIFS('FC Mensual'!43:43,'FC Mensual'!$2:$2,'FC Anual'!J$1,'FC Mensual'!$1:$1,"&lt;="&amp;Resumen!$K$19)</f>
        <v>2566130704.8445024</v>
      </c>
      <c r="K42" s="133">
        <f>SUMIFS('FC Mensual'!43:43,'FC Mensual'!$2:$2,'FC Anual'!K$1,'FC Mensual'!$1:$1,"&lt;="&amp;Resumen!$K$19)</f>
        <v>2636156474.6034784</v>
      </c>
      <c r="L42" s="133">
        <f>SUMIFS('FC Mensual'!43:43,'FC Mensual'!$2:$2,'FC Anual'!L$1,'FC Mensual'!$1:$1,"&lt;="&amp;Resumen!$K$19)</f>
        <v>2708004691.3997679</v>
      </c>
      <c r="M42" s="134">
        <f>SUMIFS('FC Mensual'!43:43,'FC Mensual'!$2:$2,'FC Anual'!M$1,'FC Mensual'!$1:$1,"&lt;="&amp;Resumen!$K$19)</f>
        <v>2781718895.6022739</v>
      </c>
    </row>
    <row r="43" spans="1:13" x14ac:dyDescent="0.35">
      <c r="B43" s="5"/>
      <c r="C43" s="129"/>
      <c r="D43" s="130"/>
      <c r="E43" s="130"/>
      <c r="F43" s="130"/>
      <c r="G43" s="130"/>
      <c r="H43" s="130"/>
      <c r="I43" s="130"/>
      <c r="J43" s="130"/>
      <c r="K43" s="130"/>
      <c r="L43" s="130"/>
      <c r="M43" s="131"/>
    </row>
    <row r="44" spans="1:13" x14ac:dyDescent="0.35">
      <c r="A44" s="137">
        <f>SUM(C44:M44)</f>
        <v>-22449395273.800003</v>
      </c>
      <c r="B44" s="5" t="s">
        <v>203</v>
      </c>
      <c r="C44" s="129"/>
      <c r="D44" s="130">
        <f>SUMIFS('FC Mensual'!45:45,'FC Mensual'!$2:$2,'FC Anual'!D$1,'FC Mensual'!$1:$1,"&lt;="&amp;Resumen!$K$19)</f>
        <v>-14486960798.316113</v>
      </c>
      <c r="E44" s="130">
        <f>SUMIFS('FC Mensual'!45:45,'FC Mensual'!$2:$2,'FC Anual'!E$1,'FC Mensual'!$1:$1,"&lt;="&amp;Resumen!$K$19)</f>
        <v>-7962434475.4838886</v>
      </c>
      <c r="F44" s="130">
        <f>SUMIFS('FC Mensual'!45:45,'FC Mensual'!$2:$2,'FC Anual'!F$1,'FC Mensual'!$1:$1,"&lt;="&amp;Resumen!$K$19)</f>
        <v>0</v>
      </c>
      <c r="G44" s="130">
        <f>SUMIFS('FC Mensual'!45:45,'FC Mensual'!$2:$2,'FC Anual'!G$1,'FC Mensual'!$1:$1,"&lt;="&amp;Resumen!$K$19)</f>
        <v>0</v>
      </c>
      <c r="H44" s="130">
        <f>SUMIFS('FC Mensual'!45:45,'FC Mensual'!$2:$2,'FC Anual'!H$1,'FC Mensual'!$1:$1,"&lt;="&amp;Resumen!$K$19)</f>
        <v>0</v>
      </c>
      <c r="I44" s="130">
        <f>SUMIFS('FC Mensual'!45:45,'FC Mensual'!$2:$2,'FC Anual'!I$1,'FC Mensual'!$1:$1,"&lt;="&amp;Resumen!$K$19)</f>
        <v>0</v>
      </c>
      <c r="J44" s="130">
        <f>SUMIFS('FC Mensual'!45:45,'FC Mensual'!$2:$2,'FC Anual'!J$1,'FC Mensual'!$1:$1,"&lt;="&amp;Resumen!$K$19)</f>
        <v>0</v>
      </c>
      <c r="K44" s="130">
        <f>SUMIFS('FC Mensual'!45:45,'FC Mensual'!$2:$2,'FC Anual'!K$1,'FC Mensual'!$1:$1,"&lt;="&amp;Resumen!$K$19)</f>
        <v>0</v>
      </c>
      <c r="L44" s="130">
        <f>SUMIFS('FC Mensual'!45:45,'FC Mensual'!$2:$2,'FC Anual'!L$1,'FC Mensual'!$1:$1,"&lt;="&amp;Resumen!$K$19)</f>
        <v>0</v>
      </c>
      <c r="M44" s="131">
        <f>SUMIFS('FC Mensual'!45:45,'FC Mensual'!$2:$2,'FC Anual'!M$1,'FC Mensual'!$1:$1,"&lt;="&amp;Resumen!$K$19)</f>
        <v>0</v>
      </c>
    </row>
    <row r="45" spans="1:13" x14ac:dyDescent="0.35">
      <c r="B45" s="5"/>
      <c r="C45" s="129"/>
      <c r="D45" s="130"/>
      <c r="E45" s="130"/>
      <c r="F45" s="130"/>
      <c r="G45" s="130"/>
      <c r="H45" s="130"/>
      <c r="I45" s="130"/>
      <c r="J45" s="130"/>
      <c r="K45" s="130"/>
      <c r="L45" s="130"/>
      <c r="M45" s="131"/>
    </row>
    <row r="46" spans="1:13" x14ac:dyDescent="0.35">
      <c r="A46" s="137">
        <f>SUM(C46:M46)</f>
        <v>-1799609860.888937</v>
      </c>
      <c r="B46" s="14" t="s">
        <v>105</v>
      </c>
      <c r="C46" s="132"/>
      <c r="D46" s="133">
        <f>SUMIFS('FC Mensual'!47:47,'FC Mensual'!$2:$2,'FC Anual'!D$1,'FC Mensual'!$1:$1,"&lt;="&amp;Resumen!$K$19)</f>
        <v>-14486960798.316113</v>
      </c>
      <c r="E46" s="133">
        <f>SUMIFS('FC Mensual'!47:47,'FC Mensual'!$2:$2,'FC Anual'!E$1,'FC Mensual'!$1:$1,"&lt;="&amp;Resumen!$K$19)</f>
        <v>-7603897465.1777086</v>
      </c>
      <c r="F46" s="133">
        <f>SUMIFS('FC Mensual'!47:47,'FC Mensual'!$2:$2,'FC Anual'!F$1,'FC Mensual'!$1:$1,"&lt;="&amp;Resumen!$K$19)</f>
        <v>2303410936.246861</v>
      </c>
      <c r="G46" s="133">
        <f>SUMIFS('FC Mensual'!47:47,'FC Mensual'!$2:$2,'FC Anual'!G$1,'FC Mensual'!$1:$1,"&lt;="&amp;Resumen!$K$19)</f>
        <v>2366565407.3673873</v>
      </c>
      <c r="H46" s="133">
        <f>SUMIFS('FC Mensual'!47:47,'FC Mensual'!$2:$2,'FC Anual'!H$1,'FC Mensual'!$1:$1,"&lt;="&amp;Resumen!$K$19)</f>
        <v>2431376598.3428545</v>
      </c>
      <c r="I46" s="133">
        <f>SUMIFS('FC Mensual'!47:47,'FC Mensual'!$2:$2,'FC Anual'!I$1,'FC Mensual'!$1:$1,"&lt;="&amp;Resumen!$K$19)</f>
        <v>2497884694.1977625</v>
      </c>
      <c r="J46" s="133">
        <f>SUMIFS('FC Mensual'!47:47,'FC Mensual'!$2:$2,'FC Anual'!J$1,'FC Mensual'!$1:$1,"&lt;="&amp;Resumen!$K$19)</f>
        <v>2566130704.8445024</v>
      </c>
      <c r="K46" s="133">
        <f>SUMIFS('FC Mensual'!47:47,'FC Mensual'!$2:$2,'FC Anual'!K$1,'FC Mensual'!$1:$1,"&lt;="&amp;Resumen!$K$19)</f>
        <v>2636156474.6034784</v>
      </c>
      <c r="L46" s="133">
        <f>SUMIFS('FC Mensual'!47:47,'FC Mensual'!$2:$2,'FC Anual'!L$1,'FC Mensual'!$1:$1,"&lt;="&amp;Resumen!$K$19)</f>
        <v>2708004691.3997679</v>
      </c>
      <c r="M46" s="134">
        <f>SUMIFS('FC Mensual'!47:47,'FC Mensual'!$2:$2,'FC Anual'!M$1,'FC Mensual'!$1:$1,"&lt;="&amp;Resumen!$K$19)</f>
        <v>2781718895.6022739</v>
      </c>
    </row>
    <row r="47" spans="1:13" x14ac:dyDescent="0.35">
      <c r="B47" s="5"/>
      <c r="C47" s="129"/>
      <c r="D47" s="130"/>
      <c r="E47" s="130"/>
      <c r="F47" s="130"/>
      <c r="G47" s="130"/>
      <c r="H47" s="130"/>
      <c r="I47" s="130"/>
      <c r="J47" s="130"/>
      <c r="K47" s="130"/>
      <c r="L47" s="130"/>
      <c r="M47" s="131"/>
    </row>
    <row r="48" spans="1:13" x14ac:dyDescent="0.35">
      <c r="B48" s="125" t="s">
        <v>104</v>
      </c>
      <c r="C48" s="129"/>
      <c r="D48" s="130"/>
      <c r="E48" s="130"/>
      <c r="F48" s="130"/>
      <c r="G48" s="130"/>
      <c r="H48" s="130"/>
      <c r="I48" s="130"/>
      <c r="J48" s="130"/>
      <c r="K48" s="130"/>
      <c r="L48" s="130"/>
      <c r="M48" s="131"/>
    </row>
    <row r="49" spans="1:13" x14ac:dyDescent="0.35">
      <c r="A49" s="137">
        <f>SUM(C49:M49)</f>
        <v>34335629238.657379</v>
      </c>
      <c r="B49" s="5" t="s">
        <v>129</v>
      </c>
      <c r="C49" s="129">
        <f>Resumen!E2</f>
        <v>14592106927.969999</v>
      </c>
      <c r="D49" s="130">
        <f>SUMIFS('FC Mensual'!50:50, 'FC Mensual'!$2:$2,'FC Anual'!D$1,'FC Mensual'!$1:$1,"&lt;="&amp;Resumen!$K$19)</f>
        <v>0</v>
      </c>
      <c r="E49" s="130">
        <f>SUMIFS('FC Mensual'!50:50,'FC Mensual'!$2:$2,'FC Anual'!E$1,'FC Mensual'!$1:$1,"&lt;="&amp;Resumen!$K$19)</f>
        <v>19743522310.687378</v>
      </c>
      <c r="F49" s="130">
        <f>SUMIFS('FC Mensual'!50:50,'FC Mensual'!$2:$2,'FC Anual'!F$1,'FC Mensual'!$1:$1,"&lt;="&amp;Resumen!$K$19)</f>
        <v>0</v>
      </c>
      <c r="G49" s="130">
        <f>SUMIFS('FC Mensual'!50:50,'FC Mensual'!$2:$2,'FC Anual'!G$1,'FC Mensual'!$1:$1,"&lt;="&amp;Resumen!$K$19)</f>
        <v>0</v>
      </c>
      <c r="H49" s="130">
        <f>SUMIFS('FC Mensual'!50:50,'FC Mensual'!$2:$2,'FC Anual'!H$1,'FC Mensual'!$1:$1,"&lt;="&amp;Resumen!$K$19)</f>
        <v>0</v>
      </c>
      <c r="I49" s="130">
        <f>SUMIFS('FC Mensual'!50:50,'FC Mensual'!$2:$2,'FC Anual'!I$1,'FC Mensual'!$1:$1,"&lt;="&amp;Resumen!$K$19)</f>
        <v>0</v>
      </c>
      <c r="J49" s="130">
        <f>SUMIFS('FC Mensual'!50:50,'FC Mensual'!$2:$2,'FC Anual'!J$1,'FC Mensual'!$1:$1,"&lt;="&amp;Resumen!$K$19)</f>
        <v>0</v>
      </c>
      <c r="K49" s="130">
        <f>SUMIFS('FC Mensual'!50:50,'FC Mensual'!$2:$2,'FC Anual'!K$1,'FC Mensual'!$1:$1,"&lt;="&amp;Resumen!$K$19)</f>
        <v>0</v>
      </c>
      <c r="L49" s="130">
        <f>SUMIFS('FC Mensual'!50:50,'FC Mensual'!$2:$2,'FC Anual'!L$1,'FC Mensual'!$1:$1,"&lt;="&amp;Resumen!$K$19)</f>
        <v>0</v>
      </c>
      <c r="M49" s="131">
        <f>SUMIFS('FC Mensual'!50:50,'FC Mensual'!$2:$2,'FC Anual'!M$1,'FC Mensual'!$1:$1,"&lt;="&amp;Resumen!$K$19)</f>
        <v>0</v>
      </c>
    </row>
    <row r="50" spans="1:13" x14ac:dyDescent="0.35">
      <c r="A50" s="137">
        <f t="shared" ref="A50:A51" si="5">SUM(C50:M50)</f>
        <v>-22969711636.199192</v>
      </c>
      <c r="B50" s="5" t="s">
        <v>107</v>
      </c>
      <c r="C50" s="129"/>
      <c r="D50" s="130">
        <f>SUMIFS('FC Mensual'!51:51,'FC Mensual'!$2:$2,'FC Anual'!D$1,'FC Mensual'!$1:$1,"&lt;="&amp;Resumen!$K$19)</f>
        <v>-1751052831.3564003</v>
      </c>
      <c r="E50" s="130">
        <f>SUMIFS('FC Mensual'!51:51,'FC Mensual'!$2:$2,'FC Anual'!E$1,'FC Mensual'!$1:$1,"&lt;="&amp;Resumen!$K$19)</f>
        <v>-1767753554.3093545</v>
      </c>
      <c r="F50" s="130">
        <f>SUMIFS('FC Mensual'!51:51,'FC Mensual'!$2:$2,'FC Anual'!F$1,'FC Mensual'!$1:$1,"&lt;="&amp;Resumen!$K$19)</f>
        <v>-2391819215.1131015</v>
      </c>
      <c r="G50" s="130">
        <f>SUMIFS('FC Mensual'!51:51,'FC Mensual'!$2:$2,'FC Anual'!G$1,'FC Mensual'!$1:$1,"&lt;="&amp;Resumen!$K$19)</f>
        <v>-2437012290.7743335</v>
      </c>
      <c r="H50" s="130">
        <f>SUMIFS('FC Mensual'!51:51,'FC Mensual'!$2:$2,'FC Anual'!H$1,'FC Mensual'!$1:$1,"&lt;="&amp;Resumen!$K$19)</f>
        <v>-2437012290.7743335</v>
      </c>
      <c r="I50" s="130">
        <f>SUMIFS('FC Mensual'!51:51,'FC Mensual'!$2:$2,'FC Anual'!I$1,'FC Mensual'!$1:$1,"&lt;="&amp;Resumen!$K$19)</f>
        <v>-2437012290.7743335</v>
      </c>
      <c r="J50" s="130">
        <f>SUMIFS('FC Mensual'!51:51,'FC Mensual'!$2:$2,'FC Anual'!J$1,'FC Mensual'!$1:$1,"&lt;="&amp;Resumen!$K$19)</f>
        <v>-2437012290.7743335</v>
      </c>
      <c r="K50" s="130">
        <f>SUMIFS('FC Mensual'!51:51,'FC Mensual'!$2:$2,'FC Anual'!K$1,'FC Mensual'!$1:$1,"&lt;="&amp;Resumen!$K$19)</f>
        <v>-2437012290.7743335</v>
      </c>
      <c r="L50" s="130">
        <f>SUMIFS('FC Mensual'!51:51,'FC Mensual'!$2:$2,'FC Anual'!L$1,'FC Mensual'!$1:$1,"&lt;="&amp;Resumen!$K$19)</f>
        <v>-2437012290.7743335</v>
      </c>
      <c r="M50" s="131">
        <f>SUMIFS('FC Mensual'!51:51,'FC Mensual'!$2:$2,'FC Anual'!M$1,'FC Mensual'!$1:$1,"&lt;="&amp;Resumen!$K$19)</f>
        <v>-2437012290.7743335</v>
      </c>
    </row>
    <row r="51" spans="1:13" x14ac:dyDescent="0.35">
      <c r="A51" s="137">
        <f t="shared" si="5"/>
        <v>-33527580050.224335</v>
      </c>
      <c r="B51" s="5" t="s">
        <v>70</v>
      </c>
      <c r="C51" s="129"/>
      <c r="D51" s="130">
        <f>SUMIFS('FC Mensual'!52:52,'FC Mensual'!$2:$2,'FC Anual'!D$1,'FC Mensual'!$1:$1,"&lt;="&amp;Resumen!$K$19)</f>
        <v>0</v>
      </c>
      <c r="E51" s="130">
        <f>SUMIFS('FC Mensual'!52:52,'FC Mensual'!$2:$2,'FC Anual'!E$1,'FC Mensual'!$1:$1,"&lt;="&amp;Resumen!$K$19)</f>
        <v>-14575154019.925274</v>
      </c>
      <c r="F51" s="130">
        <f>SUMIFS('FC Mensual'!52:52,'FC Mensual'!$2:$2,'FC Anual'!F$1,'FC Mensual'!$1:$1,"&lt;="&amp;Resumen!$K$19)</f>
        <v>0</v>
      </c>
      <c r="G51" s="130">
        <f>SUMIFS('FC Mensual'!52:52,'FC Mensual'!$2:$2,'FC Anual'!G$1,'FC Mensual'!$1:$1,"&lt;="&amp;Resumen!$K$19)</f>
        <v>0</v>
      </c>
      <c r="H51" s="130">
        <f>SUMIFS('FC Mensual'!52:52,'FC Mensual'!$2:$2,'FC Anual'!H$1,'FC Mensual'!$1:$1,"&lt;="&amp;Resumen!$K$19)</f>
        <v>0</v>
      </c>
      <c r="I51" s="130">
        <f>SUMIFS('FC Mensual'!52:52,'FC Mensual'!$2:$2,'FC Anual'!I$1,'FC Mensual'!$1:$1,"&lt;="&amp;Resumen!$K$19)</f>
        <v>0</v>
      </c>
      <c r="J51" s="130">
        <f>SUMIFS('FC Mensual'!52:52,'FC Mensual'!$2:$2,'FC Anual'!J$1,'FC Mensual'!$1:$1,"&lt;="&amp;Resumen!$K$19)</f>
        <v>0</v>
      </c>
      <c r="K51" s="130">
        <f>SUMIFS('FC Mensual'!52:52,'FC Mensual'!$2:$2,'FC Anual'!K$1,'FC Mensual'!$1:$1,"&lt;="&amp;Resumen!$K$19)</f>
        <v>0</v>
      </c>
      <c r="L51" s="130">
        <f>SUMIFS('FC Mensual'!52:52,'FC Mensual'!$2:$2,'FC Anual'!L$1,'FC Mensual'!$1:$1,"&lt;="&amp;Resumen!$K$19)</f>
        <v>0</v>
      </c>
      <c r="M51" s="131">
        <f>SUMIFS('FC Mensual'!52:52,'FC Mensual'!$2:$2,'FC Anual'!M$1,'FC Mensual'!$1:$1,"&lt;="&amp;Resumen!$K$19)</f>
        <v>-18952426030.299061</v>
      </c>
    </row>
    <row r="52" spans="1:13" x14ac:dyDescent="0.35">
      <c r="A52" s="137">
        <f>SUM(C52:M52)</f>
        <v>-197435223.10687378</v>
      </c>
      <c r="B52" s="5" t="s">
        <v>108</v>
      </c>
      <c r="C52" s="129"/>
      <c r="D52" s="130">
        <f>SUMIFS('FC Mensual'!53:53,'FC Mensual'!$2:$2,'FC Anual'!D$1,'FC Mensual'!$1:$1,"&lt;="&amp;Resumen!$K$19)</f>
        <v>0</v>
      </c>
      <c r="E52" s="130">
        <f>SUMIFS('FC Mensual'!53:53,'FC Mensual'!$2:$2,'FC Anual'!E$1,'FC Mensual'!$1:$1,"&lt;="&amp;Resumen!$K$19)</f>
        <v>-197435223.10687378</v>
      </c>
      <c r="F52" s="130">
        <f>SUMIFS('FC Mensual'!53:53,'FC Mensual'!$2:$2,'FC Anual'!F$1,'FC Mensual'!$1:$1,"&lt;="&amp;Resumen!$K$19)</f>
        <v>0</v>
      </c>
      <c r="G52" s="130">
        <f>SUMIFS('FC Mensual'!53:53,'FC Mensual'!$2:$2,'FC Anual'!G$1,'FC Mensual'!$1:$1,"&lt;="&amp;Resumen!$K$19)</f>
        <v>0</v>
      </c>
      <c r="H52" s="130">
        <f>SUMIFS('FC Mensual'!53:53,'FC Mensual'!$2:$2,'FC Anual'!H$1,'FC Mensual'!$1:$1,"&lt;="&amp;Resumen!$K$19)</f>
        <v>0</v>
      </c>
      <c r="I52" s="130">
        <f>SUMIFS('FC Mensual'!53:53,'FC Mensual'!$2:$2,'FC Anual'!I$1,'FC Mensual'!$1:$1,"&lt;="&amp;Resumen!$K$19)</f>
        <v>0</v>
      </c>
      <c r="J52" s="130">
        <f>SUMIFS('FC Mensual'!53:53,'FC Mensual'!$2:$2,'FC Anual'!J$1,'FC Mensual'!$1:$1,"&lt;="&amp;Resumen!$K$19)</f>
        <v>0</v>
      </c>
      <c r="K52" s="130">
        <f>SUMIFS('FC Mensual'!53:53,'FC Mensual'!$2:$2,'FC Anual'!K$1,'FC Mensual'!$1:$1,"&lt;="&amp;Resumen!$K$19)</f>
        <v>0</v>
      </c>
      <c r="L52" s="130">
        <f>SUMIFS('FC Mensual'!53:53,'FC Mensual'!$2:$2,'FC Anual'!L$1,'FC Mensual'!$1:$1,"&lt;="&amp;Resumen!$K$19)</f>
        <v>0</v>
      </c>
      <c r="M52" s="131">
        <f>SUMIFS('FC Mensual'!53:53,'FC Mensual'!$2:$2,'FC Anual'!M$1,'FC Mensual'!$1:$1,"&lt;="&amp;Resumen!$K$19)</f>
        <v>0</v>
      </c>
    </row>
    <row r="53" spans="1:13" x14ac:dyDescent="0.35">
      <c r="B53" s="5" t="s">
        <v>211</v>
      </c>
      <c r="C53" s="129"/>
      <c r="D53" s="166"/>
      <c r="E53" s="166">
        <f>+E42/-E50</f>
        <v>0.20282069829935004</v>
      </c>
      <c r="F53" s="166">
        <f>+F42/-F50</f>
        <v>0.96303722358796251</v>
      </c>
      <c r="G53" s="166">
        <f t="shared" ref="G53:M53" si="6">+G42/-G50</f>
        <v>0.97109293060456314</v>
      </c>
      <c r="H53" s="166">
        <f t="shared" si="6"/>
        <v>0.99768745834692185</v>
      </c>
      <c r="I53" s="166">
        <f t="shared" si="6"/>
        <v>1.0249782915145198</v>
      </c>
      <c r="J53" s="166">
        <f t="shared" si="6"/>
        <v>1.0529822580538333</v>
      </c>
      <c r="K53" s="166">
        <f t="shared" si="6"/>
        <v>1.0817165283010817</v>
      </c>
      <c r="L53" s="166">
        <f t="shared" si="6"/>
        <v>1.1111986187559726</v>
      </c>
      <c r="M53" s="166">
        <f t="shared" si="6"/>
        <v>1.1414463957087446</v>
      </c>
    </row>
    <row r="54" spans="1:13" x14ac:dyDescent="0.35">
      <c r="A54" s="137">
        <f>SUM(C54:M54)</f>
        <v>-24769321497.08812</v>
      </c>
      <c r="B54" s="14" t="s">
        <v>106</v>
      </c>
      <c r="C54" s="132"/>
      <c r="D54" s="133">
        <f>SUMIFS('FC Mensual'!55:55,'FC Mensual'!$2:$2,'FC Anual'!D$1,'FC Mensual'!$1:$1,"&lt;="&amp;Resumen!$K$19)</f>
        <v>-16238013629.672514</v>
      </c>
      <c r="E54" s="133">
        <f>SUMIFS('FC Mensual'!55:55,'FC Mensual'!$2:$2,'FC Anual'!E$1,'FC Mensual'!$1:$1,"&lt;="&amp;Resumen!$K$19)</f>
        <v>-9371651019.4870644</v>
      </c>
      <c r="F54" s="133">
        <f>SUMIFS('FC Mensual'!55:55,'FC Mensual'!$2:$2,'FC Anual'!F$1,'FC Mensual'!$1:$1,"&lt;="&amp;Resumen!$K$19)</f>
        <v>-88408278.866240293</v>
      </c>
      <c r="G54" s="133">
        <f>SUMIFS('FC Mensual'!55:55,'FC Mensual'!$2:$2,'FC Anual'!G$1,'FC Mensual'!$1:$1,"&lt;="&amp;Resumen!$K$19)</f>
        <v>-70446883.406946033</v>
      </c>
      <c r="H54" s="133">
        <f>SUMIFS('FC Mensual'!55:55,'FC Mensual'!$2:$2,'FC Anual'!H$1,'FC Mensual'!$1:$1,"&lt;="&amp;Resumen!$K$19)</f>
        <v>-5635692.431479007</v>
      </c>
      <c r="I54" s="133">
        <f>SUMIFS('FC Mensual'!55:55,'FC Mensual'!$2:$2,'FC Anual'!I$1,'FC Mensual'!$1:$1,"&lt;="&amp;Resumen!$K$19)</f>
        <v>60872403.423429579</v>
      </c>
      <c r="J54" s="133">
        <f>SUMIFS('FC Mensual'!55:55,'FC Mensual'!$2:$2,'FC Anual'!J$1,'FC Mensual'!$1:$1,"&lt;="&amp;Resumen!$K$19)</f>
        <v>129118414.07016966</v>
      </c>
      <c r="K54" s="133">
        <f>SUMIFS('FC Mensual'!55:55,'FC Mensual'!$2:$2,'FC Anual'!K$1,'FC Mensual'!$1:$1,"&lt;="&amp;Resumen!$K$19)</f>
        <v>199144183.82914481</v>
      </c>
      <c r="L54" s="133">
        <f>SUMIFS('FC Mensual'!55:55,'FC Mensual'!$2:$2,'FC Anual'!L$1,'FC Mensual'!$1:$1,"&lt;="&amp;Resumen!$K$19)</f>
        <v>270992400.6254344</v>
      </c>
      <c r="M54" s="134">
        <f>SUMIFS('FC Mensual'!55:55,'FC Mensual'!$2:$2,'FC Anual'!M$1,'FC Mensual'!$1:$1,"&lt;="&amp;Resumen!$K$19)</f>
        <v>344706604.8279407</v>
      </c>
    </row>
    <row r="55" spans="1:13" x14ac:dyDescent="0.35">
      <c r="B55" s="5"/>
      <c r="C55" s="129"/>
      <c r="D55" s="130"/>
      <c r="E55" s="130"/>
      <c r="F55" s="130"/>
      <c r="G55" s="130"/>
      <c r="H55" s="130"/>
      <c r="I55" s="130"/>
      <c r="J55" s="130"/>
      <c r="K55" s="130"/>
      <c r="L55" s="130"/>
      <c r="M55" s="131"/>
    </row>
    <row r="56" spans="1:13" x14ac:dyDescent="0.35">
      <c r="B56" s="125" t="s">
        <v>130</v>
      </c>
      <c r="C56" s="129"/>
      <c r="D56" s="130"/>
      <c r="E56" s="130"/>
      <c r="F56" s="130"/>
      <c r="G56" s="130"/>
      <c r="H56" s="130"/>
      <c r="I56" s="130"/>
      <c r="J56" s="130"/>
      <c r="K56" s="130"/>
      <c r="L56" s="130"/>
      <c r="M56" s="131"/>
    </row>
    <row r="57" spans="1:13" x14ac:dyDescent="0.35">
      <c r="A57" s="137">
        <f>SUM(C57:M57)</f>
        <v>-22607316343.0797</v>
      </c>
      <c r="B57" s="5" t="s">
        <v>131</v>
      </c>
      <c r="C57" s="129">
        <f>-Resumen!K11</f>
        <v>-22607316343.0797</v>
      </c>
      <c r="D57" s="130"/>
      <c r="E57" s="130"/>
      <c r="F57" s="130"/>
      <c r="G57" s="130"/>
      <c r="H57" s="130"/>
      <c r="I57" s="130"/>
      <c r="J57" s="130"/>
      <c r="K57" s="130"/>
      <c r="L57" s="130"/>
      <c r="M57" s="131"/>
    </row>
    <row r="58" spans="1:13" x14ac:dyDescent="0.35">
      <c r="A58" s="137">
        <f t="shared" ref="A58" si="7">SUM(C58:M58)</f>
        <v>22607316343.079704</v>
      </c>
      <c r="B58" s="5" t="s">
        <v>132</v>
      </c>
      <c r="C58" s="129"/>
      <c r="D58" s="130">
        <f>SUMIFS('FC Mensual'!59:59,'FC Mensual'!$2:$2,'FC Anual'!D$1,'FC Mensual'!$1:$1,"&lt;="&amp;Resumen!$K$19)</f>
        <v>16238013629.672514</v>
      </c>
      <c r="E58" s="130">
        <f>SUMIFS('FC Mensual'!59:59,'FC Mensual'!$2:$2,'FC Anual'!E$1,'FC Mensual'!$1:$1,"&lt;="&amp;Resumen!$K$19)</f>
        <v>6369302713.4071913</v>
      </c>
      <c r="F58" s="130">
        <f>SUMIFS('FC Mensual'!59:59,'FC Mensual'!$2:$2,'FC Anual'!F$1,'FC Mensual'!$1:$1,"&lt;="&amp;Resumen!$K$19)</f>
        <v>0</v>
      </c>
      <c r="G58" s="130">
        <f>SUMIFS('FC Mensual'!59:59,'FC Mensual'!$2:$2,'FC Anual'!G$1,'FC Mensual'!$1:$1,"&lt;="&amp;Resumen!$K$19)</f>
        <v>0</v>
      </c>
      <c r="H58" s="130">
        <f>SUMIFS('FC Mensual'!59:59,'FC Mensual'!$2:$2,'FC Anual'!H$1,'FC Mensual'!$1:$1,"&lt;="&amp;Resumen!$K$19)</f>
        <v>0</v>
      </c>
      <c r="I58" s="130">
        <f>SUMIFS('FC Mensual'!59:59,'FC Mensual'!$2:$2,'FC Anual'!I$1,'FC Mensual'!$1:$1,"&lt;="&amp;Resumen!$K$19)</f>
        <v>0</v>
      </c>
      <c r="J58" s="130">
        <f>SUMIFS('FC Mensual'!59:59,'FC Mensual'!$2:$2,'FC Anual'!J$1,'FC Mensual'!$1:$1,"&lt;="&amp;Resumen!$K$19)</f>
        <v>0</v>
      </c>
      <c r="K58" s="130">
        <f>SUMIFS('FC Mensual'!59:59,'FC Mensual'!$2:$2,'FC Anual'!K$1,'FC Mensual'!$1:$1,"&lt;="&amp;Resumen!$K$19)</f>
        <v>0</v>
      </c>
      <c r="L58" s="130">
        <f>SUMIFS('FC Mensual'!59:59,'FC Mensual'!$2:$2,'FC Anual'!L$1,'FC Mensual'!$1:$1,"&lt;="&amp;Resumen!$K$19)</f>
        <v>0</v>
      </c>
      <c r="M58" s="131">
        <f>SUMIFS('FC Mensual'!59:59,'FC Mensual'!$2:$2,'FC Anual'!M$1,'FC Mensual'!$1:$1,"&lt;="&amp;Resumen!$K$19)</f>
        <v>0</v>
      </c>
    </row>
    <row r="59" spans="1:13" x14ac:dyDescent="0.35">
      <c r="B59" s="5"/>
      <c r="C59" s="129"/>
      <c r="D59" s="130"/>
      <c r="E59" s="130"/>
      <c r="F59" s="130"/>
      <c r="G59" s="130"/>
      <c r="H59" s="130"/>
      <c r="I59" s="130"/>
      <c r="J59" s="130"/>
      <c r="K59" s="130"/>
      <c r="L59" s="130"/>
      <c r="M59" s="131"/>
    </row>
    <row r="60" spans="1:13" x14ac:dyDescent="0.35">
      <c r="B60" s="125" t="s">
        <v>157</v>
      </c>
      <c r="C60" s="129"/>
      <c r="D60" s="130"/>
      <c r="E60" s="130"/>
      <c r="F60" s="130"/>
      <c r="G60" s="130"/>
      <c r="H60" s="130"/>
      <c r="I60" s="130"/>
      <c r="J60" s="130"/>
      <c r="K60" s="130"/>
      <c r="L60" s="130"/>
      <c r="M60" s="131"/>
    </row>
    <row r="61" spans="1:13" x14ac:dyDescent="0.35">
      <c r="A61" s="137">
        <f t="shared" ref="A61:A64" si="8">SUM(C61:M61)</f>
        <v>0</v>
      </c>
      <c r="B61" s="5"/>
      <c r="C61" s="129"/>
      <c r="D61" s="130">
        <v>0</v>
      </c>
      <c r="E61" s="130">
        <v>0</v>
      </c>
      <c r="F61" s="130">
        <f>SUMIFS('FC Mensual'!62:62,'FC Mensual'!$2:$2,'FC Anual'!F$1,'FC Mensual'!$1:$1,"&lt;="&amp;Resumen!$K$19)</f>
        <v>0</v>
      </c>
      <c r="G61" s="130">
        <f>SUMIFS('FC Mensual'!62:62,'FC Mensual'!$2:$2,'FC Anual'!G$1,'FC Mensual'!$1:$1,"&lt;="&amp;Resumen!$K$19)</f>
        <v>0</v>
      </c>
      <c r="H61" s="130">
        <f>SUMIFS('FC Mensual'!62:62,'FC Mensual'!$2:$2,'FC Anual'!H$1,'FC Mensual'!$1:$1,"&lt;="&amp;Resumen!$K$19)</f>
        <v>0</v>
      </c>
      <c r="I61" s="130">
        <f>SUMIFS('FC Mensual'!62:62,'FC Mensual'!$2:$2,'FC Anual'!I$1,'FC Mensual'!$1:$1,"&lt;="&amp;Resumen!$K$19)</f>
        <v>0</v>
      </c>
      <c r="J61" s="130">
        <f>SUMIFS('FC Mensual'!62:62,'FC Mensual'!$2:$2,'FC Anual'!J$1,'FC Mensual'!$1:$1,"&lt;="&amp;Resumen!$K$19)</f>
        <v>0</v>
      </c>
      <c r="K61" s="130">
        <f>SUMIFS('FC Mensual'!62:62,'FC Mensual'!$2:$2,'FC Anual'!K$1,'FC Mensual'!$1:$1,"&lt;="&amp;Resumen!$K$19)</f>
        <v>0</v>
      </c>
      <c r="L61" s="130">
        <f>SUMIFS('FC Mensual'!62:62,'FC Mensual'!$2:$2,'FC Anual'!L$1,'FC Mensual'!$1:$1,"&lt;="&amp;Resumen!$K$19)</f>
        <v>0</v>
      </c>
      <c r="M61" s="130">
        <f>SUMIFS('FC Mensual'!62:62,'FC Mensual'!$2:$2,'FC Anual'!M$1,'FC Mensual'!$1:$1,"&lt;="&amp;Resumen!$K$19)</f>
        <v>0</v>
      </c>
    </row>
    <row r="62" spans="1:13" x14ac:dyDescent="0.35">
      <c r="A62" s="137">
        <f>SUM(C62:M62)</f>
        <v>0</v>
      </c>
      <c r="B62" s="5" t="s">
        <v>190</v>
      </c>
      <c r="C62" s="129"/>
      <c r="D62" s="130">
        <v>0</v>
      </c>
      <c r="E62" s="130">
        <v>0</v>
      </c>
      <c r="F62" s="130">
        <v>0</v>
      </c>
      <c r="G62" s="130">
        <v>0</v>
      </c>
      <c r="H62" s="130">
        <v>0</v>
      </c>
      <c r="I62" s="130">
        <v>0</v>
      </c>
      <c r="J62" s="130">
        <v>0</v>
      </c>
      <c r="K62" s="130">
        <v>0</v>
      </c>
      <c r="L62" s="130">
        <v>0</v>
      </c>
      <c r="M62" s="130">
        <v>0</v>
      </c>
    </row>
    <row r="63" spans="1:13" x14ac:dyDescent="0.35">
      <c r="A63" s="137">
        <f t="shared" si="8"/>
        <v>40819192692.418221</v>
      </c>
      <c r="B63" s="5" t="s">
        <v>114</v>
      </c>
      <c r="C63" s="129"/>
      <c r="D63" s="130">
        <f>SUMIFS('FC Mensual'!64:64,'FC Mensual'!$2:$2,'FC Anual'!D$1,'FC Mensual'!$1:$1,"&lt;="&amp;Resumen!$K$19)</f>
        <v>0</v>
      </c>
      <c r="E63" s="130">
        <f>SUMIFS('FC Mensual'!64:64,'FC Mensual'!$2:$2,'FC Anual'!E$1,'FC Mensual'!$1:$1,"&lt;="&amp;Resumen!$K$19)</f>
        <v>0</v>
      </c>
      <c r="F63" s="130">
        <f>SUMIFS('FC Mensual'!64:64,'FC Mensual'!$2:$2,'FC Anual'!F$1,'FC Mensual'!$1:$1,"&lt;="&amp;Resumen!$K$19)</f>
        <v>0</v>
      </c>
      <c r="G63" s="130">
        <f>SUMIFS('FC Mensual'!64:64,'FC Mensual'!$2:$2,'FC Anual'!G$1,'FC Mensual'!$1:$1,"&lt;="&amp;Resumen!$K$19)</f>
        <v>0</v>
      </c>
      <c r="H63" s="130">
        <f>SUMIFS('FC Mensual'!64:64,'FC Mensual'!$2:$2,'FC Anual'!H$1,'FC Mensual'!$1:$1,"&lt;="&amp;Resumen!$K$19)</f>
        <v>0</v>
      </c>
      <c r="I63" s="130">
        <f>SUMIFS('FC Mensual'!64:64,'FC Mensual'!$2:$2,'FC Anual'!I$1,'FC Mensual'!$1:$1,"&lt;="&amp;Resumen!$K$19)</f>
        <v>0</v>
      </c>
      <c r="J63" s="130">
        <f>SUMIFS('FC Mensual'!64:64,'FC Mensual'!$2:$2,'FC Anual'!J$1,'FC Mensual'!$1:$1,"&lt;="&amp;Resumen!$K$19)</f>
        <v>0</v>
      </c>
      <c r="K63" s="130">
        <f>SUMIFS('FC Mensual'!64:64,'FC Mensual'!$2:$2,'FC Anual'!K$1,'FC Mensual'!$1:$1,"&lt;="&amp;Resumen!$K$19)</f>
        <v>0</v>
      </c>
      <c r="L63" s="130">
        <f>SUMIFS('FC Mensual'!64:64,'FC Mensual'!$2:$2,'FC Anual'!L$1,'FC Mensual'!$1:$1,"&lt;="&amp;Resumen!$K$19)</f>
        <v>0</v>
      </c>
      <c r="M63" s="131">
        <f>SUMIFS('FC Mensual'!64:64,'FC Mensual'!$2:$2,'FC Anual'!M$1,'FC Mensual'!$1:$1,"&lt;="&amp;Resumen!$K$19)</f>
        <v>40819192692.418221</v>
      </c>
    </row>
    <row r="64" spans="1:13" x14ac:dyDescent="0.35">
      <c r="A64" s="137">
        <f t="shared" si="8"/>
        <v>-408191926.92418224</v>
      </c>
      <c r="B64" s="5" t="s">
        <v>193</v>
      </c>
      <c r="C64" s="129"/>
      <c r="D64" s="130">
        <f>SUMIFS('FC Mensual'!65:65,'FC Mensual'!$2:$2,'FC Anual'!D$1,'FC Mensual'!$1:$1,"&lt;="&amp;Resumen!$K$19)</f>
        <v>0</v>
      </c>
      <c r="E64" s="130">
        <f>SUMIFS('FC Mensual'!65:65,'FC Mensual'!$2:$2,'FC Anual'!E$1,'FC Mensual'!$1:$1,"&lt;="&amp;Resumen!$K$19)</f>
        <v>0</v>
      </c>
      <c r="F64" s="130">
        <f>SUMIFS('FC Mensual'!65:65,'FC Mensual'!$2:$2,'FC Anual'!F$1,'FC Mensual'!$1:$1,"&lt;="&amp;Resumen!$K$19)</f>
        <v>0</v>
      </c>
      <c r="G64" s="130">
        <f>SUMIFS('FC Mensual'!65:65,'FC Mensual'!$2:$2,'FC Anual'!G$1,'FC Mensual'!$1:$1,"&lt;="&amp;Resumen!$K$19)</f>
        <v>0</v>
      </c>
      <c r="H64" s="130">
        <f>SUMIFS('FC Mensual'!65:65,'FC Mensual'!$2:$2,'FC Anual'!H$1,'FC Mensual'!$1:$1,"&lt;="&amp;Resumen!$K$19)</f>
        <v>0</v>
      </c>
      <c r="I64" s="130">
        <f>SUMIFS('FC Mensual'!65:65,'FC Mensual'!$2:$2,'FC Anual'!I$1,'FC Mensual'!$1:$1,"&lt;="&amp;Resumen!$K$19)</f>
        <v>0</v>
      </c>
      <c r="J64" s="130">
        <f>SUMIFS('FC Mensual'!65:65,'FC Mensual'!$2:$2,'FC Anual'!J$1,'FC Mensual'!$1:$1,"&lt;="&amp;Resumen!$K$19)</f>
        <v>0</v>
      </c>
      <c r="K64" s="130">
        <f>SUMIFS('FC Mensual'!65:65,'FC Mensual'!$2:$2,'FC Anual'!K$1,'FC Mensual'!$1:$1,"&lt;="&amp;Resumen!$K$19)</f>
        <v>0</v>
      </c>
      <c r="L64" s="130">
        <f>SUMIFS('FC Mensual'!65:65,'FC Mensual'!$2:$2,'FC Anual'!L$1,'FC Mensual'!$1:$1,"&lt;="&amp;Resumen!$K$19)</f>
        <v>0</v>
      </c>
      <c r="M64" s="131">
        <f>SUMIFS('FC Mensual'!65:65,'FC Mensual'!$2:$2,'FC Anual'!M$1,'FC Mensual'!$1:$1,"&lt;="&amp;Resumen!$K$19)</f>
        <v>-408191926.92418224</v>
      </c>
    </row>
    <row r="65" spans="1:13" x14ac:dyDescent="0.35">
      <c r="B65" s="5"/>
      <c r="C65" s="129"/>
      <c r="D65" s="130"/>
      <c r="E65" s="130"/>
      <c r="F65" s="130"/>
      <c r="G65" s="130"/>
      <c r="H65" s="130"/>
      <c r="I65" s="130"/>
      <c r="J65" s="130"/>
      <c r="K65" s="130"/>
      <c r="L65" s="130"/>
      <c r="M65" s="131"/>
    </row>
    <row r="66" spans="1:13" x14ac:dyDescent="0.35">
      <c r="A66" s="137">
        <f>SUM(C66:M66)</f>
        <v>16252293233.732084</v>
      </c>
      <c r="B66" s="14" t="s">
        <v>12</v>
      </c>
      <c r="C66" s="135">
        <f>-Resumen!K2</f>
        <v>-8015209415.1097012</v>
      </c>
      <c r="D66" s="133">
        <f>SUMIFS('FC Mensual'!67:67,'FC Mensual'!$2:$2,'FC Anual'!D$1,'FC Mensual'!$1:$1,"&lt;="&amp;Resumen!$K$19)</f>
        <v>0</v>
      </c>
      <c r="E66" s="133">
        <f>SUMIFS('FC Mensual'!67:67,'FC Mensual'!$2:$2,'FC Anual'!E$1,'FC Mensual'!$1:$1,"&lt;="&amp;Resumen!$K$19)</f>
        <v>1968584761.5753555</v>
      </c>
      <c r="F66" s="133">
        <f>SUMIFS('FC Mensual'!67:67,'FC Mensual'!$2:$2,'FC Anual'!F$1,'FC Mensual'!$1:$1,"&lt;="&amp;Resumen!$K$19)</f>
        <v>-88408278.866240293</v>
      </c>
      <c r="G66" s="133">
        <f>SUMIFS('FC Mensual'!67:67,'FC Mensual'!$2:$2,'FC Anual'!G$1,'FC Mensual'!$1:$1,"&lt;="&amp;Resumen!$K$19)</f>
        <v>-70446883.406946033</v>
      </c>
      <c r="H66" s="133">
        <f>SUMIFS('FC Mensual'!67:67,'FC Mensual'!$2:$2,'FC Anual'!H$1,'FC Mensual'!$1:$1,"&lt;="&amp;Resumen!$K$19)</f>
        <v>-5635692.431479007</v>
      </c>
      <c r="I66" s="133">
        <f>SUMIFS('FC Mensual'!67:67,'FC Mensual'!$2:$2,'FC Anual'!I$1,'FC Mensual'!$1:$1,"&lt;="&amp;Resumen!$K$19)</f>
        <v>60872403.423429579</v>
      </c>
      <c r="J66" s="133">
        <f>SUMIFS('FC Mensual'!67:67,'FC Mensual'!$2:$2,'FC Anual'!J$1,'FC Mensual'!$1:$1,"&lt;="&amp;Resumen!$K$19)</f>
        <v>129118414.07016966</v>
      </c>
      <c r="K66" s="133">
        <f>SUMIFS('FC Mensual'!67:67,'FC Mensual'!$2:$2,'FC Anual'!K$1,'FC Mensual'!$1:$1,"&lt;="&amp;Resumen!$K$19)</f>
        <v>199144183.82914481</v>
      </c>
      <c r="L66" s="133">
        <f>SUMIFS('FC Mensual'!67:67,'FC Mensual'!$2:$2,'FC Anual'!L$1,'FC Mensual'!$1:$1,"&lt;="&amp;Resumen!$K$19)</f>
        <v>270992400.6254344</v>
      </c>
      <c r="M66" s="134">
        <f>SUMIFS('FC Mensual'!67:67,'FC Mensual'!$2:$2,'FC Anual'!M$1,'FC Mensual'!$1:$1,"&lt;="&amp;Resumen!$K$19)</f>
        <v>21803281340.022919</v>
      </c>
    </row>
    <row r="68" spans="1:13" x14ac:dyDescent="0.35">
      <c r="B68" s="138" t="s">
        <v>13</v>
      </c>
      <c r="C68" s="139"/>
      <c r="D68" s="140">
        <f>SUM(D54,D58)/ABS(SUMIF($C$66:C66,"&lt;"&amp;0,$C$66:C66))</f>
        <v>0</v>
      </c>
      <c r="E68" s="140">
        <f>SUM(E54,E58)/ABS(SUMIF($C$66:D66,"&lt;"&amp;0,$C$66:D66))</f>
        <v>-0.3745813927731021</v>
      </c>
      <c r="F68" s="140">
        <f>SUM(F54,F58)/ABS(SUMIF($C$66:E66,"&lt;"&amp;0,$C$66:E66))</f>
        <v>-1.103006475408856E-2</v>
      </c>
      <c r="G68" s="140">
        <f>SUM(G54,G58)/ABS(SUMIF($C$66:F66,"&lt;"&amp;0,$C$66:F66))</f>
        <v>-8.6932634370590761E-3</v>
      </c>
      <c r="H68" s="140">
        <f>SUM(H54,H58)/ABS(SUMIF($C$66:G66,"&lt;"&amp;0,$C$66:G66))</f>
        <v>-6.8946022852236892E-4</v>
      </c>
      <c r="I68" s="140">
        <f>SUM(I54,I58)/ABS(SUMIF($C$66:H66,"&lt;"&amp;0,$C$66:H66))</f>
        <v>7.4418867948092965E-3</v>
      </c>
      <c r="J68" s="140">
        <f>SUM(J54,J58)/ABS(SUMIF($C$66:I66,"&lt;"&amp;0,$C$66:I66))</f>
        <v>1.5785225596426398E-2</v>
      </c>
      <c r="K68" s="140">
        <f>SUM(K54,K58)/ABS(SUMIF($C$66:J66,"&lt;"&amp;0,$C$66:J66))</f>
        <v>2.4346146834260989E-2</v>
      </c>
      <c r="L68" s="140">
        <f>SUM(L54,L58)/ABS(SUMIF($C$66:K66,"&lt;"&amp;0,$C$66:K66))</f>
        <v>3.3129869272286228E-2</v>
      </c>
      <c r="M68" s="140">
        <f>SUM(M54,M58)/ABS(SUMIF($C$66:L66,"&lt;"&amp;0,$C$66:L66))</f>
        <v>4.2141715889030193E-2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4"/>
  <sheetViews>
    <sheetView showGridLines="0" topLeftCell="A25" zoomScale="160" zoomScaleNormal="160" workbookViewId="0">
      <selection activeCell="A7" sqref="A7"/>
    </sheetView>
  </sheetViews>
  <sheetFormatPr defaultColWidth="8.90625" defaultRowHeight="13.5" x14ac:dyDescent="0.35"/>
  <cols>
    <col min="1" max="1" width="42.36328125" style="1" customWidth="1"/>
    <col min="2" max="2" width="11.1796875" style="1" customWidth="1"/>
    <col min="3" max="6" width="10.453125" style="1" bestFit="1" customWidth="1"/>
    <col min="7" max="16384" width="8.90625" style="1"/>
  </cols>
  <sheetData>
    <row r="1" spans="1:7" x14ac:dyDescent="0.35">
      <c r="A1" s="2" t="s">
        <v>14</v>
      </c>
      <c r="B1" s="3"/>
    </row>
    <row r="2" spans="1:7" x14ac:dyDescent="0.35">
      <c r="A2" s="4" t="s">
        <v>15</v>
      </c>
      <c r="B2" s="141" t="str">
        <f>Financiamiento!A2</f>
        <v>OK</v>
      </c>
    </row>
    <row r="3" spans="1:7" x14ac:dyDescent="0.35">
      <c r="A3" s="5" t="s">
        <v>16</v>
      </c>
      <c r="B3" s="142" t="str">
        <f>Financiamiento!A12</f>
        <v>OK</v>
      </c>
    </row>
    <row r="4" spans="1:7" x14ac:dyDescent="0.35">
      <c r="A4" s="5" t="s">
        <v>17</v>
      </c>
      <c r="B4" s="142" t="str">
        <f>IF(ABS('Presupuesto Construccion'!C30+'FC Mensual'!A45)&lt;0.0001,"OK","ERROR")</f>
        <v>OK</v>
      </c>
    </row>
    <row r="5" spans="1:7" x14ac:dyDescent="0.35">
      <c r="A5" s="6" t="s">
        <v>50</v>
      </c>
      <c r="B5" s="143" t="s">
        <v>50</v>
      </c>
    </row>
    <row r="11" spans="1:7" x14ac:dyDescent="0.35">
      <c r="B11" s="1" t="s">
        <v>50</v>
      </c>
      <c r="C11" s="174" t="s">
        <v>209</v>
      </c>
    </row>
    <row r="12" spans="1:7" x14ac:dyDescent="0.35">
      <c r="B12" s="171">
        <f>+Resumen!K22</f>
        <v>0.12945396304130552</v>
      </c>
      <c r="C12" s="174">
        <v>0.06</v>
      </c>
      <c r="D12" s="174">
        <v>7.0000000000000007E-2</v>
      </c>
      <c r="E12" s="174">
        <v>0.08</v>
      </c>
      <c r="F12" s="174">
        <v>0.09</v>
      </c>
      <c r="G12" s="174">
        <v>0.1</v>
      </c>
    </row>
    <row r="13" spans="1:7" x14ac:dyDescent="0.35">
      <c r="A13" s="174" t="s">
        <v>212</v>
      </c>
      <c r="B13" s="174">
        <v>0.11</v>
      </c>
      <c r="C13" s="172">
        <v>0.16426085829734807</v>
      </c>
      <c r="D13" s="172">
        <v>0.13943625092506409</v>
      </c>
      <c r="E13" s="172">
        <v>0.11673058867454528</v>
      </c>
      <c r="F13" s="172">
        <v>9.5399907231330849E-2</v>
      </c>
      <c r="G13" s="172">
        <v>7.4882182478904727E-2</v>
      </c>
    </row>
    <row r="14" spans="1:7" x14ac:dyDescent="0.35">
      <c r="B14" s="174">
        <v>0.12</v>
      </c>
      <c r="C14" s="172">
        <v>0.15527120232582095</v>
      </c>
      <c r="D14" s="172">
        <v>0.12940798401832582</v>
      </c>
      <c r="E14" s="172">
        <v>0.10557722449302676</v>
      </c>
      <c r="F14" s="172">
        <v>8.2998815178871158E-2</v>
      </c>
      <c r="G14" s="172">
        <v>6.1062899231910717E-2</v>
      </c>
    </row>
    <row r="15" spans="1:7" x14ac:dyDescent="0.35">
      <c r="B15" s="174">
        <v>0.13</v>
      </c>
      <c r="C15" s="172">
        <v>0.1462096154689789</v>
      </c>
      <c r="D15" s="172">
        <v>0.11927600502967833</v>
      </c>
      <c r="E15" s="172">
        <v>9.4274386763572679E-2</v>
      </c>
      <c r="F15" s="172">
        <v>7.0381966233253476E-2</v>
      </c>
      <c r="G15" s="172">
        <v>4.6930178999900818E-2</v>
      </c>
    </row>
    <row r="16" spans="1:7" x14ac:dyDescent="0.35">
      <c r="B16" s="174">
        <v>0.14000000000000001</v>
      </c>
      <c r="C16" s="172">
        <v>0.13709773421287533</v>
      </c>
      <c r="D16" s="172">
        <v>0.10906528830528259</v>
      </c>
      <c r="E16" s="172">
        <v>8.2850429415702823E-2</v>
      </c>
      <c r="F16" s="172">
        <v>5.7580646872520444E-2</v>
      </c>
      <c r="G16" s="172">
        <v>3.2516655325889585E-2</v>
      </c>
    </row>
    <row r="17" spans="1:7" x14ac:dyDescent="0.35">
      <c r="B17" s="174">
        <v>0.15</v>
      </c>
      <c r="C17" s="173">
        <v>0.12795491814613344</v>
      </c>
      <c r="D17" s="173">
        <v>9.8798590898513811E-2</v>
      </c>
      <c r="E17" s="173">
        <v>7.1331867575645469E-2</v>
      </c>
      <c r="F17" s="173">
        <v>4.4625154137611395E-2</v>
      </c>
      <c r="G17" s="173">
        <v>1.7855462431907658E-2</v>
      </c>
    </row>
    <row r="18" spans="1:7" x14ac:dyDescent="0.35">
      <c r="C18" s="174" t="s">
        <v>0</v>
      </c>
    </row>
    <row r="19" spans="1:7" x14ac:dyDescent="0.35">
      <c r="B19" s="171">
        <f>+Resumen!K22</f>
        <v>0.12945396304130552</v>
      </c>
      <c r="C19" s="174">
        <v>0.5</v>
      </c>
      <c r="D19" s="174">
        <v>0.55000000000000004</v>
      </c>
      <c r="E19" s="174">
        <v>0.65</v>
      </c>
      <c r="F19" s="174">
        <v>0.7</v>
      </c>
      <c r="G19" s="174">
        <v>0.65</v>
      </c>
    </row>
    <row r="20" spans="1:7" x14ac:dyDescent="0.35">
      <c r="A20" s="174" t="s">
        <v>212</v>
      </c>
      <c r="B20" s="174">
        <v>0.11</v>
      </c>
      <c r="C20" s="172">
        <v>0.13663526177406313</v>
      </c>
      <c r="D20" s="172">
        <v>0.13793963789939881</v>
      </c>
      <c r="E20" s="172">
        <v>0.14117038846015931</v>
      </c>
      <c r="F20" s="172">
        <v>0.14320256114006047</v>
      </c>
      <c r="G20" s="172">
        <v>0.14117038846015931</v>
      </c>
    </row>
    <row r="21" spans="1:7" x14ac:dyDescent="0.35">
      <c r="B21" s="174">
        <v>0.12</v>
      </c>
      <c r="C21" s="172">
        <v>0.12935562729835506</v>
      </c>
      <c r="D21" s="172">
        <v>0.12937998175621032</v>
      </c>
      <c r="E21" s="172">
        <v>0.12944050431251528</v>
      </c>
      <c r="F21" s="172">
        <v>0.12947873473167421</v>
      </c>
      <c r="G21" s="172">
        <v>0.12944050431251528</v>
      </c>
    </row>
    <row r="22" spans="1:7" x14ac:dyDescent="0.35">
      <c r="B22" s="174">
        <v>0.13</v>
      </c>
      <c r="C22" s="172">
        <v>0.12201766371726991</v>
      </c>
      <c r="D22" s="172">
        <v>0.12074318528175354</v>
      </c>
      <c r="E22" s="172">
        <v>0.11756837964057923</v>
      </c>
      <c r="F22" s="172">
        <v>0.11555517315864566</v>
      </c>
      <c r="G22" s="172">
        <v>0.11756837964057923</v>
      </c>
    </row>
    <row r="23" spans="1:7" x14ac:dyDescent="0.35">
      <c r="B23" s="174">
        <v>0.14000000000000001</v>
      </c>
      <c r="C23" s="172">
        <v>0.11463610529899598</v>
      </c>
      <c r="D23" s="172">
        <v>0.11204829812049866</v>
      </c>
      <c r="E23" s="172">
        <v>0.10558734536170961</v>
      </c>
      <c r="F23" s="172">
        <v>0.10147743821144106</v>
      </c>
      <c r="G23" s="172">
        <v>0.10558734536170961</v>
      </c>
    </row>
    <row r="24" spans="1:7" x14ac:dyDescent="0.35">
      <c r="B24" s="174">
        <v>0.15</v>
      </c>
      <c r="C24" s="173">
        <v>0.10722376704216005</v>
      </c>
      <c r="D24" s="173">
        <v>0.10331223607063295</v>
      </c>
      <c r="E24" s="173">
        <v>9.3528786301612862E-2</v>
      </c>
      <c r="F24" s="173">
        <v>8.7290218472480793E-2</v>
      </c>
      <c r="G24" s="173">
        <v>9.3528786301612862E-2</v>
      </c>
    </row>
  </sheetData>
  <conditionalFormatting sqref="B2:B5">
    <cfRule type="containsText" dxfId="1" priority="13" operator="containsText" text="ERROR">
      <formula>NOT(ISERROR(SEARCH("ERROR",B2)))</formula>
    </cfRule>
    <cfRule type="containsText" dxfId="0" priority="14" operator="containsText" text="OK">
      <formula>NOT(ISERROR(SEARCH("OK",B2)))</formula>
    </cfRule>
  </conditionalFormatting>
  <conditionalFormatting sqref="C13:G17 B12">
    <cfRule type="colorScale" priority="2">
      <colorScale>
        <cfvo type="min"/>
        <cfvo type="percentile" val="50"/>
        <cfvo type="max"/>
        <color rgb="FFF8696B"/>
        <color rgb="FFFFEB84"/>
        <color rgb="FF63BE7B"/>
      </colorScale>
    </cfRule>
  </conditionalFormatting>
  <conditionalFormatting sqref="C13:G17">
    <cfRule type="colorScale" priority="4">
      <colorScale>
        <cfvo type="min"/>
        <cfvo type="percentile" val="50"/>
        <cfvo type="max"/>
        <color rgb="FFF8696B"/>
        <color rgb="FFFFEB84"/>
        <color rgb="FF63BE7B"/>
      </colorScale>
    </cfRule>
  </conditionalFormatting>
  <conditionalFormatting sqref="C20:G24 B19">
    <cfRule type="colorScale" priority="1">
      <colorScale>
        <cfvo type="min"/>
        <cfvo type="percentile" val="50"/>
        <cfvo type="max"/>
        <color rgb="FFF8696B"/>
        <color rgb="FFFFEB84"/>
        <color rgb="FF63BE7B"/>
      </colorScale>
    </cfRule>
  </conditionalFormatting>
  <conditionalFormatting sqref="C20:G24">
    <cfRule type="colorScale" priority="3">
      <colorScale>
        <cfvo type="min"/>
        <cfvo type="percentile" val="50"/>
        <cfvo type="max"/>
        <color rgb="FFF8696B"/>
        <color rgb="FFFFEB84"/>
        <color rgb="FF63BE7B"/>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Estructura del Modelo</vt:lpstr>
      <vt:lpstr>Resumen</vt:lpstr>
      <vt:lpstr>Ingresos</vt:lpstr>
      <vt:lpstr>Gastos</vt:lpstr>
      <vt:lpstr>Presupuesto Construccion</vt:lpstr>
      <vt:lpstr>Financiamiento</vt:lpstr>
      <vt:lpstr>FC Mensual</vt:lpstr>
      <vt:lpstr>FC Anual</vt:lpstr>
      <vt:lpstr>Checks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 Kivel</dc:creator>
  <cp:lastModifiedBy>Jose Miguel Gonzalez</cp:lastModifiedBy>
  <cp:lastPrinted>2025-07-01T16:28:04Z</cp:lastPrinted>
  <dcterms:created xsi:type="dcterms:W3CDTF">2020-05-08T16:32:12Z</dcterms:created>
  <dcterms:modified xsi:type="dcterms:W3CDTF">2025-07-09T18:22:05Z</dcterms:modified>
</cp:coreProperties>
</file>