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2.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3.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4.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5.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vanes\Documents\Universidad 2021-1\TESIS HIDROGEOQUIMICA\VSN para tesis 2021-1\"/>
    </mc:Choice>
  </mc:AlternateContent>
  <xr:revisionPtr revIDLastSave="0" documentId="8_{787EF12B-A28A-4FE2-8FD6-7F7EB24BEDEB}" xr6:coauthVersionLast="46" xr6:coauthVersionMax="46" xr10:uidLastSave="{00000000-0000-0000-0000-000000000000}"/>
  <bookViews>
    <workbookView xWindow="-120" yWindow="-120" windowWidth="20730" windowHeight="11160" firstSheet="2" activeTab="5" xr2:uid="{1AAC76F2-C49D-4726-9708-CDAE25184D58}"/>
  </bookViews>
  <sheets>
    <sheet name="Datos CORNARE" sheetId="1" r:id="rId1"/>
    <sheet name="Conversión meq" sheetId="2" r:id="rId2"/>
    <sheet name="Balance ionico" sheetId="3" r:id="rId3"/>
    <sheet name="ID" sheetId="4" r:id="rId4"/>
    <sheet name="LEGISLACIÓN" sheetId="5" r:id="rId5"/>
    <sheet name="Diagramas legislación" sheetId="6" r:id="rId6"/>
  </sheets>
  <externalReferences>
    <externalReference r:id="rId7"/>
  </externalReferences>
  <definedNames>
    <definedName name="_xlnm._FilterDatabase" localSheetId="0" hidden="1">'Datos CORNARE'!$A$1:$CT$73</definedName>
    <definedName name="_xlnm._FilterDatabase" localSheetId="4" hidden="1">LEGISLACIÓN!$A$2:$Z$74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6" l="1"/>
  <c r="D9" i="6"/>
  <c r="D12" i="6"/>
  <c r="D13" i="6"/>
  <c r="D16" i="6"/>
  <c r="D17" i="6"/>
  <c r="D20" i="6"/>
  <c r="D23" i="6"/>
  <c r="D24" i="6"/>
  <c r="D5" i="6"/>
  <c r="D4" i="6"/>
  <c r="O73" i="3" l="1"/>
  <c r="N73" i="3"/>
  <c r="O72" i="3"/>
  <c r="N72" i="3"/>
  <c r="O71" i="3"/>
  <c r="N71" i="3"/>
  <c r="O70" i="3"/>
  <c r="N70" i="3"/>
  <c r="O69" i="3"/>
  <c r="N69" i="3"/>
  <c r="O68" i="3"/>
  <c r="N68" i="3"/>
  <c r="Q67" i="3"/>
  <c r="O66" i="3"/>
  <c r="N66" i="3"/>
  <c r="O65" i="3"/>
  <c r="N65" i="3"/>
  <c r="Q64" i="3"/>
  <c r="O63" i="3"/>
  <c r="N63" i="3"/>
  <c r="O62" i="3"/>
  <c r="N62" i="3"/>
  <c r="O61" i="3"/>
  <c r="N61" i="3"/>
  <c r="O60" i="3"/>
  <c r="N60" i="3"/>
  <c r="O59" i="3"/>
  <c r="N59" i="3"/>
  <c r="O58" i="3"/>
  <c r="N58" i="3"/>
  <c r="O57" i="3"/>
  <c r="N57" i="3"/>
  <c r="O56" i="3"/>
  <c r="N56" i="3"/>
  <c r="O55" i="3"/>
  <c r="N55" i="3"/>
  <c r="O54" i="3"/>
  <c r="N54" i="3"/>
  <c r="O53" i="3"/>
  <c r="N53" i="3"/>
  <c r="O52" i="3"/>
  <c r="N52" i="3"/>
  <c r="O51" i="3"/>
  <c r="N51" i="3"/>
  <c r="O50" i="3"/>
  <c r="N50" i="3"/>
  <c r="O49" i="3"/>
  <c r="N49" i="3"/>
  <c r="O48" i="3"/>
  <c r="N48" i="3"/>
  <c r="O47" i="3"/>
  <c r="N47" i="3"/>
  <c r="O46" i="3"/>
  <c r="N46" i="3"/>
  <c r="O45" i="3"/>
  <c r="N45" i="3"/>
  <c r="O44" i="3"/>
  <c r="N44" i="3"/>
  <c r="O43" i="3"/>
  <c r="N43" i="3"/>
  <c r="O42" i="3"/>
  <c r="N42" i="3"/>
  <c r="O41" i="3"/>
  <c r="N41" i="3"/>
  <c r="O40" i="3"/>
  <c r="N40" i="3"/>
  <c r="O39" i="3"/>
  <c r="N39" i="3"/>
  <c r="O38" i="3"/>
  <c r="N38" i="3"/>
  <c r="O37" i="3"/>
  <c r="N37" i="3"/>
  <c r="O36" i="3"/>
  <c r="N36" i="3"/>
  <c r="O35" i="3"/>
  <c r="N35" i="3"/>
  <c r="O34" i="3"/>
  <c r="N34" i="3"/>
  <c r="O33" i="3"/>
  <c r="N33" i="3"/>
  <c r="O32" i="3"/>
  <c r="N32" i="3"/>
  <c r="O31" i="3"/>
  <c r="N31" i="3"/>
  <c r="O30" i="3"/>
  <c r="N30" i="3"/>
  <c r="O29" i="3"/>
  <c r="N29" i="3"/>
  <c r="O28" i="3"/>
  <c r="N28" i="3"/>
  <c r="O27" i="3"/>
  <c r="N27" i="3"/>
  <c r="O26" i="3"/>
  <c r="N26" i="3"/>
  <c r="O25" i="3"/>
  <c r="N25" i="3"/>
  <c r="O24" i="3"/>
  <c r="N24" i="3"/>
  <c r="O23" i="3"/>
  <c r="N23" i="3"/>
  <c r="O22" i="3"/>
  <c r="N22" i="3"/>
  <c r="O21" i="3"/>
  <c r="N21" i="3"/>
  <c r="O20" i="3"/>
  <c r="N20" i="3"/>
  <c r="O19" i="3"/>
  <c r="N19" i="3"/>
  <c r="O18" i="3"/>
  <c r="N18" i="3"/>
  <c r="O17" i="3"/>
  <c r="N17" i="3"/>
  <c r="O16" i="3"/>
  <c r="N16" i="3"/>
  <c r="O15" i="3"/>
  <c r="N15" i="3"/>
  <c r="O14" i="3"/>
  <c r="N14" i="3"/>
  <c r="O13" i="3"/>
  <c r="N13" i="3"/>
  <c r="O12" i="3"/>
  <c r="N12" i="3"/>
  <c r="O11" i="3"/>
  <c r="N11" i="3"/>
  <c r="O10" i="3"/>
  <c r="N10" i="3"/>
  <c r="O9" i="3"/>
  <c r="N9" i="3"/>
  <c r="O8" i="3"/>
  <c r="N8" i="3"/>
  <c r="O7" i="3"/>
  <c r="N7" i="3"/>
  <c r="O6" i="3"/>
  <c r="N6" i="3"/>
  <c r="O5" i="3"/>
  <c r="N5" i="3"/>
  <c r="O4" i="3"/>
  <c r="N4" i="3"/>
  <c r="O3" i="3"/>
  <c r="N3" i="3"/>
  <c r="O2" i="3"/>
  <c r="N2" i="3"/>
  <c r="U74" i="2"/>
  <c r="T74" i="2"/>
  <c r="W74" i="2" s="1"/>
  <c r="S74" i="2"/>
  <c r="Y74" i="2" s="1"/>
  <c r="R74" i="2"/>
  <c r="Q74" i="2"/>
  <c r="P74" i="2"/>
  <c r="O74" i="2"/>
  <c r="N74" i="2"/>
  <c r="X74" i="2" s="1"/>
  <c r="U73" i="2"/>
  <c r="T73" i="2"/>
  <c r="W73" i="2" s="1"/>
  <c r="S73" i="2"/>
  <c r="R73" i="2"/>
  <c r="Q73" i="2"/>
  <c r="P73" i="2"/>
  <c r="O73" i="2"/>
  <c r="N73" i="2"/>
  <c r="X73" i="2" s="1"/>
  <c r="U72" i="2"/>
  <c r="T72" i="2"/>
  <c r="W72" i="2" s="1"/>
  <c r="S72" i="2"/>
  <c r="Y72" i="2" s="1"/>
  <c r="R72" i="2"/>
  <c r="Q72" i="2"/>
  <c r="P72" i="2"/>
  <c r="O72" i="2"/>
  <c r="N72" i="2"/>
  <c r="X72" i="2" s="1"/>
  <c r="U71" i="2"/>
  <c r="T71" i="2"/>
  <c r="W71" i="2" s="1"/>
  <c r="S71" i="2"/>
  <c r="R71" i="2"/>
  <c r="Q71" i="2"/>
  <c r="P71" i="2"/>
  <c r="O71" i="2"/>
  <c r="N71" i="2"/>
  <c r="X71" i="2" s="1"/>
  <c r="U70" i="2"/>
  <c r="T70" i="2"/>
  <c r="W70" i="2" s="1"/>
  <c r="S70" i="2"/>
  <c r="Y70" i="2" s="1"/>
  <c r="R70" i="2"/>
  <c r="Q70" i="2"/>
  <c r="P70" i="2"/>
  <c r="O70" i="2"/>
  <c r="N70" i="2"/>
  <c r="X70" i="2" s="1"/>
  <c r="U69" i="2"/>
  <c r="T69" i="2"/>
  <c r="W69" i="2" s="1"/>
  <c r="S69" i="2"/>
  <c r="R69" i="2"/>
  <c r="Q69" i="2"/>
  <c r="P69" i="2"/>
  <c r="O69" i="2"/>
  <c r="N69" i="2"/>
  <c r="X69" i="2" s="1"/>
  <c r="U68" i="2"/>
  <c r="T68" i="2"/>
  <c r="W68" i="2" s="1"/>
  <c r="S68" i="2"/>
  <c r="Y68" i="2" s="1"/>
  <c r="R68" i="2"/>
  <c r="Q68" i="2"/>
  <c r="P68" i="2"/>
  <c r="O68" i="2"/>
  <c r="N68" i="2"/>
  <c r="X68" i="2" s="1"/>
  <c r="U67" i="2"/>
  <c r="T67" i="2"/>
  <c r="W67" i="2" s="1"/>
  <c r="S67" i="2"/>
  <c r="R67" i="2"/>
  <c r="Q67" i="2"/>
  <c r="P67" i="2"/>
  <c r="O67" i="2"/>
  <c r="N67" i="2"/>
  <c r="X67" i="2" s="1"/>
  <c r="U66" i="2"/>
  <c r="T66" i="2"/>
  <c r="W66" i="2" s="1"/>
  <c r="S66" i="2"/>
  <c r="Y66" i="2" s="1"/>
  <c r="R66" i="2"/>
  <c r="Q66" i="2"/>
  <c r="P66" i="2"/>
  <c r="O66" i="2"/>
  <c r="N66" i="2"/>
  <c r="X66" i="2" s="1"/>
  <c r="U65" i="2"/>
  <c r="T65" i="2"/>
  <c r="W65" i="2" s="1"/>
  <c r="S65" i="2"/>
  <c r="R65" i="2"/>
  <c r="Q65" i="2"/>
  <c r="P65" i="2"/>
  <c r="O65" i="2"/>
  <c r="N65" i="2"/>
  <c r="X65" i="2" s="1"/>
  <c r="U64" i="2"/>
  <c r="T64" i="2"/>
  <c r="W64" i="2" s="1"/>
  <c r="S64" i="2"/>
  <c r="Y64" i="2" s="1"/>
  <c r="R64" i="2"/>
  <c r="Q64" i="2"/>
  <c r="P64" i="2"/>
  <c r="O64" i="2"/>
  <c r="N64" i="2"/>
  <c r="X64" i="2" s="1"/>
  <c r="U63" i="2"/>
  <c r="T63" i="2"/>
  <c r="W63" i="2" s="1"/>
  <c r="S63" i="2"/>
  <c r="R63" i="2"/>
  <c r="Q63" i="2"/>
  <c r="P63" i="2"/>
  <c r="O63" i="2"/>
  <c r="N63" i="2"/>
  <c r="X63" i="2" s="1"/>
  <c r="U62" i="2"/>
  <c r="T62" i="2"/>
  <c r="W62" i="2" s="1"/>
  <c r="S62" i="2"/>
  <c r="Y62" i="2" s="1"/>
  <c r="R62" i="2"/>
  <c r="Q62" i="2"/>
  <c r="P62" i="2"/>
  <c r="O62" i="2"/>
  <c r="N62" i="2"/>
  <c r="X62" i="2" s="1"/>
  <c r="U61" i="2"/>
  <c r="T61" i="2"/>
  <c r="W61" i="2" s="1"/>
  <c r="S61" i="2"/>
  <c r="R61" i="2"/>
  <c r="Q61" i="2"/>
  <c r="P61" i="2"/>
  <c r="O61" i="2"/>
  <c r="N61" i="2"/>
  <c r="X61" i="2" s="1"/>
  <c r="U60" i="2"/>
  <c r="T60" i="2"/>
  <c r="W60" i="2" s="1"/>
  <c r="S60" i="2"/>
  <c r="Y60" i="2" s="1"/>
  <c r="R60" i="2"/>
  <c r="Q60" i="2"/>
  <c r="P60" i="2"/>
  <c r="O60" i="2"/>
  <c r="N60" i="2"/>
  <c r="X60" i="2" s="1"/>
  <c r="U59" i="2"/>
  <c r="T59" i="2"/>
  <c r="W59" i="2" s="1"/>
  <c r="S59" i="2"/>
  <c r="R59" i="2"/>
  <c r="Q59" i="2"/>
  <c r="P59" i="2"/>
  <c r="O59" i="2"/>
  <c r="N59" i="2"/>
  <c r="X59" i="2" s="1"/>
  <c r="U58" i="2"/>
  <c r="T58" i="2"/>
  <c r="W58" i="2" s="1"/>
  <c r="S58" i="2"/>
  <c r="Y58" i="2" s="1"/>
  <c r="R58" i="2"/>
  <c r="Q58" i="2"/>
  <c r="P58" i="2"/>
  <c r="O58" i="2"/>
  <c r="N58" i="2"/>
  <c r="X58" i="2" s="1"/>
  <c r="U57" i="2"/>
  <c r="T57" i="2"/>
  <c r="W57" i="2" s="1"/>
  <c r="S57" i="2"/>
  <c r="R57" i="2"/>
  <c r="Q57" i="2"/>
  <c r="P57" i="2"/>
  <c r="O57" i="2"/>
  <c r="N57" i="2"/>
  <c r="X57" i="2" s="1"/>
  <c r="U56" i="2"/>
  <c r="T56" i="2"/>
  <c r="W56" i="2" s="1"/>
  <c r="S56" i="2"/>
  <c r="Y56" i="2" s="1"/>
  <c r="R56" i="2"/>
  <c r="Q56" i="2"/>
  <c r="P56" i="2"/>
  <c r="O56" i="2"/>
  <c r="N56" i="2"/>
  <c r="X56" i="2" s="1"/>
  <c r="U55" i="2"/>
  <c r="T55" i="2"/>
  <c r="W55" i="2" s="1"/>
  <c r="S55" i="2"/>
  <c r="R55" i="2"/>
  <c r="Q55" i="2"/>
  <c r="P55" i="2"/>
  <c r="O55" i="2"/>
  <c r="N55" i="2"/>
  <c r="X55" i="2" s="1"/>
  <c r="U54" i="2"/>
  <c r="T54" i="2"/>
  <c r="W54" i="2" s="1"/>
  <c r="S54" i="2"/>
  <c r="Y54" i="2" s="1"/>
  <c r="R54" i="2"/>
  <c r="Q54" i="2"/>
  <c r="P54" i="2"/>
  <c r="O54" i="2"/>
  <c r="N54" i="2"/>
  <c r="X54" i="2" s="1"/>
  <c r="U53" i="2"/>
  <c r="W53" i="2" s="1"/>
  <c r="T53" i="2"/>
  <c r="S53" i="2"/>
  <c r="Y53" i="2" s="1"/>
  <c r="R53" i="2"/>
  <c r="Q53" i="2"/>
  <c r="P53" i="2"/>
  <c r="O53" i="2"/>
  <c r="V53" i="2" s="1"/>
  <c r="N53" i="2"/>
  <c r="U52" i="2"/>
  <c r="T52" i="2"/>
  <c r="W52" i="2" s="1"/>
  <c r="S52" i="2"/>
  <c r="Y52" i="2" s="1"/>
  <c r="R52" i="2"/>
  <c r="Q52" i="2"/>
  <c r="P52" i="2"/>
  <c r="O52" i="2"/>
  <c r="N52" i="2"/>
  <c r="X52" i="2" s="1"/>
  <c r="W51" i="2"/>
  <c r="U51" i="2"/>
  <c r="T51" i="2"/>
  <c r="S51" i="2"/>
  <c r="Y51" i="2" s="1"/>
  <c r="R51" i="2"/>
  <c r="Q51" i="2"/>
  <c r="P51" i="2"/>
  <c r="O51" i="2"/>
  <c r="N51" i="2"/>
  <c r="U50" i="2"/>
  <c r="W50" i="2" s="1"/>
  <c r="T50" i="2"/>
  <c r="S50" i="2"/>
  <c r="Y50" i="2" s="1"/>
  <c r="R50" i="2"/>
  <c r="Q50" i="2"/>
  <c r="P50" i="2"/>
  <c r="O50" i="2"/>
  <c r="V50" i="2" s="1"/>
  <c r="N50" i="2"/>
  <c r="U49" i="2"/>
  <c r="T49" i="2"/>
  <c r="W49" i="2" s="1"/>
  <c r="S49" i="2"/>
  <c r="Y49" i="2" s="1"/>
  <c r="R49" i="2"/>
  <c r="Q49" i="2"/>
  <c r="P49" i="2"/>
  <c r="O49" i="2"/>
  <c r="N49" i="2"/>
  <c r="X49" i="2" s="1"/>
  <c r="W48" i="2"/>
  <c r="U48" i="2"/>
  <c r="T48" i="2"/>
  <c r="S48" i="2"/>
  <c r="Y48" i="2" s="1"/>
  <c r="R48" i="2"/>
  <c r="Q48" i="2"/>
  <c r="P48" i="2"/>
  <c r="O48" i="2"/>
  <c r="N48" i="2"/>
  <c r="U47" i="2"/>
  <c r="W47" i="2" s="1"/>
  <c r="T47" i="2"/>
  <c r="S47" i="2"/>
  <c r="Y47" i="2" s="1"/>
  <c r="R47" i="2"/>
  <c r="Q47" i="2"/>
  <c r="P47" i="2"/>
  <c r="O47" i="2"/>
  <c r="V47" i="2" s="1"/>
  <c r="N47" i="2"/>
  <c r="U46" i="2"/>
  <c r="T46" i="2"/>
  <c r="W46" i="2" s="1"/>
  <c r="S46" i="2"/>
  <c r="Y46" i="2" s="1"/>
  <c r="R46" i="2"/>
  <c r="Q46" i="2"/>
  <c r="P46" i="2"/>
  <c r="O46" i="2"/>
  <c r="N46" i="2"/>
  <c r="X46" i="2" s="1"/>
  <c r="W45" i="2"/>
  <c r="U45" i="2"/>
  <c r="T45" i="2"/>
  <c r="S45" i="2"/>
  <c r="Y45" i="2" s="1"/>
  <c r="R45" i="2"/>
  <c r="Q45" i="2"/>
  <c r="P45" i="2"/>
  <c r="O45" i="2"/>
  <c r="N45" i="2"/>
  <c r="U44" i="2"/>
  <c r="W44" i="2" s="1"/>
  <c r="T44" i="2"/>
  <c r="S44" i="2"/>
  <c r="Y44" i="2" s="1"/>
  <c r="R44" i="2"/>
  <c r="Q44" i="2"/>
  <c r="P44" i="2"/>
  <c r="O44" i="2"/>
  <c r="V44" i="2" s="1"/>
  <c r="N44" i="2"/>
  <c r="U43" i="2"/>
  <c r="T43" i="2"/>
  <c r="W43" i="2" s="1"/>
  <c r="S43" i="2"/>
  <c r="Y43" i="2" s="1"/>
  <c r="R43" i="2"/>
  <c r="Q43" i="2"/>
  <c r="P43" i="2"/>
  <c r="O43" i="2"/>
  <c r="N43" i="2"/>
  <c r="X43" i="2" s="1"/>
  <c r="W42" i="2"/>
  <c r="U42" i="2"/>
  <c r="T42" i="2"/>
  <c r="S42" i="2"/>
  <c r="Y42" i="2" s="1"/>
  <c r="R42" i="2"/>
  <c r="Q42" i="2"/>
  <c r="P42" i="2"/>
  <c r="O42" i="2"/>
  <c r="N42" i="2"/>
  <c r="U41" i="2"/>
  <c r="W41" i="2" s="1"/>
  <c r="T41" i="2"/>
  <c r="S41" i="2"/>
  <c r="Y41" i="2" s="1"/>
  <c r="R41" i="2"/>
  <c r="Q41" i="2"/>
  <c r="P41" i="2"/>
  <c r="O41" i="2"/>
  <c r="V41" i="2" s="1"/>
  <c r="N41" i="2"/>
  <c r="U40" i="2"/>
  <c r="T40" i="2"/>
  <c r="W40" i="2" s="1"/>
  <c r="S40" i="2"/>
  <c r="Y40" i="2" s="1"/>
  <c r="R40" i="2"/>
  <c r="Q40" i="2"/>
  <c r="P40" i="2"/>
  <c r="O40" i="2"/>
  <c r="N40" i="2"/>
  <c r="X40" i="2" s="1"/>
  <c r="W39" i="2"/>
  <c r="U39" i="2"/>
  <c r="T39" i="2"/>
  <c r="S39" i="2"/>
  <c r="Y39" i="2" s="1"/>
  <c r="R39" i="2"/>
  <c r="Q39" i="2"/>
  <c r="P39" i="2"/>
  <c r="O39" i="2"/>
  <c r="N39" i="2"/>
  <c r="U38" i="2"/>
  <c r="W38" i="2" s="1"/>
  <c r="T38" i="2"/>
  <c r="S38" i="2"/>
  <c r="Y38" i="2" s="1"/>
  <c r="R38" i="2"/>
  <c r="Q38" i="2"/>
  <c r="P38" i="2"/>
  <c r="O38" i="2"/>
  <c r="V38" i="2" s="1"/>
  <c r="N38" i="2"/>
  <c r="U37" i="2"/>
  <c r="T37" i="2"/>
  <c r="W37" i="2" s="1"/>
  <c r="S37" i="2"/>
  <c r="Y37" i="2" s="1"/>
  <c r="R37" i="2"/>
  <c r="Q37" i="2"/>
  <c r="P37" i="2"/>
  <c r="O37" i="2"/>
  <c r="N37" i="2"/>
  <c r="X37" i="2" s="1"/>
  <c r="W36" i="2"/>
  <c r="U36" i="2"/>
  <c r="T36" i="2"/>
  <c r="S36" i="2"/>
  <c r="Y36" i="2" s="1"/>
  <c r="R36" i="2"/>
  <c r="Q36" i="2"/>
  <c r="P36" i="2"/>
  <c r="O36" i="2"/>
  <c r="N36" i="2"/>
  <c r="U35" i="2"/>
  <c r="W35" i="2" s="1"/>
  <c r="T35" i="2"/>
  <c r="S35" i="2"/>
  <c r="Y35" i="2" s="1"/>
  <c r="R35" i="2"/>
  <c r="Q35" i="2"/>
  <c r="P35" i="2"/>
  <c r="O35" i="2"/>
  <c r="V35" i="2" s="1"/>
  <c r="N35" i="2"/>
  <c r="U34" i="2"/>
  <c r="T34" i="2"/>
  <c r="W34" i="2" s="1"/>
  <c r="S34" i="2"/>
  <c r="Y34" i="2" s="1"/>
  <c r="R34" i="2"/>
  <c r="Q34" i="2"/>
  <c r="P34" i="2"/>
  <c r="O34" i="2"/>
  <c r="N34" i="2"/>
  <c r="X34" i="2" s="1"/>
  <c r="W33" i="2"/>
  <c r="U33" i="2"/>
  <c r="T33" i="2"/>
  <c r="S33" i="2"/>
  <c r="Y33" i="2" s="1"/>
  <c r="R33" i="2"/>
  <c r="Q33" i="2"/>
  <c r="P33" i="2"/>
  <c r="O33" i="2"/>
  <c r="N33" i="2"/>
  <c r="U32" i="2"/>
  <c r="W32" i="2" s="1"/>
  <c r="T32" i="2"/>
  <c r="S32" i="2"/>
  <c r="Y32" i="2" s="1"/>
  <c r="R32" i="2"/>
  <c r="Q32" i="2"/>
  <c r="P32" i="2"/>
  <c r="O32" i="2"/>
  <c r="V32" i="2" s="1"/>
  <c r="N32" i="2"/>
  <c r="U31" i="2"/>
  <c r="T31" i="2"/>
  <c r="W31" i="2" s="1"/>
  <c r="S31" i="2"/>
  <c r="Y31" i="2" s="1"/>
  <c r="R31" i="2"/>
  <c r="Q31" i="2"/>
  <c r="P31" i="2"/>
  <c r="O31" i="2"/>
  <c r="N31" i="2"/>
  <c r="X31" i="2" s="1"/>
  <c r="W30" i="2"/>
  <c r="U30" i="2"/>
  <c r="T30" i="2"/>
  <c r="S30" i="2"/>
  <c r="Y30" i="2" s="1"/>
  <c r="R30" i="2"/>
  <c r="Q30" i="2"/>
  <c r="P30" i="2"/>
  <c r="O30" i="2"/>
  <c r="N30" i="2"/>
  <c r="U29" i="2"/>
  <c r="W29" i="2" s="1"/>
  <c r="T29" i="2"/>
  <c r="S29" i="2"/>
  <c r="Y29" i="2" s="1"/>
  <c r="R29" i="2"/>
  <c r="Q29" i="2"/>
  <c r="P29" i="2"/>
  <c r="O29" i="2"/>
  <c r="V29" i="2" s="1"/>
  <c r="N29" i="2"/>
  <c r="U28" i="2"/>
  <c r="T28" i="2"/>
  <c r="W28" i="2" s="1"/>
  <c r="S28" i="2"/>
  <c r="Y28" i="2" s="1"/>
  <c r="R28" i="2"/>
  <c r="Q28" i="2"/>
  <c r="P28" i="2"/>
  <c r="O28" i="2"/>
  <c r="N28" i="2"/>
  <c r="X28" i="2" s="1"/>
  <c r="W27" i="2"/>
  <c r="U27" i="2"/>
  <c r="T27" i="2"/>
  <c r="S27" i="2"/>
  <c r="Y27" i="2" s="1"/>
  <c r="R27" i="2"/>
  <c r="Q27" i="2"/>
  <c r="P27" i="2"/>
  <c r="O27" i="2"/>
  <c r="N27" i="2"/>
  <c r="U26" i="2"/>
  <c r="W26" i="2" s="1"/>
  <c r="T26" i="2"/>
  <c r="S26" i="2"/>
  <c r="Y26" i="2" s="1"/>
  <c r="R26" i="2"/>
  <c r="Q26" i="2"/>
  <c r="P26" i="2"/>
  <c r="O26" i="2"/>
  <c r="V26" i="2" s="1"/>
  <c r="N26" i="2"/>
  <c r="U25" i="2"/>
  <c r="T25" i="2"/>
  <c r="W25" i="2" s="1"/>
  <c r="S25" i="2"/>
  <c r="Y25" i="2" s="1"/>
  <c r="R25" i="2"/>
  <c r="Q25" i="2"/>
  <c r="P25" i="2"/>
  <c r="O25" i="2"/>
  <c r="N25" i="2"/>
  <c r="X25" i="2" s="1"/>
  <c r="W24" i="2"/>
  <c r="U24" i="2"/>
  <c r="T24" i="2"/>
  <c r="S24" i="2"/>
  <c r="Y24" i="2" s="1"/>
  <c r="R24" i="2"/>
  <c r="Q24" i="2"/>
  <c r="P24" i="2"/>
  <c r="O24" i="2"/>
  <c r="N24" i="2"/>
  <c r="U23" i="2"/>
  <c r="W23" i="2" s="1"/>
  <c r="T23" i="2"/>
  <c r="S23" i="2"/>
  <c r="Y23" i="2" s="1"/>
  <c r="R23" i="2"/>
  <c r="Q23" i="2"/>
  <c r="P23" i="2"/>
  <c r="O23" i="2"/>
  <c r="V23" i="2" s="1"/>
  <c r="N23" i="2"/>
  <c r="U22" i="2"/>
  <c r="T22" i="2"/>
  <c r="W22" i="2" s="1"/>
  <c r="S22" i="2"/>
  <c r="Y22" i="2" s="1"/>
  <c r="R22" i="2"/>
  <c r="Q22" i="2"/>
  <c r="P22" i="2"/>
  <c r="O22" i="2"/>
  <c r="N22" i="2"/>
  <c r="X22" i="2" s="1"/>
  <c r="W21" i="2"/>
  <c r="U21" i="2"/>
  <c r="T21" i="2"/>
  <c r="S21" i="2"/>
  <c r="Y21" i="2" s="1"/>
  <c r="R21" i="2"/>
  <c r="Q21" i="2"/>
  <c r="P21" i="2"/>
  <c r="O21" i="2"/>
  <c r="N21" i="2"/>
  <c r="U20" i="2"/>
  <c r="W20" i="2" s="1"/>
  <c r="T20" i="2"/>
  <c r="S20" i="2"/>
  <c r="Y20" i="2" s="1"/>
  <c r="R20" i="2"/>
  <c r="Q20" i="2"/>
  <c r="P20" i="2"/>
  <c r="O20" i="2"/>
  <c r="V20" i="2" s="1"/>
  <c r="N20" i="2"/>
  <c r="U19" i="2"/>
  <c r="T19" i="2"/>
  <c r="W19" i="2" s="1"/>
  <c r="S19" i="2"/>
  <c r="Y19" i="2" s="1"/>
  <c r="R19" i="2"/>
  <c r="Q19" i="2"/>
  <c r="P19" i="2"/>
  <c r="O19" i="2"/>
  <c r="N19" i="2"/>
  <c r="X19" i="2" s="1"/>
  <c r="W18" i="2"/>
  <c r="U18" i="2"/>
  <c r="T18" i="2"/>
  <c r="S18" i="2"/>
  <c r="Y18" i="2" s="1"/>
  <c r="R18" i="2"/>
  <c r="Q18" i="2"/>
  <c r="P18" i="2"/>
  <c r="O18" i="2"/>
  <c r="N18" i="2"/>
  <c r="U17" i="2"/>
  <c r="W17" i="2" s="1"/>
  <c r="T17" i="2"/>
  <c r="S17" i="2"/>
  <c r="Y17" i="2" s="1"/>
  <c r="R17" i="2"/>
  <c r="Q17" i="2"/>
  <c r="P17" i="2"/>
  <c r="O17" i="2"/>
  <c r="V17" i="2" s="1"/>
  <c r="N17" i="2"/>
  <c r="U16" i="2"/>
  <c r="T16" i="2"/>
  <c r="W16" i="2" s="1"/>
  <c r="S16" i="2"/>
  <c r="Y16" i="2" s="1"/>
  <c r="R16" i="2"/>
  <c r="Q16" i="2"/>
  <c r="P16" i="2"/>
  <c r="O16" i="2"/>
  <c r="N16" i="2"/>
  <c r="X16" i="2" s="1"/>
  <c r="W15" i="2"/>
  <c r="U15" i="2"/>
  <c r="T15" i="2"/>
  <c r="S15" i="2"/>
  <c r="Y15" i="2" s="1"/>
  <c r="R15" i="2"/>
  <c r="Q15" i="2"/>
  <c r="P15" i="2"/>
  <c r="O15" i="2"/>
  <c r="N15" i="2"/>
  <c r="U14" i="2"/>
  <c r="W14" i="2" s="1"/>
  <c r="T14" i="2"/>
  <c r="S14" i="2"/>
  <c r="Y14" i="2" s="1"/>
  <c r="R14" i="2"/>
  <c r="Q14" i="2"/>
  <c r="P14" i="2"/>
  <c r="O14" i="2"/>
  <c r="V14" i="2" s="1"/>
  <c r="N14" i="2"/>
  <c r="U13" i="2"/>
  <c r="T13" i="2"/>
  <c r="W13" i="2" s="1"/>
  <c r="S13" i="2"/>
  <c r="Y13" i="2" s="1"/>
  <c r="R13" i="2"/>
  <c r="Q13" i="2"/>
  <c r="P13" i="2"/>
  <c r="O13" i="2"/>
  <c r="N13" i="2"/>
  <c r="X13" i="2" s="1"/>
  <c r="W12" i="2"/>
  <c r="U12" i="2"/>
  <c r="T12" i="2"/>
  <c r="S12" i="2"/>
  <c r="Y12" i="2" s="1"/>
  <c r="R12" i="2"/>
  <c r="Q12" i="2"/>
  <c r="P12" i="2"/>
  <c r="O12" i="2"/>
  <c r="N12" i="2"/>
  <c r="U11" i="2"/>
  <c r="W11" i="2" s="1"/>
  <c r="T11" i="2"/>
  <c r="S11" i="2"/>
  <c r="Y11" i="2" s="1"/>
  <c r="R11" i="2"/>
  <c r="Q11" i="2"/>
  <c r="P11" i="2"/>
  <c r="O11" i="2"/>
  <c r="V11" i="2" s="1"/>
  <c r="N11" i="2"/>
  <c r="U10" i="2"/>
  <c r="T10" i="2"/>
  <c r="W10" i="2" s="1"/>
  <c r="S10" i="2"/>
  <c r="Y10" i="2" s="1"/>
  <c r="R10" i="2"/>
  <c r="Q10" i="2"/>
  <c r="P10" i="2"/>
  <c r="O10" i="2"/>
  <c r="N10" i="2"/>
  <c r="X10" i="2" s="1"/>
  <c r="W9" i="2"/>
  <c r="U9" i="2"/>
  <c r="T9" i="2"/>
  <c r="S9" i="2"/>
  <c r="Y9" i="2" s="1"/>
  <c r="R9" i="2"/>
  <c r="Q9" i="2"/>
  <c r="P9" i="2"/>
  <c r="O9" i="2"/>
  <c r="N9" i="2"/>
  <c r="U8" i="2"/>
  <c r="W8" i="2" s="1"/>
  <c r="T8" i="2"/>
  <c r="S8" i="2"/>
  <c r="Y8" i="2" s="1"/>
  <c r="R8" i="2"/>
  <c r="Q8" i="2"/>
  <c r="P8" i="2"/>
  <c r="O8" i="2"/>
  <c r="V8" i="2" s="1"/>
  <c r="N8" i="2"/>
  <c r="U7" i="2"/>
  <c r="T7" i="2"/>
  <c r="W7" i="2" s="1"/>
  <c r="S7" i="2"/>
  <c r="Y7" i="2" s="1"/>
  <c r="R7" i="2"/>
  <c r="Q7" i="2"/>
  <c r="P7" i="2"/>
  <c r="O7" i="2"/>
  <c r="N7" i="2"/>
  <c r="X7" i="2" s="1"/>
  <c r="W6" i="2"/>
  <c r="U6" i="2"/>
  <c r="T6" i="2"/>
  <c r="S6" i="2"/>
  <c r="Y6" i="2" s="1"/>
  <c r="R6" i="2"/>
  <c r="Q6" i="2"/>
  <c r="P6" i="2"/>
  <c r="O6" i="2"/>
  <c r="N6" i="2"/>
  <c r="U5" i="2"/>
  <c r="W5" i="2" s="1"/>
  <c r="T5" i="2"/>
  <c r="S5" i="2"/>
  <c r="Y5" i="2" s="1"/>
  <c r="R5" i="2"/>
  <c r="Q5" i="2"/>
  <c r="P5" i="2"/>
  <c r="O5" i="2"/>
  <c r="V5" i="2" s="1"/>
  <c r="N5" i="2"/>
  <c r="U4" i="2"/>
  <c r="T4" i="2"/>
  <c r="W4" i="2" s="1"/>
  <c r="S4" i="2"/>
  <c r="Y4" i="2" s="1"/>
  <c r="R4" i="2"/>
  <c r="Q4" i="2"/>
  <c r="P4" i="2"/>
  <c r="O4" i="2"/>
  <c r="N4" i="2"/>
  <c r="X4" i="2" s="1"/>
  <c r="W3" i="2"/>
  <c r="U3" i="2"/>
  <c r="T3" i="2"/>
  <c r="S3" i="2"/>
  <c r="Y3" i="2" s="1"/>
  <c r="R3" i="2"/>
  <c r="Q3" i="2"/>
  <c r="P3" i="2"/>
  <c r="O3" i="2"/>
  <c r="N3" i="2"/>
  <c r="CK73" i="1"/>
  <c r="CJ73" i="1"/>
  <c r="CI73" i="1"/>
  <c r="CP73" i="1" s="1"/>
  <c r="CH73" i="1"/>
  <c r="CO73" i="1" s="1"/>
  <c r="CG73" i="1"/>
  <c r="CE73" i="1"/>
  <c r="CD73" i="1"/>
  <c r="CC73" i="1"/>
  <c r="CB73" i="1"/>
  <c r="CA73" i="1"/>
  <c r="BZ73" i="1"/>
  <c r="CN73" i="1" s="1"/>
  <c r="BY73" i="1"/>
  <c r="BX73" i="1"/>
  <c r="BW73" i="1"/>
  <c r="CF73" i="1" s="1"/>
  <c r="CO72" i="1"/>
  <c r="CK72" i="1"/>
  <c r="CJ72" i="1"/>
  <c r="CQ72" i="1" s="1"/>
  <c r="CI72" i="1"/>
  <c r="CP72" i="1" s="1"/>
  <c r="CH72" i="1"/>
  <c r="CG72" i="1"/>
  <c r="CE72" i="1"/>
  <c r="CD72" i="1"/>
  <c r="CC72" i="1"/>
  <c r="CB72" i="1"/>
  <c r="CA72" i="1"/>
  <c r="BZ72" i="1"/>
  <c r="CN72" i="1" s="1"/>
  <c r="BY72" i="1"/>
  <c r="BX72" i="1"/>
  <c r="BW72" i="1"/>
  <c r="CF72" i="1" s="1"/>
  <c r="CK71" i="1"/>
  <c r="CJ71" i="1"/>
  <c r="CQ71" i="1" s="1"/>
  <c r="CI71" i="1"/>
  <c r="CP71" i="1" s="1"/>
  <c r="CH71" i="1"/>
  <c r="CO71" i="1" s="1"/>
  <c r="CG71" i="1"/>
  <c r="CE71" i="1"/>
  <c r="CD71" i="1"/>
  <c r="CC71" i="1"/>
  <c r="CB71" i="1"/>
  <c r="CA71" i="1"/>
  <c r="BZ71" i="1"/>
  <c r="CN71" i="1" s="1"/>
  <c r="BY71" i="1"/>
  <c r="BX71" i="1"/>
  <c r="BW71" i="1"/>
  <c r="CF71" i="1" s="1"/>
  <c r="CK70" i="1"/>
  <c r="CJ70" i="1"/>
  <c r="CQ70" i="1" s="1"/>
  <c r="CI70" i="1"/>
  <c r="CP70" i="1" s="1"/>
  <c r="CH70" i="1"/>
  <c r="CO70" i="1" s="1"/>
  <c r="CG70" i="1"/>
  <c r="CN70" i="1" s="1"/>
  <c r="CE70" i="1"/>
  <c r="CD70" i="1"/>
  <c r="CR70" i="1" s="1"/>
  <c r="CC70" i="1"/>
  <c r="CB70" i="1"/>
  <c r="CA70" i="1"/>
  <c r="BZ70" i="1"/>
  <c r="BY70" i="1"/>
  <c r="BX70" i="1"/>
  <c r="BW70" i="1"/>
  <c r="CF70" i="1" s="1"/>
  <c r="CK69" i="1"/>
  <c r="CJ69" i="1"/>
  <c r="CQ69" i="1" s="1"/>
  <c r="CI69" i="1"/>
  <c r="CP69" i="1" s="1"/>
  <c r="CH69" i="1"/>
  <c r="CO69" i="1" s="1"/>
  <c r="CG69" i="1"/>
  <c r="CN69" i="1" s="1"/>
  <c r="CE69" i="1"/>
  <c r="CD69" i="1"/>
  <c r="CR69" i="1" s="1"/>
  <c r="CC69" i="1"/>
  <c r="CB69" i="1"/>
  <c r="CA69" i="1"/>
  <c r="BZ69" i="1"/>
  <c r="BY69" i="1"/>
  <c r="BX69" i="1"/>
  <c r="BW69" i="1"/>
  <c r="CF69" i="1" s="1"/>
  <c r="CK68" i="1"/>
  <c r="CJ68" i="1"/>
  <c r="CI68" i="1"/>
  <c r="CP68" i="1" s="1"/>
  <c r="CH68" i="1"/>
  <c r="CO68" i="1" s="1"/>
  <c r="CG68" i="1"/>
  <c r="CN68" i="1" s="1"/>
  <c r="CE68" i="1"/>
  <c r="CD68" i="1"/>
  <c r="CC68" i="1"/>
  <c r="CQ68" i="1" s="1"/>
  <c r="CB68" i="1"/>
  <c r="CA68" i="1"/>
  <c r="BZ68" i="1"/>
  <c r="BY68" i="1"/>
  <c r="BX68" i="1"/>
  <c r="BW68" i="1"/>
  <c r="CF68" i="1" s="1"/>
  <c r="CK66" i="1"/>
  <c r="CJ66" i="1"/>
  <c r="CI66" i="1"/>
  <c r="CP66" i="1" s="1"/>
  <c r="CH66" i="1"/>
  <c r="CO66" i="1" s="1"/>
  <c r="CG66" i="1"/>
  <c r="CE66" i="1"/>
  <c r="CD66" i="1"/>
  <c r="CR66" i="1" s="1"/>
  <c r="CC66" i="1"/>
  <c r="CB66" i="1"/>
  <c r="CA66" i="1"/>
  <c r="BZ66" i="1"/>
  <c r="BY66" i="1"/>
  <c r="BX66" i="1"/>
  <c r="BW66" i="1"/>
  <c r="CF66" i="1" s="1"/>
  <c r="CK65" i="1"/>
  <c r="CJ65" i="1"/>
  <c r="CQ65" i="1" s="1"/>
  <c r="CI65" i="1"/>
  <c r="CP65" i="1" s="1"/>
  <c r="CH65" i="1"/>
  <c r="CO65" i="1" s="1"/>
  <c r="CG65" i="1"/>
  <c r="CE65" i="1"/>
  <c r="CD65" i="1"/>
  <c r="CC65" i="1"/>
  <c r="CB65" i="1"/>
  <c r="CA65" i="1"/>
  <c r="BZ65" i="1"/>
  <c r="CN65" i="1" s="1"/>
  <c r="BY65" i="1"/>
  <c r="BX65" i="1"/>
  <c r="BW65" i="1"/>
  <c r="CF65" i="1" s="1"/>
  <c r="CK63" i="1"/>
  <c r="CJ63" i="1"/>
  <c r="CQ63" i="1" s="1"/>
  <c r="CI63" i="1"/>
  <c r="CP63" i="1" s="1"/>
  <c r="CH63" i="1"/>
  <c r="CO63" i="1" s="1"/>
  <c r="CG63" i="1"/>
  <c r="CE63" i="1"/>
  <c r="CD63" i="1"/>
  <c r="CC63" i="1"/>
  <c r="CB63" i="1"/>
  <c r="CA63" i="1"/>
  <c r="BZ63" i="1"/>
  <c r="CN63" i="1" s="1"/>
  <c r="BY63" i="1"/>
  <c r="BX63" i="1"/>
  <c r="BW63" i="1"/>
  <c r="CF63" i="1" s="1"/>
  <c r="CK62" i="1"/>
  <c r="CJ62" i="1"/>
  <c r="CQ62" i="1" s="1"/>
  <c r="CI62" i="1"/>
  <c r="CP62" i="1" s="1"/>
  <c r="CH62" i="1"/>
  <c r="CO62" i="1" s="1"/>
  <c r="CG62" i="1"/>
  <c r="CE62" i="1"/>
  <c r="CD62" i="1"/>
  <c r="CR62" i="1" s="1"/>
  <c r="CC62" i="1"/>
  <c r="CB62" i="1"/>
  <c r="CA62" i="1"/>
  <c r="BZ62" i="1"/>
  <c r="BY62" i="1"/>
  <c r="BX62" i="1"/>
  <c r="BW62" i="1"/>
  <c r="CF62" i="1" s="1"/>
  <c r="CK61" i="1"/>
  <c r="CJ61" i="1"/>
  <c r="CQ61" i="1" s="1"/>
  <c r="CI61" i="1"/>
  <c r="CP61" i="1" s="1"/>
  <c r="CH61" i="1"/>
  <c r="CO61" i="1" s="1"/>
  <c r="CG61" i="1"/>
  <c r="CN61" i="1" s="1"/>
  <c r="CE61" i="1"/>
  <c r="CD61" i="1"/>
  <c r="CC61" i="1"/>
  <c r="CB61" i="1"/>
  <c r="CA61" i="1"/>
  <c r="BZ61" i="1"/>
  <c r="BY61" i="1"/>
  <c r="BX61" i="1"/>
  <c r="BW61" i="1"/>
  <c r="CF61" i="1" s="1"/>
  <c r="CN60" i="1"/>
  <c r="CK60" i="1"/>
  <c r="CJ60" i="1"/>
  <c r="CQ60" i="1" s="1"/>
  <c r="CI60" i="1"/>
  <c r="CP60" i="1" s="1"/>
  <c r="CH60" i="1"/>
  <c r="CO60" i="1" s="1"/>
  <c r="CG60" i="1"/>
  <c r="CE60" i="1"/>
  <c r="CD60" i="1"/>
  <c r="CC60" i="1"/>
  <c r="CB60" i="1"/>
  <c r="CA60" i="1"/>
  <c r="BZ60" i="1"/>
  <c r="BY60" i="1"/>
  <c r="BX60" i="1"/>
  <c r="BW60" i="1"/>
  <c r="CF60" i="1" s="1"/>
  <c r="CK59" i="1"/>
  <c r="CJ59" i="1"/>
  <c r="CQ59" i="1" s="1"/>
  <c r="CI59" i="1"/>
  <c r="CP59" i="1" s="1"/>
  <c r="CH59" i="1"/>
  <c r="CO59" i="1" s="1"/>
  <c r="CG59" i="1"/>
  <c r="CN59" i="1" s="1"/>
  <c r="CE59" i="1"/>
  <c r="CD59" i="1"/>
  <c r="CC59" i="1"/>
  <c r="CB59" i="1"/>
  <c r="CA59" i="1"/>
  <c r="BZ59" i="1"/>
  <c r="BY59" i="1"/>
  <c r="BX59" i="1"/>
  <c r="BW59" i="1"/>
  <c r="CF59" i="1" s="1"/>
  <c r="CK58" i="1"/>
  <c r="CJ58" i="1"/>
  <c r="CQ58" i="1" s="1"/>
  <c r="CI58" i="1"/>
  <c r="CP58" i="1" s="1"/>
  <c r="CH58" i="1"/>
  <c r="CO58" i="1" s="1"/>
  <c r="CG58" i="1"/>
  <c r="CN58" i="1" s="1"/>
  <c r="CE58" i="1"/>
  <c r="CD58" i="1"/>
  <c r="CR58" i="1" s="1"/>
  <c r="CC58" i="1"/>
  <c r="CB58" i="1"/>
  <c r="CA58" i="1"/>
  <c r="BZ58" i="1"/>
  <c r="BY58" i="1"/>
  <c r="BX58" i="1"/>
  <c r="BW58" i="1"/>
  <c r="CF58" i="1" s="1"/>
  <c r="CK57" i="1"/>
  <c r="CJ57" i="1"/>
  <c r="CQ57" i="1" s="1"/>
  <c r="CI57" i="1"/>
  <c r="CP57" i="1" s="1"/>
  <c r="CH57" i="1"/>
  <c r="CO57" i="1" s="1"/>
  <c r="CG57" i="1"/>
  <c r="CN57" i="1" s="1"/>
  <c r="CE57" i="1"/>
  <c r="CD57" i="1"/>
  <c r="CC57" i="1"/>
  <c r="CB57" i="1"/>
  <c r="CA57" i="1"/>
  <c r="BZ57" i="1"/>
  <c r="BY57" i="1"/>
  <c r="BX57" i="1"/>
  <c r="BW57" i="1"/>
  <c r="CF57" i="1" s="1"/>
  <c r="CK56" i="1"/>
  <c r="CJ56" i="1"/>
  <c r="CQ56" i="1" s="1"/>
  <c r="CI56" i="1"/>
  <c r="CP56" i="1" s="1"/>
  <c r="CH56" i="1"/>
  <c r="CO56" i="1" s="1"/>
  <c r="CG56" i="1"/>
  <c r="CN56" i="1" s="1"/>
  <c r="CE56" i="1"/>
  <c r="CD56" i="1"/>
  <c r="CC56" i="1"/>
  <c r="CB56" i="1"/>
  <c r="CA56" i="1"/>
  <c r="BZ56" i="1"/>
  <c r="BY56" i="1"/>
  <c r="BX56" i="1"/>
  <c r="BW56" i="1"/>
  <c r="CF56" i="1" s="1"/>
  <c r="CK55" i="1"/>
  <c r="CJ55" i="1"/>
  <c r="CI55" i="1"/>
  <c r="CP55" i="1" s="1"/>
  <c r="CH55" i="1"/>
  <c r="CO55" i="1" s="1"/>
  <c r="CG55" i="1"/>
  <c r="CN55" i="1" s="1"/>
  <c r="CE55" i="1"/>
  <c r="CD55" i="1"/>
  <c r="CC55" i="1"/>
  <c r="CQ55" i="1" s="1"/>
  <c r="CB55" i="1"/>
  <c r="CA55" i="1"/>
  <c r="BZ55" i="1"/>
  <c r="BY55" i="1"/>
  <c r="BX55" i="1"/>
  <c r="BW55" i="1"/>
  <c r="CF55" i="1" s="1"/>
  <c r="CK54" i="1"/>
  <c r="CJ54" i="1"/>
  <c r="CI54" i="1"/>
  <c r="CP54" i="1" s="1"/>
  <c r="CH54" i="1"/>
  <c r="CO54" i="1" s="1"/>
  <c r="CG54" i="1"/>
  <c r="CN54" i="1" s="1"/>
  <c r="CE54" i="1"/>
  <c r="CD54" i="1"/>
  <c r="CR54" i="1" s="1"/>
  <c r="CC54" i="1"/>
  <c r="CB54" i="1"/>
  <c r="CA54" i="1"/>
  <c r="BZ54" i="1"/>
  <c r="BY54" i="1"/>
  <c r="BX54" i="1"/>
  <c r="BW54" i="1"/>
  <c r="CF54" i="1" s="1"/>
  <c r="CK53" i="1"/>
  <c r="CJ53" i="1"/>
  <c r="CQ53" i="1" s="1"/>
  <c r="CI53" i="1"/>
  <c r="CP53" i="1" s="1"/>
  <c r="CH53" i="1"/>
  <c r="CO53" i="1" s="1"/>
  <c r="CG53" i="1"/>
  <c r="CN53" i="1" s="1"/>
  <c r="CE53" i="1"/>
  <c r="CD53" i="1"/>
  <c r="CC53" i="1"/>
  <c r="CB53" i="1"/>
  <c r="CA53" i="1"/>
  <c r="BZ53" i="1"/>
  <c r="BY53" i="1"/>
  <c r="BX53" i="1"/>
  <c r="BW53" i="1"/>
  <c r="CF53" i="1" s="1"/>
  <c r="CK52" i="1"/>
  <c r="CJ52" i="1"/>
  <c r="CQ52" i="1" s="1"/>
  <c r="CI52" i="1"/>
  <c r="CP52" i="1" s="1"/>
  <c r="CH52" i="1"/>
  <c r="CO52" i="1" s="1"/>
  <c r="CG52" i="1"/>
  <c r="CN52" i="1" s="1"/>
  <c r="CE52" i="1"/>
  <c r="CD52" i="1"/>
  <c r="CR52" i="1" s="1"/>
  <c r="CC52" i="1"/>
  <c r="CB52" i="1"/>
  <c r="CA52" i="1"/>
  <c r="BZ52" i="1"/>
  <c r="BY52" i="1"/>
  <c r="BX52" i="1"/>
  <c r="BW52" i="1"/>
  <c r="CF52" i="1" s="1"/>
  <c r="CK51" i="1"/>
  <c r="CJ51" i="1"/>
  <c r="CQ51" i="1" s="1"/>
  <c r="CI51" i="1"/>
  <c r="CP51" i="1" s="1"/>
  <c r="CH51" i="1"/>
  <c r="CO51" i="1" s="1"/>
  <c r="CG51" i="1"/>
  <c r="CN51" i="1" s="1"/>
  <c r="CE51" i="1"/>
  <c r="CD51" i="1"/>
  <c r="CC51" i="1"/>
  <c r="CB51" i="1"/>
  <c r="CA51" i="1"/>
  <c r="BZ51" i="1"/>
  <c r="BY51" i="1"/>
  <c r="BX51" i="1"/>
  <c r="BW51" i="1"/>
  <c r="CF51" i="1" s="1"/>
  <c r="CK50" i="1"/>
  <c r="CJ50" i="1"/>
  <c r="CQ50" i="1" s="1"/>
  <c r="CI50" i="1"/>
  <c r="CP50" i="1" s="1"/>
  <c r="CH50" i="1"/>
  <c r="CO50" i="1" s="1"/>
  <c r="CG50" i="1"/>
  <c r="CN50" i="1" s="1"/>
  <c r="CE50" i="1"/>
  <c r="CD50" i="1"/>
  <c r="CC50" i="1"/>
  <c r="CB50" i="1"/>
  <c r="CA50" i="1"/>
  <c r="BZ50" i="1"/>
  <c r="BY50" i="1"/>
  <c r="BX50" i="1"/>
  <c r="BW50" i="1"/>
  <c r="CF50" i="1" s="1"/>
  <c r="CK49" i="1"/>
  <c r="CJ49" i="1"/>
  <c r="CI49" i="1"/>
  <c r="CP49" i="1" s="1"/>
  <c r="CH49" i="1"/>
  <c r="CO49" i="1" s="1"/>
  <c r="CG49" i="1"/>
  <c r="CN49" i="1" s="1"/>
  <c r="CE49" i="1"/>
  <c r="CD49" i="1"/>
  <c r="CR49" i="1" s="1"/>
  <c r="CC49" i="1"/>
  <c r="CQ49" i="1" s="1"/>
  <c r="CB49" i="1"/>
  <c r="CA49" i="1"/>
  <c r="BZ49" i="1"/>
  <c r="BY49" i="1"/>
  <c r="BX49" i="1"/>
  <c r="BW49" i="1"/>
  <c r="CF49" i="1" s="1"/>
  <c r="CK48" i="1"/>
  <c r="CJ48" i="1"/>
  <c r="CQ48" i="1" s="1"/>
  <c r="CI48" i="1"/>
  <c r="CP48" i="1" s="1"/>
  <c r="CH48" i="1"/>
  <c r="CO48" i="1" s="1"/>
  <c r="CG48" i="1"/>
  <c r="CN48" i="1" s="1"/>
  <c r="CE48" i="1"/>
  <c r="CD48" i="1"/>
  <c r="CC48" i="1"/>
  <c r="CB48" i="1"/>
  <c r="CA48" i="1"/>
  <c r="BZ48" i="1"/>
  <c r="BY48" i="1"/>
  <c r="BX48" i="1"/>
  <c r="BW48" i="1"/>
  <c r="CF48" i="1" s="1"/>
  <c r="CK47" i="1"/>
  <c r="CJ47" i="1"/>
  <c r="CQ47" i="1" s="1"/>
  <c r="CI47" i="1"/>
  <c r="CH47" i="1"/>
  <c r="CO47" i="1" s="1"/>
  <c r="CG47" i="1"/>
  <c r="CN47" i="1" s="1"/>
  <c r="CE47" i="1"/>
  <c r="CD47" i="1"/>
  <c r="CC47" i="1"/>
  <c r="CB47" i="1"/>
  <c r="CA47" i="1"/>
  <c r="BZ47" i="1"/>
  <c r="BY47" i="1"/>
  <c r="BX47" i="1"/>
  <c r="BW47" i="1"/>
  <c r="CF47" i="1" s="1"/>
  <c r="CK46" i="1"/>
  <c r="CJ46" i="1"/>
  <c r="CI46" i="1"/>
  <c r="CP46" i="1" s="1"/>
  <c r="CH46" i="1"/>
  <c r="CG46" i="1"/>
  <c r="CN46" i="1" s="1"/>
  <c r="CE46" i="1"/>
  <c r="CD46" i="1"/>
  <c r="CC46" i="1"/>
  <c r="CB46" i="1"/>
  <c r="CA46" i="1"/>
  <c r="CO46" i="1" s="1"/>
  <c r="BZ46" i="1"/>
  <c r="BY46" i="1"/>
  <c r="BX46" i="1"/>
  <c r="BW46" i="1"/>
  <c r="CF46" i="1" s="1"/>
  <c r="CK45" i="1"/>
  <c r="CJ45" i="1"/>
  <c r="CQ45" i="1" s="1"/>
  <c r="CI45" i="1"/>
  <c r="CP45" i="1" s="1"/>
  <c r="CH45" i="1"/>
  <c r="CG45" i="1"/>
  <c r="CN45" i="1" s="1"/>
  <c r="CE45" i="1"/>
  <c r="CD45" i="1"/>
  <c r="CC45" i="1"/>
  <c r="CB45" i="1"/>
  <c r="CA45" i="1"/>
  <c r="CO45" i="1" s="1"/>
  <c r="BZ45" i="1"/>
  <c r="BY45" i="1"/>
  <c r="BX45" i="1"/>
  <c r="BW45" i="1"/>
  <c r="CF45" i="1" s="1"/>
  <c r="CK44" i="1"/>
  <c r="CJ44" i="1"/>
  <c r="CI44" i="1"/>
  <c r="CP44" i="1" s="1"/>
  <c r="CH44" i="1"/>
  <c r="CG44" i="1"/>
  <c r="CN44" i="1" s="1"/>
  <c r="CE44" i="1"/>
  <c r="CD44" i="1"/>
  <c r="CC44" i="1"/>
  <c r="CQ44" i="1" s="1"/>
  <c r="CB44" i="1"/>
  <c r="CA44" i="1"/>
  <c r="BZ44" i="1"/>
  <c r="BY44" i="1"/>
  <c r="BX44" i="1"/>
  <c r="BW44" i="1"/>
  <c r="CF44" i="1" s="1"/>
  <c r="CK43" i="1"/>
  <c r="CJ43" i="1"/>
  <c r="CQ43" i="1" s="1"/>
  <c r="CI43" i="1"/>
  <c r="CP43" i="1" s="1"/>
  <c r="CH43" i="1"/>
  <c r="CG43" i="1"/>
  <c r="CE43" i="1"/>
  <c r="CD43" i="1"/>
  <c r="CC43" i="1"/>
  <c r="CB43" i="1"/>
  <c r="CA43" i="1"/>
  <c r="BZ43" i="1"/>
  <c r="BY43" i="1"/>
  <c r="BX43" i="1"/>
  <c r="BW43" i="1"/>
  <c r="CF43" i="1" s="1"/>
  <c r="CM43" i="1" s="1"/>
  <c r="CK42" i="1"/>
  <c r="CJ42" i="1"/>
  <c r="CQ42" i="1" s="1"/>
  <c r="CI42" i="1"/>
  <c r="CP42" i="1" s="1"/>
  <c r="CH42" i="1"/>
  <c r="CG42" i="1"/>
  <c r="CE42" i="1"/>
  <c r="CD42" i="1"/>
  <c r="CC42" i="1"/>
  <c r="CB42" i="1"/>
  <c r="CA42" i="1"/>
  <c r="BZ42" i="1"/>
  <c r="BY42" i="1"/>
  <c r="BX42" i="1"/>
  <c r="BW42" i="1"/>
  <c r="CF42" i="1" s="1"/>
  <c r="CK41" i="1"/>
  <c r="CJ41" i="1"/>
  <c r="CQ41" i="1" s="1"/>
  <c r="CI41" i="1"/>
  <c r="CP41" i="1" s="1"/>
  <c r="CH41" i="1"/>
  <c r="CG41" i="1"/>
  <c r="CE41" i="1"/>
  <c r="CD41" i="1"/>
  <c r="CC41" i="1"/>
  <c r="CB41" i="1"/>
  <c r="CA41" i="1"/>
  <c r="CO41" i="1" s="1"/>
  <c r="BZ41" i="1"/>
  <c r="BY41" i="1"/>
  <c r="BX41" i="1"/>
  <c r="BW41" i="1"/>
  <c r="CF41" i="1" s="1"/>
  <c r="CK40" i="1"/>
  <c r="CJ40" i="1"/>
  <c r="CQ40" i="1" s="1"/>
  <c r="CI40" i="1"/>
  <c r="CP40" i="1" s="1"/>
  <c r="CH40" i="1"/>
  <c r="CG40" i="1"/>
  <c r="CE40" i="1"/>
  <c r="CD40" i="1"/>
  <c r="CC40" i="1"/>
  <c r="CB40" i="1"/>
  <c r="CA40" i="1"/>
  <c r="BZ40" i="1"/>
  <c r="BY40" i="1"/>
  <c r="BX40" i="1"/>
  <c r="BW40" i="1"/>
  <c r="CF40" i="1" s="1"/>
  <c r="CK39" i="1"/>
  <c r="CJ39" i="1"/>
  <c r="CQ39" i="1" s="1"/>
  <c r="CI39" i="1"/>
  <c r="CP39" i="1" s="1"/>
  <c r="CH39" i="1"/>
  <c r="CG39" i="1"/>
  <c r="CE39" i="1"/>
  <c r="CD39" i="1"/>
  <c r="CC39" i="1"/>
  <c r="CB39" i="1"/>
  <c r="CA39" i="1"/>
  <c r="BZ39" i="1"/>
  <c r="BY39" i="1"/>
  <c r="BX39" i="1"/>
  <c r="BW39" i="1"/>
  <c r="CF39" i="1" s="1"/>
  <c r="CK38" i="1"/>
  <c r="CJ38" i="1"/>
  <c r="CQ38" i="1" s="1"/>
  <c r="CI38" i="1"/>
  <c r="CP38" i="1" s="1"/>
  <c r="CH38" i="1"/>
  <c r="CG38" i="1"/>
  <c r="CE38" i="1"/>
  <c r="CD38" i="1"/>
  <c r="CC38" i="1"/>
  <c r="CB38" i="1"/>
  <c r="CA38" i="1"/>
  <c r="BZ38" i="1"/>
  <c r="BY38" i="1"/>
  <c r="BX38" i="1"/>
  <c r="BW38" i="1"/>
  <c r="CF38" i="1" s="1"/>
  <c r="CK37" i="1"/>
  <c r="CJ37" i="1"/>
  <c r="CQ37" i="1" s="1"/>
  <c r="CI37" i="1"/>
  <c r="CP37" i="1" s="1"/>
  <c r="CH37" i="1"/>
  <c r="CG37" i="1"/>
  <c r="CE37" i="1"/>
  <c r="CD37" i="1"/>
  <c r="CC37" i="1"/>
  <c r="CB37" i="1"/>
  <c r="CA37" i="1"/>
  <c r="BZ37" i="1"/>
  <c r="BY37" i="1"/>
  <c r="BX37" i="1"/>
  <c r="BW37" i="1"/>
  <c r="CF37" i="1" s="1"/>
  <c r="CM37" i="1" s="1"/>
  <c r="CK36" i="1"/>
  <c r="CJ36" i="1"/>
  <c r="CQ36" i="1" s="1"/>
  <c r="CI36" i="1"/>
  <c r="CP36" i="1" s="1"/>
  <c r="CH36" i="1"/>
  <c r="CG36" i="1"/>
  <c r="CE36" i="1"/>
  <c r="CD36" i="1"/>
  <c r="CC36" i="1"/>
  <c r="CB36" i="1"/>
  <c r="CA36" i="1"/>
  <c r="BZ36" i="1"/>
  <c r="BY36" i="1"/>
  <c r="BX36" i="1"/>
  <c r="BW36" i="1"/>
  <c r="CF36" i="1" s="1"/>
  <c r="CK35" i="1"/>
  <c r="CJ35" i="1"/>
  <c r="CQ35" i="1" s="1"/>
  <c r="CI35" i="1"/>
  <c r="CP35" i="1" s="1"/>
  <c r="CH35" i="1"/>
  <c r="CG35" i="1"/>
  <c r="CE35" i="1"/>
  <c r="CD35" i="1"/>
  <c r="CC35" i="1"/>
  <c r="CB35" i="1"/>
  <c r="CA35" i="1"/>
  <c r="BZ35" i="1"/>
  <c r="BY35" i="1"/>
  <c r="BX35" i="1"/>
  <c r="BW35" i="1"/>
  <c r="CF35" i="1" s="1"/>
  <c r="CK34" i="1"/>
  <c r="CJ34" i="1"/>
  <c r="CQ34" i="1" s="1"/>
  <c r="CI34" i="1"/>
  <c r="CP34" i="1" s="1"/>
  <c r="CH34" i="1"/>
  <c r="CG34" i="1"/>
  <c r="CE34" i="1"/>
  <c r="CD34" i="1"/>
  <c r="CC34" i="1"/>
  <c r="CB34" i="1"/>
  <c r="CA34" i="1"/>
  <c r="BZ34" i="1"/>
  <c r="BY34" i="1"/>
  <c r="BX34" i="1"/>
  <c r="BW34" i="1"/>
  <c r="CF34" i="1" s="1"/>
  <c r="CK33" i="1"/>
  <c r="CJ33" i="1"/>
  <c r="CQ33" i="1" s="1"/>
  <c r="CI33" i="1"/>
  <c r="CP33" i="1" s="1"/>
  <c r="CH33" i="1"/>
  <c r="CG33" i="1"/>
  <c r="CE33" i="1"/>
  <c r="CD33" i="1"/>
  <c r="CC33" i="1"/>
  <c r="CB33" i="1"/>
  <c r="CA33" i="1"/>
  <c r="BZ33" i="1"/>
  <c r="CN33" i="1" s="1"/>
  <c r="BY33" i="1"/>
  <c r="BX33" i="1"/>
  <c r="BW33" i="1"/>
  <c r="CF33" i="1" s="1"/>
  <c r="CK32" i="1"/>
  <c r="CJ32" i="1"/>
  <c r="CQ32" i="1" s="1"/>
  <c r="CI32" i="1"/>
  <c r="CP32" i="1" s="1"/>
  <c r="CH32" i="1"/>
  <c r="CG32" i="1"/>
  <c r="CE32" i="1"/>
  <c r="CD32" i="1"/>
  <c r="CC32" i="1"/>
  <c r="CB32" i="1"/>
  <c r="CA32" i="1"/>
  <c r="BZ32" i="1"/>
  <c r="BY32" i="1"/>
  <c r="BX32" i="1"/>
  <c r="BW32" i="1"/>
  <c r="CF32" i="1" s="1"/>
  <c r="CK31" i="1"/>
  <c r="CJ31" i="1"/>
  <c r="CQ31" i="1" s="1"/>
  <c r="CI31" i="1"/>
  <c r="CP31" i="1" s="1"/>
  <c r="CH31" i="1"/>
  <c r="CG31" i="1"/>
  <c r="CE31" i="1"/>
  <c r="CD31" i="1"/>
  <c r="CC31" i="1"/>
  <c r="CB31" i="1"/>
  <c r="CA31" i="1"/>
  <c r="BZ31" i="1"/>
  <c r="BY31" i="1"/>
  <c r="BX31" i="1"/>
  <c r="BW31" i="1"/>
  <c r="CF31" i="1" s="1"/>
  <c r="CK30" i="1"/>
  <c r="CJ30" i="1"/>
  <c r="CQ30" i="1" s="1"/>
  <c r="CI30" i="1"/>
  <c r="CP30" i="1" s="1"/>
  <c r="CH30" i="1"/>
  <c r="CG30" i="1"/>
  <c r="CE30" i="1"/>
  <c r="CL30" i="1" s="1"/>
  <c r="CD30" i="1"/>
  <c r="CC30" i="1"/>
  <c r="CB30" i="1"/>
  <c r="CA30" i="1"/>
  <c r="BZ30" i="1"/>
  <c r="BY30" i="1"/>
  <c r="BX30" i="1"/>
  <c r="BW30" i="1"/>
  <c r="CF30" i="1" s="1"/>
  <c r="CK29" i="1"/>
  <c r="CJ29" i="1"/>
  <c r="CQ29" i="1" s="1"/>
  <c r="CI29" i="1"/>
  <c r="CP29" i="1" s="1"/>
  <c r="CH29" i="1"/>
  <c r="CG29" i="1"/>
  <c r="CE29" i="1"/>
  <c r="CD29" i="1"/>
  <c r="CR29" i="1" s="1"/>
  <c r="CC29" i="1"/>
  <c r="CB29" i="1"/>
  <c r="CA29" i="1"/>
  <c r="BZ29" i="1"/>
  <c r="BY29" i="1"/>
  <c r="BX29" i="1"/>
  <c r="BW29" i="1"/>
  <c r="CF29" i="1" s="1"/>
  <c r="CK28" i="1"/>
  <c r="CJ28" i="1"/>
  <c r="CQ28" i="1" s="1"/>
  <c r="CI28" i="1"/>
  <c r="CP28" i="1" s="1"/>
  <c r="CH28" i="1"/>
  <c r="CG28" i="1"/>
  <c r="CE28" i="1"/>
  <c r="CL28" i="1" s="1"/>
  <c r="CD28" i="1"/>
  <c r="CC28" i="1"/>
  <c r="CB28" i="1"/>
  <c r="CA28" i="1"/>
  <c r="BZ28" i="1"/>
  <c r="BY28" i="1"/>
  <c r="BX28" i="1"/>
  <c r="BW28" i="1"/>
  <c r="CF28" i="1" s="1"/>
  <c r="CK27" i="1"/>
  <c r="CJ27" i="1"/>
  <c r="CQ27" i="1" s="1"/>
  <c r="CI27" i="1"/>
  <c r="CP27" i="1" s="1"/>
  <c r="CH27" i="1"/>
  <c r="CG27" i="1"/>
  <c r="CE27" i="1"/>
  <c r="CD27" i="1"/>
  <c r="CC27" i="1"/>
  <c r="CB27" i="1"/>
  <c r="CA27" i="1"/>
  <c r="BZ27" i="1"/>
  <c r="BY27" i="1"/>
  <c r="BX27" i="1"/>
  <c r="BW27" i="1"/>
  <c r="CF27" i="1" s="1"/>
  <c r="CK26" i="1"/>
  <c r="CJ26" i="1"/>
  <c r="CQ26" i="1" s="1"/>
  <c r="CI26" i="1"/>
  <c r="CP26" i="1" s="1"/>
  <c r="CH26" i="1"/>
  <c r="CG26" i="1"/>
  <c r="CE26" i="1"/>
  <c r="CL26" i="1" s="1"/>
  <c r="CD26" i="1"/>
  <c r="CC26" i="1"/>
  <c r="CB26" i="1"/>
  <c r="CA26" i="1"/>
  <c r="CO26" i="1" s="1"/>
  <c r="BZ26" i="1"/>
  <c r="BY26" i="1"/>
  <c r="BX26" i="1"/>
  <c r="BW26" i="1"/>
  <c r="CF26" i="1" s="1"/>
  <c r="CK25" i="1"/>
  <c r="CJ25" i="1"/>
  <c r="CQ25" i="1" s="1"/>
  <c r="CI25" i="1"/>
  <c r="CP25" i="1" s="1"/>
  <c r="CH25" i="1"/>
  <c r="CG25" i="1"/>
  <c r="CE25" i="1"/>
  <c r="CD25" i="1"/>
  <c r="CC25" i="1"/>
  <c r="CB25" i="1"/>
  <c r="CA25" i="1"/>
  <c r="BZ25" i="1"/>
  <c r="BY25" i="1"/>
  <c r="BX25" i="1"/>
  <c r="BW25" i="1"/>
  <c r="CF25" i="1" s="1"/>
  <c r="CK24" i="1"/>
  <c r="CJ24" i="1"/>
  <c r="CQ24" i="1" s="1"/>
  <c r="CI24" i="1"/>
  <c r="CP24" i="1" s="1"/>
  <c r="CH24" i="1"/>
  <c r="CG24" i="1"/>
  <c r="CE24" i="1"/>
  <c r="CL24" i="1" s="1"/>
  <c r="CD24" i="1"/>
  <c r="CR24" i="1" s="1"/>
  <c r="CC24" i="1"/>
  <c r="CB24" i="1"/>
  <c r="CA24" i="1"/>
  <c r="BZ24" i="1"/>
  <c r="CN24" i="1" s="1"/>
  <c r="BY24" i="1"/>
  <c r="BX24" i="1"/>
  <c r="BW24" i="1"/>
  <c r="CF24" i="1" s="1"/>
  <c r="CK23" i="1"/>
  <c r="CJ23" i="1"/>
  <c r="CQ23" i="1" s="1"/>
  <c r="CI23" i="1"/>
  <c r="CP23" i="1" s="1"/>
  <c r="CH23" i="1"/>
  <c r="CG23" i="1"/>
  <c r="CE23" i="1"/>
  <c r="CD23" i="1"/>
  <c r="CC23" i="1"/>
  <c r="CB23" i="1"/>
  <c r="CA23" i="1"/>
  <c r="BZ23" i="1"/>
  <c r="BY23" i="1"/>
  <c r="BX23" i="1"/>
  <c r="BW23" i="1"/>
  <c r="CF23" i="1" s="1"/>
  <c r="CK22" i="1"/>
  <c r="CJ22" i="1"/>
  <c r="CQ22" i="1" s="1"/>
  <c r="CI22" i="1"/>
  <c r="CP22" i="1" s="1"/>
  <c r="CH22" i="1"/>
  <c r="CG22" i="1"/>
  <c r="CE22" i="1"/>
  <c r="CL22" i="1" s="1"/>
  <c r="CD22" i="1"/>
  <c r="CR22" i="1" s="1"/>
  <c r="CC22" i="1"/>
  <c r="CB22" i="1"/>
  <c r="CA22" i="1"/>
  <c r="CO22" i="1" s="1"/>
  <c r="BZ22" i="1"/>
  <c r="BY22" i="1"/>
  <c r="BX22" i="1"/>
  <c r="BW22" i="1"/>
  <c r="CF22" i="1" s="1"/>
  <c r="CK21" i="1"/>
  <c r="CJ21" i="1"/>
  <c r="CQ21" i="1" s="1"/>
  <c r="CI21" i="1"/>
  <c r="CP21" i="1" s="1"/>
  <c r="CH21" i="1"/>
  <c r="CG21" i="1"/>
  <c r="CE21" i="1"/>
  <c r="CD21" i="1"/>
  <c r="CC21" i="1"/>
  <c r="CB21" i="1"/>
  <c r="CA21" i="1"/>
  <c r="CO21" i="1" s="1"/>
  <c r="BZ21" i="1"/>
  <c r="BY21" i="1"/>
  <c r="BX21" i="1"/>
  <c r="BW21" i="1"/>
  <c r="CF21" i="1" s="1"/>
  <c r="CK20" i="1"/>
  <c r="CJ20" i="1"/>
  <c r="CQ20" i="1" s="1"/>
  <c r="CI20" i="1"/>
  <c r="CP20" i="1" s="1"/>
  <c r="CH20" i="1"/>
  <c r="CG20" i="1"/>
  <c r="CE20" i="1"/>
  <c r="CL20" i="1" s="1"/>
  <c r="CD20" i="1"/>
  <c r="CC20" i="1"/>
  <c r="CB20" i="1"/>
  <c r="CA20" i="1"/>
  <c r="BZ20" i="1"/>
  <c r="CN20" i="1" s="1"/>
  <c r="BY20" i="1"/>
  <c r="BX20" i="1"/>
  <c r="BW20" i="1"/>
  <c r="CF20" i="1" s="1"/>
  <c r="CK19" i="1"/>
  <c r="CJ19" i="1"/>
  <c r="CQ19" i="1" s="1"/>
  <c r="CI19" i="1"/>
  <c r="CP19" i="1" s="1"/>
  <c r="CH19" i="1"/>
  <c r="CG19" i="1"/>
  <c r="CE19" i="1"/>
  <c r="CD19" i="1"/>
  <c r="CR19" i="1" s="1"/>
  <c r="CC19" i="1"/>
  <c r="CB19" i="1"/>
  <c r="CA19" i="1"/>
  <c r="BZ19" i="1"/>
  <c r="BY19" i="1"/>
  <c r="BX19" i="1"/>
  <c r="BW19" i="1"/>
  <c r="CF19" i="1" s="1"/>
  <c r="CK18" i="1"/>
  <c r="CJ18" i="1"/>
  <c r="CQ18" i="1" s="1"/>
  <c r="CI18" i="1"/>
  <c r="CP18" i="1" s="1"/>
  <c r="CH18" i="1"/>
  <c r="CG18" i="1"/>
  <c r="CE18" i="1"/>
  <c r="CL18" i="1" s="1"/>
  <c r="CD18" i="1"/>
  <c r="CC18" i="1"/>
  <c r="CB18" i="1"/>
  <c r="CA18" i="1"/>
  <c r="BZ18" i="1"/>
  <c r="BY18" i="1"/>
  <c r="BX18" i="1"/>
  <c r="BW18" i="1"/>
  <c r="CF18" i="1" s="1"/>
  <c r="CK17" i="1"/>
  <c r="CJ17" i="1"/>
  <c r="CQ17" i="1" s="1"/>
  <c r="CI17" i="1"/>
  <c r="CP17" i="1" s="1"/>
  <c r="CH17" i="1"/>
  <c r="CG17" i="1"/>
  <c r="CE17" i="1"/>
  <c r="CD17" i="1"/>
  <c r="CR17" i="1" s="1"/>
  <c r="CC17" i="1"/>
  <c r="CB17" i="1"/>
  <c r="CA17" i="1"/>
  <c r="BZ17" i="1"/>
  <c r="BY17" i="1"/>
  <c r="BX17" i="1"/>
  <c r="BW17" i="1"/>
  <c r="CF17" i="1" s="1"/>
  <c r="CK16" i="1"/>
  <c r="CJ16" i="1"/>
  <c r="CQ16" i="1" s="1"/>
  <c r="CI16" i="1"/>
  <c r="CP16" i="1" s="1"/>
  <c r="CH16" i="1"/>
  <c r="CG16" i="1"/>
  <c r="CE16" i="1"/>
  <c r="CL16" i="1" s="1"/>
  <c r="CD16" i="1"/>
  <c r="CC16" i="1"/>
  <c r="CB16" i="1"/>
  <c r="CA16" i="1"/>
  <c r="BZ16" i="1"/>
  <c r="BY16" i="1"/>
  <c r="BX16" i="1"/>
  <c r="BW16" i="1"/>
  <c r="CF16" i="1" s="1"/>
  <c r="CK15" i="1"/>
  <c r="CJ15" i="1"/>
  <c r="CQ15" i="1" s="1"/>
  <c r="CI15" i="1"/>
  <c r="CP15" i="1" s="1"/>
  <c r="CH15" i="1"/>
  <c r="CG15" i="1"/>
  <c r="CE15" i="1"/>
  <c r="CD15" i="1"/>
  <c r="CC15" i="1"/>
  <c r="CB15" i="1"/>
  <c r="CA15" i="1"/>
  <c r="BZ15" i="1"/>
  <c r="BY15" i="1"/>
  <c r="BX15" i="1"/>
  <c r="BW15" i="1"/>
  <c r="CF15" i="1" s="1"/>
  <c r="CK14" i="1"/>
  <c r="CJ14" i="1"/>
  <c r="CQ14" i="1" s="1"/>
  <c r="CI14" i="1"/>
  <c r="CP14" i="1" s="1"/>
  <c r="CH14" i="1"/>
  <c r="CG14" i="1"/>
  <c r="CE14" i="1"/>
  <c r="CD14" i="1"/>
  <c r="CC14" i="1"/>
  <c r="CB14" i="1"/>
  <c r="CA14" i="1"/>
  <c r="BZ14" i="1"/>
  <c r="BY14" i="1"/>
  <c r="BX14" i="1"/>
  <c r="BW14" i="1"/>
  <c r="CF14" i="1" s="1"/>
  <c r="CK13" i="1"/>
  <c r="CJ13" i="1"/>
  <c r="CQ13" i="1" s="1"/>
  <c r="CI13" i="1"/>
  <c r="CP13" i="1" s="1"/>
  <c r="CH13" i="1"/>
  <c r="CG13" i="1"/>
  <c r="CE13" i="1"/>
  <c r="CD13" i="1"/>
  <c r="CC13" i="1"/>
  <c r="CB13" i="1"/>
  <c r="CA13" i="1"/>
  <c r="BZ13" i="1"/>
  <c r="BY13" i="1"/>
  <c r="BX13" i="1"/>
  <c r="BW13" i="1"/>
  <c r="CF13" i="1" s="1"/>
  <c r="CM13" i="1" s="1"/>
  <c r="CK12" i="1"/>
  <c r="CJ12" i="1"/>
  <c r="CQ12" i="1" s="1"/>
  <c r="CI12" i="1"/>
  <c r="CP12" i="1" s="1"/>
  <c r="CH12" i="1"/>
  <c r="CG12" i="1"/>
  <c r="CE12" i="1"/>
  <c r="CD12" i="1"/>
  <c r="CR12" i="1" s="1"/>
  <c r="CC12" i="1"/>
  <c r="CB12" i="1"/>
  <c r="CA12" i="1"/>
  <c r="BZ12" i="1"/>
  <c r="BY12" i="1"/>
  <c r="BX12" i="1"/>
  <c r="BW12" i="1"/>
  <c r="CF12" i="1" s="1"/>
  <c r="CK11" i="1"/>
  <c r="CJ11" i="1"/>
  <c r="CQ11" i="1" s="1"/>
  <c r="CI11" i="1"/>
  <c r="CP11" i="1" s="1"/>
  <c r="CH11" i="1"/>
  <c r="CG11" i="1"/>
  <c r="CE11" i="1"/>
  <c r="CD11" i="1"/>
  <c r="CC11" i="1"/>
  <c r="CB11" i="1"/>
  <c r="CA11" i="1"/>
  <c r="BZ11" i="1"/>
  <c r="BY11" i="1"/>
  <c r="BX11" i="1"/>
  <c r="BW11" i="1"/>
  <c r="CF11" i="1" s="1"/>
  <c r="CM11" i="1" s="1"/>
  <c r="CK10" i="1"/>
  <c r="CJ10" i="1"/>
  <c r="CQ10" i="1" s="1"/>
  <c r="CI10" i="1"/>
  <c r="CP10" i="1" s="1"/>
  <c r="CH10" i="1"/>
  <c r="CG10" i="1"/>
  <c r="CE10" i="1"/>
  <c r="CD10" i="1"/>
  <c r="CC10" i="1"/>
  <c r="CB10" i="1"/>
  <c r="CA10" i="1"/>
  <c r="BZ10" i="1"/>
  <c r="BY10" i="1"/>
  <c r="BX10" i="1"/>
  <c r="BW10" i="1"/>
  <c r="CF10" i="1" s="1"/>
  <c r="CK9" i="1"/>
  <c r="CJ9" i="1"/>
  <c r="CQ9" i="1" s="1"/>
  <c r="CI9" i="1"/>
  <c r="CH9" i="1"/>
  <c r="CG9" i="1"/>
  <c r="CE9" i="1"/>
  <c r="CD9" i="1"/>
  <c r="CC9" i="1"/>
  <c r="CB9" i="1"/>
  <c r="CA9" i="1"/>
  <c r="BZ9" i="1"/>
  <c r="BY9" i="1"/>
  <c r="BX9" i="1"/>
  <c r="BW9" i="1"/>
  <c r="CF9" i="1" s="1"/>
  <c r="CM9" i="1" s="1"/>
  <c r="CK8" i="1"/>
  <c r="CJ8" i="1"/>
  <c r="CI8" i="1"/>
  <c r="CH8" i="1"/>
  <c r="CG8" i="1"/>
  <c r="CN8" i="1" s="1"/>
  <c r="CE8" i="1"/>
  <c r="CD8" i="1"/>
  <c r="CR8" i="1" s="1"/>
  <c r="CC8" i="1"/>
  <c r="CB8" i="1"/>
  <c r="CA8" i="1"/>
  <c r="BZ8" i="1"/>
  <c r="BY8" i="1"/>
  <c r="BX8" i="1"/>
  <c r="BW8" i="1"/>
  <c r="CF8" i="1" s="1"/>
  <c r="CM8" i="1" s="1"/>
  <c r="CK7" i="1"/>
  <c r="CJ7" i="1"/>
  <c r="CI7" i="1"/>
  <c r="CH7" i="1"/>
  <c r="CG7" i="1"/>
  <c r="CN7" i="1" s="1"/>
  <c r="CE7" i="1"/>
  <c r="CD7" i="1"/>
  <c r="CC7" i="1"/>
  <c r="CB7" i="1"/>
  <c r="CA7" i="1"/>
  <c r="CO7" i="1" s="1"/>
  <c r="BZ7" i="1"/>
  <c r="BY7" i="1"/>
  <c r="BX7" i="1"/>
  <c r="BW7" i="1"/>
  <c r="CF7" i="1" s="1"/>
  <c r="CM7" i="1" s="1"/>
  <c r="CK6" i="1"/>
  <c r="CJ6" i="1"/>
  <c r="CI6" i="1"/>
  <c r="CH6" i="1"/>
  <c r="CG6" i="1"/>
  <c r="CN6" i="1" s="1"/>
  <c r="CE6" i="1"/>
  <c r="CD6" i="1"/>
  <c r="CR6" i="1" s="1"/>
  <c r="CC6" i="1"/>
  <c r="CB6" i="1"/>
  <c r="CA6" i="1"/>
  <c r="CO6" i="1" s="1"/>
  <c r="BZ6" i="1"/>
  <c r="BY6" i="1"/>
  <c r="BX6" i="1"/>
  <c r="BW6" i="1"/>
  <c r="CF6" i="1" s="1"/>
  <c r="CM6" i="1" s="1"/>
  <c r="CK5" i="1"/>
  <c r="CJ5" i="1"/>
  <c r="CI5" i="1"/>
  <c r="CH5" i="1"/>
  <c r="CG5" i="1"/>
  <c r="CN5" i="1" s="1"/>
  <c r="CE5" i="1"/>
  <c r="CD5" i="1"/>
  <c r="CC5" i="1"/>
  <c r="CB5" i="1"/>
  <c r="CA5" i="1"/>
  <c r="CO5" i="1" s="1"/>
  <c r="BZ5" i="1"/>
  <c r="BY5" i="1"/>
  <c r="BX5" i="1"/>
  <c r="BW5" i="1"/>
  <c r="CF5" i="1" s="1"/>
  <c r="CM5" i="1" s="1"/>
  <c r="CK4" i="1"/>
  <c r="CJ4" i="1"/>
  <c r="CI4" i="1"/>
  <c r="CH4" i="1"/>
  <c r="CG4" i="1"/>
  <c r="CN4" i="1" s="1"/>
  <c r="CE4" i="1"/>
  <c r="CD4" i="1"/>
  <c r="CC4" i="1"/>
  <c r="CB4" i="1"/>
  <c r="CP4" i="1" s="1"/>
  <c r="CA4" i="1"/>
  <c r="BZ4" i="1"/>
  <c r="BY4" i="1"/>
  <c r="BX4" i="1"/>
  <c r="BW4" i="1"/>
  <c r="CF4" i="1" s="1"/>
  <c r="CM4" i="1" s="1"/>
  <c r="CK3" i="1"/>
  <c r="CJ3" i="1"/>
  <c r="CI3" i="1"/>
  <c r="CH3" i="1"/>
  <c r="CG3" i="1"/>
  <c r="CN3" i="1" s="1"/>
  <c r="CE3" i="1"/>
  <c r="CD3" i="1"/>
  <c r="CC3" i="1"/>
  <c r="CB3" i="1"/>
  <c r="CP3" i="1" s="1"/>
  <c r="CA3" i="1"/>
  <c r="CO3" i="1" s="1"/>
  <c r="BZ3" i="1"/>
  <c r="BY3" i="1"/>
  <c r="BX3" i="1"/>
  <c r="BW3" i="1"/>
  <c r="CF3" i="1" s="1"/>
  <c r="CM3" i="1" s="1"/>
  <c r="CK2" i="1"/>
  <c r="CJ2" i="1"/>
  <c r="CI2" i="1"/>
  <c r="CH2" i="1"/>
  <c r="CG2" i="1"/>
  <c r="CN2" i="1" s="1"/>
  <c r="CE2" i="1"/>
  <c r="CD2" i="1"/>
  <c r="CC2" i="1"/>
  <c r="CQ2" i="1" s="1"/>
  <c r="CB2" i="1"/>
  <c r="CP2" i="1" s="1"/>
  <c r="CA2" i="1"/>
  <c r="BZ2" i="1"/>
  <c r="BY2" i="1"/>
  <c r="BX2" i="1"/>
  <c r="BW2" i="1"/>
  <c r="CF2" i="1" s="1"/>
  <c r="CM2" i="1" s="1"/>
  <c r="CP9" i="1" l="1"/>
  <c r="CO2" i="1"/>
  <c r="CQ3" i="1"/>
  <c r="CP6" i="1"/>
  <c r="CN19" i="1"/>
  <c r="CR63" i="1"/>
  <c r="CR3" i="1"/>
  <c r="CN40" i="1"/>
  <c r="CO4" i="1"/>
  <c r="CL13" i="1"/>
  <c r="CN35" i="1"/>
  <c r="CL43" i="1"/>
  <c r="P7" i="3"/>
  <c r="Q7" i="3" s="1"/>
  <c r="P10" i="3"/>
  <c r="Q10" i="3" s="1"/>
  <c r="P13" i="3"/>
  <c r="Q13" i="3" s="1"/>
  <c r="P16" i="3"/>
  <c r="Q16" i="3" s="1"/>
  <c r="P19" i="3"/>
  <c r="Q19" i="3" s="1"/>
  <c r="P37" i="3"/>
  <c r="Q37" i="3" s="1"/>
  <c r="P40" i="3"/>
  <c r="Q40" i="3" s="1"/>
  <c r="P43" i="3"/>
  <c r="Q43" i="3" s="1"/>
  <c r="P46" i="3"/>
  <c r="Q46" i="3" s="1"/>
  <c r="P49" i="3"/>
  <c r="Q49" i="3" s="1"/>
  <c r="P50" i="3"/>
  <c r="Q50" i="3" s="1"/>
  <c r="P53" i="3"/>
  <c r="Q53" i="3" s="1"/>
  <c r="P56" i="3"/>
  <c r="Q56" i="3" s="1"/>
  <c r="P59" i="3"/>
  <c r="Q59" i="3" s="1"/>
  <c r="P69" i="3"/>
  <c r="Q69" i="3" s="1"/>
  <c r="P72" i="3"/>
  <c r="Q72" i="3" s="1"/>
  <c r="P3" i="3"/>
  <c r="Q3" i="3" s="1"/>
  <c r="P6" i="3"/>
  <c r="Q6" i="3" s="1"/>
  <c r="P12" i="3"/>
  <c r="Q12" i="3" s="1"/>
  <c r="P15" i="3"/>
  <c r="Q15" i="3" s="1"/>
  <c r="P18" i="3"/>
  <c r="Q18" i="3" s="1"/>
  <c r="P21" i="3"/>
  <c r="P24" i="3"/>
  <c r="Q24" i="3" s="1"/>
  <c r="P27" i="3"/>
  <c r="Q27" i="3" s="1"/>
  <c r="P30" i="3"/>
  <c r="Q30" i="3" s="1"/>
  <c r="P33" i="3"/>
  <c r="Q33" i="3" s="1"/>
  <c r="P36" i="3"/>
  <c r="Q36" i="3" s="1"/>
  <c r="P42" i="3"/>
  <c r="Q42" i="3" s="1"/>
  <c r="P45" i="3"/>
  <c r="Q45" i="3" s="1"/>
  <c r="P48" i="3"/>
  <c r="Q48" i="3" s="1"/>
  <c r="P51" i="3"/>
  <c r="Q51" i="3" s="1"/>
  <c r="P54" i="3"/>
  <c r="Q54" i="3" s="1"/>
  <c r="P60" i="3"/>
  <c r="Q60" i="3" s="1"/>
  <c r="P63" i="3"/>
  <c r="P70" i="3"/>
  <c r="Q70" i="3" s="1"/>
  <c r="P73" i="3"/>
  <c r="Q73" i="3" s="1"/>
  <c r="CR65" i="1"/>
  <c r="CR73" i="1"/>
  <c r="CR59" i="1"/>
  <c r="CR50" i="1"/>
  <c r="CR71" i="1"/>
  <c r="CR13" i="1"/>
  <c r="CR16" i="1"/>
  <c r="CL29" i="1"/>
  <c r="CQ46" i="1"/>
  <c r="CN62" i="1"/>
  <c r="CN18" i="1"/>
  <c r="CR51" i="1"/>
  <c r="CR31" i="1"/>
  <c r="CP47" i="1"/>
  <c r="CO10" i="1"/>
  <c r="CL23" i="1"/>
  <c r="CN25" i="1"/>
  <c r="CL31" i="1"/>
  <c r="CR2" i="1"/>
  <c r="CN66" i="1"/>
  <c r="CR68" i="1"/>
  <c r="CQ73" i="1"/>
  <c r="CN31" i="1"/>
  <c r="CQ66" i="1"/>
  <c r="CL4" i="1"/>
  <c r="CL7" i="1"/>
  <c r="CR40" i="1"/>
  <c r="CO8" i="1"/>
  <c r="CO14" i="1"/>
  <c r="CO44" i="1"/>
  <c r="CL39" i="1"/>
  <c r="CN41" i="1"/>
  <c r="CR18" i="1"/>
  <c r="CO32" i="1"/>
  <c r="CL11" i="1"/>
  <c r="CN21" i="1"/>
  <c r="CO25" i="1"/>
  <c r="CL40" i="1"/>
  <c r="CL55" i="1"/>
  <c r="CQ5" i="1"/>
  <c r="CR23" i="1"/>
  <c r="CR45" i="1"/>
  <c r="CN14" i="1"/>
  <c r="CL17" i="1"/>
  <c r="CL48" i="1"/>
  <c r="CL51" i="1"/>
  <c r="CL56" i="1"/>
  <c r="CO42" i="1"/>
  <c r="CR48" i="1"/>
  <c r="CN30" i="1"/>
  <c r="CR55" i="1"/>
  <c r="CM35" i="1"/>
  <c r="CR44" i="1"/>
  <c r="CR47" i="1"/>
  <c r="CM57" i="1"/>
  <c r="CO39" i="1"/>
  <c r="CO43" i="1"/>
  <c r="CO13" i="1"/>
  <c r="CO20" i="1"/>
  <c r="CM32" i="1"/>
  <c r="CO33" i="1"/>
  <c r="CO35" i="1"/>
  <c r="CR46" i="1"/>
  <c r="CR7" i="1"/>
  <c r="CO38" i="1"/>
  <c r="CQ8" i="1"/>
  <c r="CO9" i="1"/>
  <c r="CO16" i="1"/>
  <c r="CM20" i="1"/>
  <c r="CO36" i="1"/>
  <c r="CR5" i="1"/>
  <c r="CR61" i="1"/>
  <c r="CL3" i="1"/>
  <c r="CL6" i="1"/>
  <c r="CL9" i="1"/>
  <c r="CL12" i="1"/>
  <c r="CL19" i="1"/>
  <c r="CM25" i="1"/>
  <c r="CN32" i="1"/>
  <c r="CL34" i="1"/>
  <c r="CL72" i="1"/>
  <c r="CR39" i="1"/>
  <c r="CR57" i="1"/>
  <c r="CR60" i="1"/>
  <c r="CR56" i="1"/>
  <c r="CP8" i="1"/>
  <c r="CM31" i="1"/>
  <c r="CL69" i="1"/>
  <c r="CL71" i="1"/>
  <c r="CP7" i="1"/>
  <c r="CR11" i="1"/>
  <c r="CR43" i="1"/>
  <c r="CR53" i="1"/>
  <c r="CM56" i="1"/>
  <c r="CM45" i="1"/>
  <c r="CQ6" i="1"/>
  <c r="CR30" i="1"/>
  <c r="CQ54" i="1"/>
  <c r="CR9" i="1"/>
  <c r="CR28" i="1"/>
  <c r="CR72" i="1"/>
  <c r="CQ7" i="1"/>
  <c r="CM54" i="1"/>
  <c r="CM62" i="1"/>
  <c r="CM19" i="1"/>
  <c r="CR34" i="1"/>
  <c r="CM53" i="1"/>
  <c r="CO28" i="1"/>
  <c r="CN10" i="1"/>
  <c r="CM14" i="1"/>
  <c r="CO15" i="1"/>
  <c r="CO19" i="1"/>
  <c r="CL25" i="1"/>
  <c r="CR25" i="1"/>
  <c r="CN26" i="1"/>
  <c r="CO27" i="1"/>
  <c r="CO31" i="1"/>
  <c r="CL35" i="1"/>
  <c r="CR35" i="1"/>
  <c r="CO37" i="1"/>
  <c r="CM41" i="1"/>
  <c r="CL52" i="1"/>
  <c r="P66" i="3"/>
  <c r="Q66" i="3" s="1"/>
  <c r="P52" i="3"/>
  <c r="Q52" i="3" s="1"/>
  <c r="P2" i="3"/>
  <c r="Q2" i="3" s="1"/>
  <c r="P14" i="3"/>
  <c r="Q14" i="3" s="1"/>
  <c r="P20" i="3"/>
  <c r="Q20" i="3" s="1"/>
  <c r="P32" i="3"/>
  <c r="Q32" i="3" s="1"/>
  <c r="P35" i="3"/>
  <c r="Q35" i="3" s="1"/>
  <c r="P38" i="3"/>
  <c r="Q38" i="3" s="1"/>
  <c r="P41" i="3"/>
  <c r="Q41" i="3" s="1"/>
  <c r="P47" i="3"/>
  <c r="Q47" i="3" s="1"/>
  <c r="P65" i="3"/>
  <c r="CL14" i="1"/>
  <c r="CR14" i="1"/>
  <c r="CN15" i="1"/>
  <c r="CM26" i="1"/>
  <c r="CN27" i="1"/>
  <c r="CM36" i="1"/>
  <c r="CN37" i="1"/>
  <c r="CN38" i="1"/>
  <c r="CQ4" i="1"/>
  <c r="CM24" i="1"/>
  <c r="CM40" i="1"/>
  <c r="CM61" i="1"/>
  <c r="CR4" i="1"/>
  <c r="CP5" i="1"/>
  <c r="CM12" i="1"/>
  <c r="CM29" i="1"/>
  <c r="CM34" i="1"/>
  <c r="CM60" i="1"/>
  <c r="CM70" i="1"/>
  <c r="CL10" i="1"/>
  <c r="CR10" i="1"/>
  <c r="CN12" i="1"/>
  <c r="CL15" i="1"/>
  <c r="CR15" i="1"/>
  <c r="CM16" i="1"/>
  <c r="CN17" i="1"/>
  <c r="CO18" i="1"/>
  <c r="CL21" i="1"/>
  <c r="CR21" i="1"/>
  <c r="CM22" i="1"/>
  <c r="CN23" i="1"/>
  <c r="CO24" i="1"/>
  <c r="CL27" i="1"/>
  <c r="CR27" i="1"/>
  <c r="CM28" i="1"/>
  <c r="CN29" i="1"/>
  <c r="CO30" i="1"/>
  <c r="CL33" i="1"/>
  <c r="CR33" i="1"/>
  <c r="CN34" i="1"/>
  <c r="CL37" i="1"/>
  <c r="CR37" i="1"/>
  <c r="CM39" i="1"/>
  <c r="CO40" i="1"/>
  <c r="CL42" i="1"/>
  <c r="CR42" i="1"/>
  <c r="CM44" i="1"/>
  <c r="CM59" i="1"/>
  <c r="CL65" i="1"/>
  <c r="CM69" i="1"/>
  <c r="CM18" i="1"/>
  <c r="CM30" i="1"/>
  <c r="CM47" i="1"/>
  <c r="CM17" i="1"/>
  <c r="CM23" i="1"/>
  <c r="CL2" i="1"/>
  <c r="CL5" i="1"/>
  <c r="CL8" i="1"/>
  <c r="CM10" i="1"/>
  <c r="CO11" i="1"/>
  <c r="CO12" i="1"/>
  <c r="CM15" i="1"/>
  <c r="CN16" i="1"/>
  <c r="CO17" i="1"/>
  <c r="CR20" i="1"/>
  <c r="CM21" i="1"/>
  <c r="CN22" i="1"/>
  <c r="CO23" i="1"/>
  <c r="CR26" i="1"/>
  <c r="CM27" i="1"/>
  <c r="CN28" i="1"/>
  <c r="CO29" i="1"/>
  <c r="CM33" i="1"/>
  <c r="CO34" i="1"/>
  <c r="CL36" i="1"/>
  <c r="CR36" i="1"/>
  <c r="CM38" i="1"/>
  <c r="CN39" i="1"/>
  <c r="CL41" i="1"/>
  <c r="CR41" i="1"/>
  <c r="CM42" i="1"/>
  <c r="CN43" i="1"/>
  <c r="CM46" i="1"/>
  <c r="CL49" i="1"/>
  <c r="CM50" i="1"/>
  <c r="CM58" i="1"/>
  <c r="CL63" i="1"/>
  <c r="CL68" i="1"/>
  <c r="P68" i="3"/>
  <c r="Q68" i="3" s="1"/>
  <c r="P17" i="3"/>
  <c r="Q17" i="3" s="1"/>
  <c r="P5" i="3"/>
  <c r="Q5" i="3" s="1"/>
  <c r="P8" i="3"/>
  <c r="Q8" i="3" s="1"/>
  <c r="P11" i="3"/>
  <c r="Q11" i="3" s="1"/>
  <c r="P22" i="3"/>
  <c r="Q22" i="3" s="1"/>
  <c r="P25" i="3"/>
  <c r="Q25" i="3" s="1"/>
  <c r="P28" i="3"/>
  <c r="Q28" i="3" s="1"/>
  <c r="P31" i="3"/>
  <c r="P34" i="3"/>
  <c r="Q34" i="3" s="1"/>
  <c r="P55" i="3"/>
  <c r="Q55" i="3" s="1"/>
  <c r="P58" i="3"/>
  <c r="Q58" i="3" s="1"/>
  <c r="P61" i="3"/>
  <c r="Q61" i="3" s="1"/>
  <c r="P23" i="3"/>
  <c r="Q23" i="3" s="1"/>
  <c r="P26" i="3"/>
  <c r="Q26" i="3" s="1"/>
  <c r="P29" i="3"/>
  <c r="Q29" i="3" s="1"/>
  <c r="P4" i="3"/>
  <c r="P9" i="3"/>
  <c r="Q9" i="3" s="1"/>
  <c r="P39" i="3"/>
  <c r="Q39" i="3" s="1"/>
  <c r="P44" i="3"/>
  <c r="Q44" i="3" s="1"/>
  <c r="P57" i="3"/>
  <c r="Q57" i="3" s="1"/>
  <c r="P62" i="3"/>
  <c r="Q62" i="3" s="1"/>
  <c r="P71" i="3"/>
  <c r="Q71" i="3" s="1"/>
  <c r="V55" i="2"/>
  <c r="V57" i="2"/>
  <c r="V59" i="2"/>
  <c r="V61" i="2"/>
  <c r="V63" i="2"/>
  <c r="V65" i="2"/>
  <c r="V67" i="2"/>
  <c r="V69" i="2"/>
  <c r="V71" i="2"/>
  <c r="V73" i="2"/>
  <c r="X3" i="2"/>
  <c r="X9" i="2"/>
  <c r="X15" i="2"/>
  <c r="X21" i="2"/>
  <c r="X27" i="2"/>
  <c r="X33" i="2"/>
  <c r="X39" i="2"/>
  <c r="X45" i="2"/>
  <c r="X48" i="2"/>
  <c r="X51" i="2"/>
  <c r="V52" i="2"/>
  <c r="V4" i="2"/>
  <c r="X6" i="2"/>
  <c r="V7" i="2"/>
  <c r="V10" i="2"/>
  <c r="X12" i="2"/>
  <c r="V13" i="2"/>
  <c r="V16" i="2"/>
  <c r="X18" i="2"/>
  <c r="V19" i="2"/>
  <c r="V22" i="2"/>
  <c r="X24" i="2"/>
  <c r="V25" i="2"/>
  <c r="V28" i="2"/>
  <c r="X30" i="2"/>
  <c r="V31" i="2"/>
  <c r="V34" i="2"/>
  <c r="X36" i="2"/>
  <c r="V37" i="2"/>
  <c r="V40" i="2"/>
  <c r="X42" i="2"/>
  <c r="V43" i="2"/>
  <c r="V46" i="2"/>
  <c r="V49" i="2"/>
  <c r="V3" i="2"/>
  <c r="X5" i="2"/>
  <c r="V6" i="2"/>
  <c r="X8" i="2"/>
  <c r="V9" i="2"/>
  <c r="X11" i="2"/>
  <c r="V12" i="2"/>
  <c r="X14" i="2"/>
  <c r="V15" i="2"/>
  <c r="X17" i="2"/>
  <c r="V18" i="2"/>
  <c r="X20" i="2"/>
  <c r="V21" i="2"/>
  <c r="X23" i="2"/>
  <c r="V24" i="2"/>
  <c r="X26" i="2"/>
  <c r="V27" i="2"/>
  <c r="X29" i="2"/>
  <c r="V30" i="2"/>
  <c r="X32" i="2"/>
  <c r="V33" i="2"/>
  <c r="X35" i="2"/>
  <c r="V36" i="2"/>
  <c r="X38" i="2"/>
  <c r="V39" i="2"/>
  <c r="X41" i="2"/>
  <c r="V42" i="2"/>
  <c r="X44" i="2"/>
  <c r="V45" i="2"/>
  <c r="X47" i="2"/>
  <c r="V48" i="2"/>
  <c r="X50" i="2"/>
  <c r="V51" i="2"/>
  <c r="X53" i="2"/>
  <c r="V54" i="2"/>
  <c r="Y55" i="2"/>
  <c r="V56" i="2"/>
  <c r="Y57" i="2"/>
  <c r="V58" i="2"/>
  <c r="Y59" i="2"/>
  <c r="V60" i="2"/>
  <c r="Y61" i="2"/>
  <c r="V62" i="2"/>
  <c r="Y63" i="2"/>
  <c r="V64" i="2"/>
  <c r="Y65" i="2"/>
  <c r="V66" i="2"/>
  <c r="Y67" i="2"/>
  <c r="V68" i="2"/>
  <c r="Y69" i="2"/>
  <c r="V70" i="2"/>
  <c r="Y71" i="2"/>
  <c r="V72" i="2"/>
  <c r="Y73" i="2"/>
  <c r="V74" i="2"/>
  <c r="CN9" i="1"/>
  <c r="CN11" i="1"/>
  <c r="CN13" i="1"/>
  <c r="CL32" i="1"/>
  <c r="CR32" i="1"/>
  <c r="CN36" i="1"/>
  <c r="CL38" i="1"/>
  <c r="CR38" i="1"/>
  <c r="CN42" i="1"/>
  <c r="CL45" i="1"/>
  <c r="CL47" i="1"/>
  <c r="CL53" i="1"/>
  <c r="CL54" i="1"/>
  <c r="CM55" i="1"/>
  <c r="CS55" i="1" s="1"/>
  <c r="CT55" i="1" s="1"/>
  <c r="CL66" i="1"/>
  <c r="CM68" i="1"/>
  <c r="CL73" i="1"/>
  <c r="CM66" i="1"/>
  <c r="CM73" i="1"/>
  <c r="CM48" i="1"/>
  <c r="CM52" i="1"/>
  <c r="CM65" i="1"/>
  <c r="CM72" i="1"/>
  <c r="CL44" i="1"/>
  <c r="CL46" i="1"/>
  <c r="CM49" i="1"/>
  <c r="CL50" i="1"/>
  <c r="CM51" i="1"/>
  <c r="CL57" i="1"/>
  <c r="CL58" i="1"/>
  <c r="CL59" i="1"/>
  <c r="CL60" i="1"/>
  <c r="CL61" i="1"/>
  <c r="CL62" i="1"/>
  <c r="CM63" i="1"/>
  <c r="CL70" i="1"/>
  <c r="CM71" i="1"/>
  <c r="CS3" i="1" l="1"/>
  <c r="CT3" i="1" s="1"/>
  <c r="CS2" i="1"/>
  <c r="CT2" i="1" s="1"/>
  <c r="CS6" i="1"/>
  <c r="CT6" i="1" s="1"/>
  <c r="CS31" i="1"/>
  <c r="CT31" i="1" s="1"/>
  <c r="CS23" i="1"/>
  <c r="CT23" i="1" s="1"/>
  <c r="CS51" i="1"/>
  <c r="CT51" i="1" s="1"/>
  <c r="CS45" i="1"/>
  <c r="CT45" i="1" s="1"/>
  <c r="CS13" i="1"/>
  <c r="CT13" i="1" s="1"/>
  <c r="CS24" i="1"/>
  <c r="CT24" i="1" s="1"/>
  <c r="CS43" i="1"/>
  <c r="CT43" i="1" s="1"/>
  <c r="CS8" i="1"/>
  <c r="CT8" i="1" s="1"/>
  <c r="CS59" i="1"/>
  <c r="CT59" i="1" s="1"/>
  <c r="CS46" i="1"/>
  <c r="CT46" i="1" s="1"/>
  <c r="CS19" i="1"/>
  <c r="CT19" i="1" s="1"/>
  <c r="CS49" i="1"/>
  <c r="CT49" i="1" s="1"/>
  <c r="CS56" i="1"/>
  <c r="CT56" i="1" s="1"/>
  <c r="CS60" i="1"/>
  <c r="CT60" i="1" s="1"/>
  <c r="CS48" i="1"/>
  <c r="CT48" i="1" s="1"/>
  <c r="CS11" i="1"/>
  <c r="CT11" i="1" s="1"/>
  <c r="CS41" i="1"/>
  <c r="CT41" i="1" s="1"/>
  <c r="CS22" i="1"/>
  <c r="CT22" i="1" s="1"/>
  <c r="CS39" i="1"/>
  <c r="CT39" i="1" s="1"/>
  <c r="CS20" i="1"/>
  <c r="CT20" i="1" s="1"/>
  <c r="CS44" i="1"/>
  <c r="CT44" i="1" s="1"/>
  <c r="CS9" i="1"/>
  <c r="CT9" i="1" s="1"/>
  <c r="CS28" i="1"/>
  <c r="CT28" i="1" s="1"/>
  <c r="CS57" i="1"/>
  <c r="CT57" i="1" s="1"/>
  <c r="CS7" i="1"/>
  <c r="CT7" i="1" s="1"/>
  <c r="CS63" i="1"/>
  <c r="CT63" i="1" s="1"/>
  <c r="CS5" i="1"/>
  <c r="CT5" i="1" s="1"/>
  <c r="CS4" i="1"/>
  <c r="CT4" i="1" s="1"/>
  <c r="CS35" i="1"/>
  <c r="CT35" i="1" s="1"/>
  <c r="CS71" i="1"/>
  <c r="CT71" i="1" s="1"/>
  <c r="CS72" i="1"/>
  <c r="CT72" i="1" s="1"/>
  <c r="CS47" i="1"/>
  <c r="CT47" i="1" s="1"/>
  <c r="CS30" i="1"/>
  <c r="CT30" i="1" s="1"/>
  <c r="CS29" i="1"/>
  <c r="CT29" i="1" s="1"/>
  <c r="CS62" i="1"/>
  <c r="CT62" i="1" s="1"/>
  <c r="CS61" i="1"/>
  <c r="CT61" i="1" s="1"/>
  <c r="CS52" i="1"/>
  <c r="CT52" i="1" s="1"/>
  <c r="CS69" i="1"/>
  <c r="CT69" i="1" s="1"/>
  <c r="CS26" i="1"/>
  <c r="CT26" i="1" s="1"/>
  <c r="CS18" i="1"/>
  <c r="CT18" i="1" s="1"/>
  <c r="CS27" i="1"/>
  <c r="CT27" i="1" s="1"/>
  <c r="CS12" i="1"/>
  <c r="CT12" i="1" s="1"/>
  <c r="CS25" i="1"/>
  <c r="CT25" i="1" s="1"/>
  <c r="CS54" i="1"/>
  <c r="CT54" i="1" s="1"/>
  <c r="CS16" i="1"/>
  <c r="CT16" i="1" s="1"/>
  <c r="CS50" i="1"/>
  <c r="CT50" i="1" s="1"/>
  <c r="CS65" i="1"/>
  <c r="CT65" i="1" s="1"/>
  <c r="CS17" i="1"/>
  <c r="CT17" i="1" s="1"/>
  <c r="CS53" i="1"/>
  <c r="CT53" i="1" s="1"/>
  <c r="CS68" i="1"/>
  <c r="CT68" i="1" s="1"/>
  <c r="CS37" i="1"/>
  <c r="CT37" i="1" s="1"/>
  <c r="CS34" i="1"/>
  <c r="CT34" i="1" s="1"/>
  <c r="CS40" i="1"/>
  <c r="CT40" i="1" s="1"/>
  <c r="CS36" i="1"/>
  <c r="CT36" i="1" s="1"/>
  <c r="CS33" i="1"/>
  <c r="CT33" i="1" s="1"/>
  <c r="CS10" i="1"/>
  <c r="CT10" i="1" s="1"/>
  <c r="CS14" i="1"/>
  <c r="CT14" i="1" s="1"/>
  <c r="CS70" i="1"/>
  <c r="CT70" i="1" s="1"/>
  <c r="CS58" i="1"/>
  <c r="CT58" i="1" s="1"/>
  <c r="CS66" i="1"/>
  <c r="CT66" i="1" s="1"/>
  <c r="CS42" i="1"/>
  <c r="CT42" i="1" s="1"/>
  <c r="CS15" i="1"/>
  <c r="CT15" i="1" s="1"/>
  <c r="CS21" i="1"/>
  <c r="CT21" i="1" s="1"/>
  <c r="CS32" i="1"/>
  <c r="CT32" i="1" s="1"/>
  <c r="CS73" i="1"/>
  <c r="CT73" i="1" s="1"/>
  <c r="CS38" i="1"/>
  <c r="CT3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viviana orozco</author>
    <author>tasar</author>
    <author>IDIANA</author>
    <author>Claudia Bedoya</author>
    <author>Usuario de Windows</author>
    <author>Microsoft Office User</author>
  </authors>
  <commentList>
    <comment ref="Y1" authorId="0" shapeId="0" xr:uid="{A28BCDF3-137A-4791-9601-3B1C15B67035}">
      <text>
        <r>
          <rPr>
            <b/>
            <sz val="9"/>
            <color indexed="81"/>
            <rFont val="Tahoma"/>
            <family val="2"/>
          </rPr>
          <t xml:space="preserve">ALTITUD 
(ft)                FACTOR
</t>
        </r>
        <r>
          <rPr>
            <sz val="9"/>
            <color indexed="81"/>
            <rFont val="Tahoma"/>
            <family val="2"/>
          </rPr>
          <t xml:space="preserve">-540                1,02
0                      1
542                  0,98
1094                0,96
1688                0,94
2274                0,92
2864                0,9
3466                0,88
4082                0,86
4756                0,84
5403                0,82
6065                0,8
6744                0,78
7440                0,76
8204                0,74
8939                0,72
9694                0,7
10472              0,68
11273              0,66
</t>
        </r>
        <r>
          <rPr>
            <b/>
            <sz val="9"/>
            <color indexed="81"/>
            <rFont val="Tahoma"/>
            <family val="2"/>
          </rPr>
          <t xml:space="preserve">
</t>
        </r>
        <r>
          <rPr>
            <sz val="9"/>
            <color indexed="81"/>
            <rFont val="Tahoma"/>
            <family val="2"/>
          </rPr>
          <t xml:space="preserve">
</t>
        </r>
      </text>
    </comment>
    <comment ref="Z1" authorId="1" shapeId="0" xr:uid="{60D94DB7-3811-4BCD-95A9-4A73A4321EB3}">
      <text>
        <r>
          <rPr>
            <sz val="9"/>
            <color indexed="81"/>
            <rFont val="Tahoma"/>
            <family val="2"/>
          </rPr>
          <t xml:space="preserve">TEMP°C  mg/L
     0      14,6
     1      14,19
     2      13,81
     3      13,44
     4      13,09
     5      12,75
     6      12,43
     7      12,12
     8      11,83
     9      11,55
    10     11,27
    11     11,01
    12     10,76
    13     10,52
    14     10,29
    15     10,07
    16       9,85
    17       9,65
    18       9,45
    19       9,26
    20       9,07
    21       8,9
    22       8,72
    23       8,56
    24       8,4
    25       8,24
    26       8,09
    27       7,95
    28       7,81
    29       7,67
    30       7,54
    31       7,41
    32       7,28
    33       7,16
    34       7,05
    35       6,93
    36       6,82
    37       6,71
    38       6,61
    39       6,51
    40       6,41
    41       6,31
    42       6,22
    43       6,13
    44       6,04
    45       5,96
    46       5,8
    47       5,7
</t>
        </r>
      </text>
    </comment>
    <comment ref="BW1" authorId="2" shapeId="0" xr:uid="{42A21121-7D36-48DE-A3A8-1B3BF0128CF6}">
      <text>
        <r>
          <rPr>
            <sz val="9"/>
            <color indexed="81"/>
            <rFont val="Tahoma"/>
            <family val="2"/>
          </rPr>
          <t xml:space="preserve">En el monitoreo ejecutado en el año 2016, no se analizo y reporto el parametro Solidos disueltos totales, por cuanto su valor se determina a partir de la siguiente formula:
SDT= (0.54 a 0.96)* Conductividad
Factor empirico que depende de la cantidad de compuestos solubles,  mayor cantidad de cloruros y mas alta la conductividad mayor sera el valor
</t>
        </r>
      </text>
    </comment>
    <comment ref="CE1" authorId="2" shapeId="0" xr:uid="{BCC33CB9-F65A-42BE-8569-4F506509348E}">
      <text>
        <r>
          <rPr>
            <b/>
            <sz val="9"/>
            <color indexed="81"/>
            <rFont val="Tahoma"/>
            <family val="2"/>
          </rPr>
          <t>Valor maximo permisible según Decreto 1594/1984= pH= 5 -9</t>
        </r>
        <r>
          <rPr>
            <sz val="9"/>
            <color indexed="81"/>
            <rFont val="Tahoma"/>
            <family val="2"/>
          </rPr>
          <t xml:space="preserve">
</t>
        </r>
      </text>
    </comment>
    <comment ref="CF1" authorId="2" shapeId="0" xr:uid="{71A572A9-6DC0-4B60-9763-FB9550473EF2}">
      <text>
        <r>
          <rPr>
            <b/>
            <sz val="9"/>
            <color indexed="81"/>
            <rFont val="Tahoma"/>
            <family val="2"/>
          </rPr>
          <t>Valor maximo permisible según Norma Mexicana=  SDT: 1000 mg/L</t>
        </r>
        <r>
          <rPr>
            <sz val="9"/>
            <color indexed="81"/>
            <rFont val="Tahoma"/>
            <family val="2"/>
          </rPr>
          <t xml:space="preserve">
</t>
        </r>
      </text>
    </comment>
    <comment ref="CG1" authorId="2" shapeId="0" xr:uid="{99F76E77-F0E5-471D-9EC2-22CD165996FC}">
      <text>
        <r>
          <rPr>
            <b/>
            <sz val="9"/>
            <color indexed="81"/>
            <rFont val="Tahoma"/>
            <family val="2"/>
          </rPr>
          <t>Valor maximo permisible según Norma Mexicana= Dureza: 500 mg/L</t>
        </r>
        <r>
          <rPr>
            <sz val="9"/>
            <color indexed="81"/>
            <rFont val="Tahoma"/>
            <family val="2"/>
          </rPr>
          <t xml:space="preserve">
</t>
        </r>
      </text>
    </comment>
    <comment ref="CH1" authorId="2" shapeId="0" xr:uid="{C0C338B4-E209-4031-BF09-BB2EC2C79480}">
      <text>
        <r>
          <rPr>
            <b/>
            <sz val="9"/>
            <color indexed="81"/>
            <rFont val="Tahoma"/>
            <family val="2"/>
          </rPr>
          <t xml:space="preserve">Valor maximo permisible según Norma Mexicana=   Na: 200 mg/L
</t>
        </r>
        <r>
          <rPr>
            <sz val="9"/>
            <color indexed="81"/>
            <rFont val="Tahoma"/>
            <family val="2"/>
          </rPr>
          <t xml:space="preserve">
</t>
        </r>
      </text>
    </comment>
    <comment ref="CI1" authorId="2" shapeId="0" xr:uid="{3A7E7F5B-7DCB-456D-B3BC-DE3028316081}">
      <text>
        <r>
          <rPr>
            <b/>
            <sz val="9"/>
            <color indexed="81"/>
            <rFont val="Tahoma"/>
            <family val="2"/>
          </rPr>
          <t>Valor maximo permisible según Decreto 1594/1984= Cl: 250 mg/L</t>
        </r>
        <r>
          <rPr>
            <sz val="9"/>
            <color indexed="81"/>
            <rFont val="Tahoma"/>
            <family val="2"/>
          </rPr>
          <t xml:space="preserve">
</t>
        </r>
      </text>
    </comment>
    <comment ref="CJ1" authorId="2" shapeId="0" xr:uid="{359B5E1C-E050-48E4-9BD1-687AB403603F}">
      <text>
        <r>
          <rPr>
            <b/>
            <sz val="9"/>
            <color indexed="81"/>
            <rFont val="Tahoma"/>
            <family val="2"/>
          </rPr>
          <t>Valor maximo permisible según Decreto 1594/1984= SO4: 400 mg/L</t>
        </r>
        <r>
          <rPr>
            <sz val="9"/>
            <color indexed="81"/>
            <rFont val="Tahoma"/>
            <family val="2"/>
          </rPr>
          <t xml:space="preserve">
</t>
        </r>
      </text>
    </comment>
    <comment ref="CK1" authorId="2" shapeId="0" xr:uid="{28576C10-A6F6-4109-9207-2ABC8E797D3D}">
      <text>
        <r>
          <rPr>
            <b/>
            <sz val="9"/>
            <color indexed="81"/>
            <rFont val="Tahoma"/>
            <family val="2"/>
          </rPr>
          <t>Valor maximo permisible según Decreto 1594/1984= NO3: 10.0 mg/L</t>
        </r>
        <r>
          <rPr>
            <sz val="9"/>
            <color indexed="81"/>
            <rFont val="Tahoma"/>
            <family val="2"/>
          </rPr>
          <t xml:space="preserve">
</t>
        </r>
      </text>
    </comment>
    <comment ref="BN14" authorId="3" shapeId="0" xr:uid="{972E5BFD-2E22-4596-8539-85337B9617DA}">
      <text>
        <r>
          <rPr>
            <b/>
            <sz val="9"/>
            <color indexed="81"/>
            <rFont val="Calibri"/>
            <family val="2"/>
          </rPr>
          <t>Claudia Bedoya:</t>
        </r>
        <r>
          <rPr>
            <sz val="9"/>
            <color indexed="81"/>
            <rFont val="Calibri"/>
            <family val="2"/>
          </rPr>
          <t xml:space="preserve">
No aplica
</t>
        </r>
      </text>
    </comment>
    <comment ref="BN29" authorId="3" shapeId="0" xr:uid="{AC72CA2E-B5D6-421D-9ECB-CCF7748135C4}">
      <text>
        <r>
          <rPr>
            <b/>
            <sz val="9"/>
            <color indexed="81"/>
            <rFont val="Calibri"/>
            <family val="2"/>
          </rPr>
          <t>Claudia Bedoya:</t>
        </r>
        <r>
          <rPr>
            <sz val="9"/>
            <color indexed="81"/>
            <rFont val="Calibri"/>
            <family val="2"/>
          </rPr>
          <t xml:space="preserve">
No aplica</t>
        </r>
      </text>
    </comment>
    <comment ref="BN32" authorId="3" shapeId="0" xr:uid="{2EDA7B65-C2C9-42D1-BEF1-2134DA51F4C5}">
      <text>
        <r>
          <rPr>
            <b/>
            <sz val="9"/>
            <color indexed="81"/>
            <rFont val="Calibri"/>
            <family val="2"/>
          </rPr>
          <t>Claudia Bedoya:</t>
        </r>
        <r>
          <rPr>
            <sz val="9"/>
            <color indexed="81"/>
            <rFont val="Calibri"/>
            <family val="2"/>
          </rPr>
          <t xml:space="preserve">
No aplica</t>
        </r>
      </text>
    </comment>
    <comment ref="BN62" authorId="3" shapeId="0" xr:uid="{FADF27CF-4C39-423B-8EB1-2B80FDFCB99A}">
      <text>
        <r>
          <rPr>
            <b/>
            <sz val="9"/>
            <color indexed="81"/>
            <rFont val="Calibri"/>
            <family val="2"/>
          </rPr>
          <t>Claudia Bedoya:</t>
        </r>
        <r>
          <rPr>
            <sz val="9"/>
            <color indexed="81"/>
            <rFont val="Calibri"/>
            <family val="2"/>
          </rPr>
          <t xml:space="preserve">
No aplica
</t>
        </r>
      </text>
    </comment>
    <comment ref="D64" authorId="4" shapeId="0" xr:uid="{9340FAB8-5E6F-457E-9437-EF8AB952E3E7}">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 ref="CT64" authorId="5" shapeId="0" xr:uid="{D2B58C73-9F6A-4215-9EAF-5C6E48925DA3}">
      <text>
        <r>
          <rPr>
            <b/>
            <sz val="10"/>
            <color indexed="81"/>
            <rFont val="Calibri"/>
            <family val="2"/>
          </rPr>
          <t>Microsoft Office User:</t>
        </r>
        <r>
          <rPr>
            <sz val="10"/>
            <color indexed="81"/>
            <rFont val="Calibri"/>
            <family val="2"/>
          </rPr>
          <t xml:space="preserve">
El día del monitoreo este punto se encontraba inundado y no fue posible tomar la muestra
</t>
        </r>
      </text>
    </comment>
    <comment ref="D67" authorId="4" shapeId="0" xr:uid="{6EC645E4-91C4-4CBE-AEA7-A348259D68B8}">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 ref="CT67" authorId="5" shapeId="0" xr:uid="{2E47123D-16D7-4603-A7B2-C93427296047}">
      <text>
        <r>
          <rPr>
            <b/>
            <sz val="10"/>
            <color indexed="81"/>
            <rFont val="Calibri"/>
            <family val="2"/>
          </rPr>
          <t>Microsoft Office User:</t>
        </r>
        <r>
          <rPr>
            <sz val="10"/>
            <color indexed="81"/>
            <rFont val="Calibri"/>
            <family val="2"/>
          </rPr>
          <t xml:space="preserve">
El día del monitoreo el punto se encontraba inundado y no fue posible tomar la muestra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Marcela Jaramillo Uribe</author>
    <author>Claudia Bedoya</author>
    <author>Usuario de Windows</author>
  </authors>
  <commentList>
    <comment ref="L2" authorId="0" shapeId="0" xr:uid="{C907A308-03A1-4E9D-8278-34EA2A4E8F9D}">
      <text>
        <r>
          <rPr>
            <b/>
            <sz val="9"/>
            <color indexed="81"/>
            <rFont val="Tahoma"/>
            <charset val="1"/>
          </rPr>
          <t>Marcela Jaramillo Uribe:</t>
        </r>
        <r>
          <rPr>
            <sz val="9"/>
            <color indexed="81"/>
            <rFont val="Tahoma"/>
            <charset val="1"/>
          </rPr>
          <t xml:space="preserve">
Alcalinidad total * 1,22</t>
        </r>
      </text>
    </comment>
    <comment ref="I15" authorId="1" shapeId="0" xr:uid="{D0E8D08F-D2A9-482E-BEA9-A53ABAC39ECC}">
      <text>
        <r>
          <rPr>
            <b/>
            <sz val="9"/>
            <color indexed="81"/>
            <rFont val="Calibri"/>
            <family val="2"/>
          </rPr>
          <t>Claudia Bedoya:</t>
        </r>
        <r>
          <rPr>
            <sz val="9"/>
            <color indexed="81"/>
            <rFont val="Calibri"/>
            <family val="2"/>
          </rPr>
          <t xml:space="preserve">
No aplica
</t>
        </r>
      </text>
    </comment>
    <comment ref="I63" authorId="1" shapeId="0" xr:uid="{69A99EA9-4CCE-463D-BABF-878970DD0B23}">
      <text>
        <r>
          <rPr>
            <b/>
            <sz val="9"/>
            <color indexed="81"/>
            <rFont val="Calibri"/>
            <family val="2"/>
          </rPr>
          <t>Claudia Bedoya:</t>
        </r>
        <r>
          <rPr>
            <sz val="9"/>
            <color indexed="81"/>
            <rFont val="Calibri"/>
            <family val="2"/>
          </rPr>
          <t xml:space="preserve">
No aplica
</t>
        </r>
      </text>
    </comment>
    <comment ref="D65" authorId="2" shapeId="0" xr:uid="{096B63D3-8A77-4E96-AFC1-4E53B7684740}">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 ref="D68" authorId="2" shapeId="0" xr:uid="{0CF089DF-3CCE-4A88-87F2-23AF3A155F7E}">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Marcela Jaramillo Uribe</author>
    <author>Claudia Bedoya</author>
    <author>Usuario de Windows</author>
  </authors>
  <commentList>
    <comment ref="Q1" authorId="0" shapeId="0" xr:uid="{8ACC15C2-A95D-4C7B-83B6-A69CCA54AF29}">
      <text>
        <r>
          <rPr>
            <b/>
            <sz val="9"/>
            <color indexed="81"/>
            <rFont val="Tahoma"/>
            <charset val="1"/>
          </rPr>
          <t>Marcela Jaramillo Uribe:</t>
        </r>
        <r>
          <rPr>
            <sz val="9"/>
            <color indexed="81"/>
            <rFont val="Tahoma"/>
            <charset val="1"/>
          </rPr>
          <t xml:space="preserve">
Custodio y Llamas</t>
        </r>
      </text>
    </comment>
    <comment ref="H14" authorId="1" shapeId="0" xr:uid="{03887658-6547-4A57-8DDF-2BAD53598D04}">
      <text>
        <r>
          <rPr>
            <b/>
            <sz val="9"/>
            <color indexed="81"/>
            <rFont val="Calibri"/>
            <family val="2"/>
          </rPr>
          <t>Claudia Bedoya:</t>
        </r>
        <r>
          <rPr>
            <sz val="9"/>
            <color indexed="81"/>
            <rFont val="Calibri"/>
            <family val="2"/>
          </rPr>
          <t xml:space="preserve">
No aplica
</t>
        </r>
      </text>
    </comment>
    <comment ref="H62" authorId="1" shapeId="0" xr:uid="{DBBEA415-AB76-46FF-A4C3-7053E10A7C99}">
      <text>
        <r>
          <rPr>
            <b/>
            <sz val="9"/>
            <color indexed="81"/>
            <rFont val="Calibri"/>
            <family val="2"/>
          </rPr>
          <t>Claudia Bedoya:</t>
        </r>
        <r>
          <rPr>
            <sz val="9"/>
            <color indexed="81"/>
            <rFont val="Calibri"/>
            <family val="2"/>
          </rPr>
          <t xml:space="preserve">
No aplica
</t>
        </r>
      </text>
    </comment>
    <comment ref="D64" authorId="2" shapeId="0" xr:uid="{EE9AB50B-E122-4603-9F55-0F73E9DD542E}">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 ref="D67" authorId="2" shapeId="0" xr:uid="{BB9A066B-1CA4-425F-BE47-9A2E8D49A2A8}">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A64" authorId="0" shapeId="0" xr:uid="{B9F2CFE7-6E07-431D-A266-613B8C8B857D}">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 ref="A67" authorId="0" shapeId="0" xr:uid="{FF0971B4-3E01-4A7C-864B-8D733AC8BBCE}">
      <text>
        <r>
          <rPr>
            <b/>
            <sz val="9"/>
            <color indexed="81"/>
            <rFont val="Tahoma"/>
            <family val="2"/>
          </rPr>
          <t>Usuario de Windows:</t>
        </r>
        <r>
          <rPr>
            <sz val="9"/>
            <color indexed="81"/>
            <rFont val="Tahoma"/>
            <family val="2"/>
          </rPr>
          <t xml:space="preserve">
Debido a la temporada de lluvia el sector de toma de muestras se encontraba inundado</t>
        </r>
      </text>
    </comment>
  </commentList>
</comments>
</file>

<file path=xl/sharedStrings.xml><?xml version="1.0" encoding="utf-8"?>
<sst xmlns="http://schemas.openxmlformats.org/spreadsheetml/2006/main" count="2559" uniqueCount="392">
  <si>
    <t>ID</t>
  </si>
  <si>
    <t>Año</t>
  </si>
  <si>
    <t>Municipio</t>
  </si>
  <si>
    <t>Nombre de la empresa</t>
  </si>
  <si>
    <t>Vereda</t>
  </si>
  <si>
    <t>Tipo</t>
  </si>
  <si>
    <t>Cuenca</t>
  </si>
  <si>
    <t>Latitud</t>
  </si>
  <si>
    <t>Longitud</t>
  </si>
  <si>
    <t>X</t>
  </si>
  <si>
    <t>Y</t>
  </si>
  <si>
    <t>Z</t>
  </si>
  <si>
    <t>Hora Muestreo</t>
  </si>
  <si>
    <t>Fecha Muestreo</t>
  </si>
  <si>
    <t>Código Informe de Laboratorio</t>
  </si>
  <si>
    <t>Numero de muestras tomadas</t>
  </si>
  <si>
    <t>Numero de aforos realizados</t>
  </si>
  <si>
    <t>Caudal (l/s)</t>
  </si>
  <si>
    <t>pH (U de pH)</t>
  </si>
  <si>
    <t>Temperatura (ºC) Agua</t>
  </si>
  <si>
    <t>Conductividad eléctrica (µs/cm)</t>
  </si>
  <si>
    <t>Oxígeno disuelto (mg/l)</t>
  </si>
  <si>
    <t>Saturación de oxigeno (%)</t>
  </si>
  <si>
    <t>Altura (Ft)</t>
  </si>
  <si>
    <t>Factor de Corrección según altura</t>
  </si>
  <si>
    <t>Oxígeno disuelto (mg/l OD) Corregido según temperatura</t>
  </si>
  <si>
    <t>Oxígeno disuelto (mg/l OD) Corregido según temperatura * factor de corrección según altura</t>
  </si>
  <si>
    <t>% Sat OD</t>
  </si>
  <si>
    <t>DBO5(mg/L)</t>
  </si>
  <si>
    <t>DQO (mg/L DQO – O2)</t>
  </si>
  <si>
    <t>Nitrógeno Amoniacal (mg/l NH3-N)</t>
  </si>
  <si>
    <t>Fósforo Total (mg/L – P)</t>
  </si>
  <si>
    <t>Sólidos Suspendidos Totales (mg/L)</t>
  </si>
  <si>
    <t>Sólidos sedimentables (ml/l)</t>
  </si>
  <si>
    <t>Sólidos Totales (mg/L)</t>
  </si>
  <si>
    <t>E. Coli (UFC/ 100 mL)</t>
  </si>
  <si>
    <t>Coliformes totales (UFC/ 100 mL)</t>
  </si>
  <si>
    <t>Nitratos (mg/L)</t>
  </si>
  <si>
    <t>Turbiedad (UNT)</t>
  </si>
  <si>
    <t>Alcalinidad Total (mg/L)</t>
  </si>
  <si>
    <t>Nitritos (mg/L)</t>
  </si>
  <si>
    <t>Ortofosfatos solubles (mg/L)</t>
  </si>
  <si>
    <t>Sólidos Suspendidos Volátiles (mg/L)</t>
  </si>
  <si>
    <t>E. Coli (NMP/ 100 mL)</t>
  </si>
  <si>
    <t>Coliformes totales (NMP/ 100 mL)</t>
  </si>
  <si>
    <t>Cadmio (µg/L)</t>
  </si>
  <si>
    <t>Cobre (µg/L)</t>
  </si>
  <si>
    <t>Plomo (µg/L)</t>
  </si>
  <si>
    <t>Zinc (µg/L)</t>
  </si>
  <si>
    <t>COT (mg/L)</t>
  </si>
  <si>
    <t>Color aparente (U.C)</t>
  </si>
  <si>
    <t>Hierro total (mg/L)</t>
  </si>
  <si>
    <t>Manganeso (mg/L)</t>
  </si>
  <si>
    <t>Mercurio (µg/L)</t>
  </si>
  <si>
    <t>hidrocarburos Totales (µg/L)</t>
  </si>
  <si>
    <t>Pseudomona aeruginosa (UFC/100 ml)</t>
  </si>
  <si>
    <t>Plaguicidas (µg/L) Clorpirifos</t>
  </si>
  <si>
    <t>Plaguicidas (µg/L) Diazinon</t>
  </si>
  <si>
    <t>Alcalinidad Fenolftaleina (mg/L)</t>
  </si>
  <si>
    <t>Dureza Total (mg/L)</t>
  </si>
  <si>
    <t>Cloruros (mg/L)</t>
  </si>
  <si>
    <t>Sulfatos (mg/L)</t>
  </si>
  <si>
    <t>Calcio (mg/L)</t>
  </si>
  <si>
    <t>Magnesio (mg/L)</t>
  </si>
  <si>
    <t>Potasio (mg/L)</t>
  </si>
  <si>
    <t>Sodio (mg/L)</t>
  </si>
  <si>
    <t>Nitrógeno TotalKjeldahl (mg/L - N)</t>
  </si>
  <si>
    <t>Grasas y Aceites (mg/l)</t>
  </si>
  <si>
    <t>Fenoles (µg/L)</t>
  </si>
  <si>
    <t>Coliformes termotolerantes  (NMP/ 100 mL)</t>
  </si>
  <si>
    <t>Cromo Total (µg/L)</t>
  </si>
  <si>
    <t>Niquel (µg/L)</t>
  </si>
  <si>
    <t>Enterococos (UFC/100 ml)</t>
  </si>
  <si>
    <t>Arsénico (µg/L)</t>
  </si>
  <si>
    <t xml:space="preserve">SOLIDOS DISUELTOS TOTALES </t>
  </si>
  <si>
    <t>Peso Relativo (Wi) pH</t>
  </si>
  <si>
    <t>Peso Relativo (Wi) SDT</t>
  </si>
  <si>
    <t>Peso Relativo (Wi) Dureza total</t>
  </si>
  <si>
    <t>Peso Relativo (Wi) Sodio</t>
  </si>
  <si>
    <t>Peso Relativo (Wi) Cloruros</t>
  </si>
  <si>
    <t>Peso Relativo (Wi) Sulfatos</t>
  </si>
  <si>
    <t>Peso Relativo (Wi) Nitratos</t>
  </si>
  <si>
    <t>Valoracion de Calidad (qi) pH</t>
  </si>
  <si>
    <t>Valoracion de Calidad (qi) SDT</t>
  </si>
  <si>
    <t>Valoracion de Calidad (qi) Dureza total</t>
  </si>
  <si>
    <t>Valoracion de Calidad (qi) Sodio</t>
  </si>
  <si>
    <t>Valoracion de Calidad (qi) Cloruros</t>
  </si>
  <si>
    <t>Valoracion de Calidad (qi) Sulfatos</t>
  </si>
  <si>
    <t>Valoracion de Calidad (qi) Nitratos</t>
  </si>
  <si>
    <t>Subindice (SLi) pH</t>
  </si>
  <si>
    <t>Subindice (SLi) SDT</t>
  </si>
  <si>
    <t>Subindice (SLi) Dureza total</t>
  </si>
  <si>
    <t>Subindice (SLi) Sodio</t>
  </si>
  <si>
    <t>Subindice (SLi) Cloruros</t>
  </si>
  <si>
    <t>Subindice (SLi) Sulfatos</t>
  </si>
  <si>
    <t>Subindice (SLi) Nitratos</t>
  </si>
  <si>
    <t>ICA Sub</t>
  </si>
  <si>
    <t>DESCRIPTOR / COLOR</t>
  </si>
  <si>
    <t>A01</t>
  </si>
  <si>
    <t>El Carmen de Viboral</t>
  </si>
  <si>
    <t>POZO GUSTAVO HINCAPIE RECINTO QUIRAMA</t>
  </si>
  <si>
    <t>Pozo ubicado en casa 1B  en Quirama (vía la Ceja-Rionegro)</t>
  </si>
  <si>
    <t>Aljibe</t>
  </si>
  <si>
    <t>Rio Negro</t>
  </si>
  <si>
    <t>06°6´33,1´´</t>
  </si>
  <si>
    <t>75°23´00,66´´</t>
  </si>
  <si>
    <t>2016-11-3181</t>
  </si>
  <si>
    <t>2:00:00 p, m,</t>
  </si>
  <si>
    <t>2018-08-1824</t>
  </si>
  <si>
    <t xml:space="preserve"> 12:30:00</t>
  </si>
  <si>
    <t>2019-05-1265</t>
  </si>
  <si>
    <t>A02</t>
  </si>
  <si>
    <t>La Ceja</t>
  </si>
  <si>
    <t>ALJIBE 1 AVICOLA LA MARIA-INVERSIONES CARDONA</t>
  </si>
  <si>
    <t>Aljibe ubicado en predio de la empresa Avícola La María (Vía La Ceja-La Unión)</t>
  </si>
  <si>
    <t>06°1´18,69´´</t>
  </si>
  <si>
    <t>75°25´02,66´´</t>
  </si>
  <si>
    <t xml:space="preserve"> 9:30:00</t>
  </si>
  <si>
    <t>2016-11-3179</t>
  </si>
  <si>
    <t>11:45:00 a, m,</t>
  </si>
  <si>
    <t>2018-08-1796</t>
  </si>
  <si>
    <t>2019-05-1249</t>
  </si>
  <si>
    <t>A03</t>
  </si>
  <si>
    <t>ALJIBE 2 AVICOLA LA MARIA-INVERSIONES CARDONA</t>
  </si>
  <si>
    <t>Aljibe ubicado en predio de la empresa Avícola La María  (Vía La Ceja-La Unión)</t>
  </si>
  <si>
    <t>06°1´18,32´´</t>
  </si>
  <si>
    <t>75°25´03,12´´</t>
  </si>
  <si>
    <t>2016-11-3180</t>
  </si>
  <si>
    <t>2018-08-1799</t>
  </si>
  <si>
    <t>2019-05-1250</t>
  </si>
  <si>
    <t>A04</t>
  </si>
  <si>
    <t>ALJIBE AVICOLA DE ORIENTE AVICOR</t>
  </si>
  <si>
    <t>Aljibe ubicado en predio de la empresa Avicor (Vía La Ceja-La Unión)</t>
  </si>
  <si>
    <t>06°01´18,399´´</t>
  </si>
  <si>
    <t>75°25´5,801´´</t>
  </si>
  <si>
    <t>2016-11-3102</t>
  </si>
  <si>
    <t>11:00:00 a, m,</t>
  </si>
  <si>
    <t>2018-08-1794</t>
  </si>
  <si>
    <t>2019-05-1248</t>
  </si>
  <si>
    <t>A05</t>
  </si>
  <si>
    <t>ALJIBE CASA DE TRONCOS-INMUNIZADORA SERYE SA</t>
  </si>
  <si>
    <t>Aljibe ubicado en predio de la Inmunizadora Serye (Vía La Ceja- La Unión)</t>
  </si>
  <si>
    <t>06°1´22,415´´</t>
  </si>
  <si>
    <t>75°25´1,176´´</t>
  </si>
  <si>
    <t>2016-11-3182</t>
  </si>
  <si>
    <t>3:30:00 p, m,</t>
  </si>
  <si>
    <t>2018-08-1802</t>
  </si>
  <si>
    <t>2019-05-1252</t>
  </si>
  <si>
    <t>A06</t>
  </si>
  <si>
    <t>POZO FLORES EL CAPIRO</t>
  </si>
  <si>
    <t>Pozo ubicado en predio de la empresa Flores el Capiro (Vía La Ceja- Rionegro)</t>
  </si>
  <si>
    <t>06°2´8,505´´</t>
  </si>
  <si>
    <t>75°24´29,060´´</t>
  </si>
  <si>
    <t>2016-11-3109</t>
  </si>
  <si>
    <t>10:00:00 a, m,</t>
  </si>
  <si>
    <t>2018-08-1792</t>
  </si>
  <si>
    <t>2019-05-1251</t>
  </si>
  <si>
    <t>A07</t>
  </si>
  <si>
    <t>Rionegro</t>
  </si>
  <si>
    <t>ALJIBE ARCLAD</t>
  </si>
  <si>
    <t>Aljibe ubicado en la empresa Arclad situada en la vereda La Mosca del municipio de Rionegro.</t>
  </si>
  <si>
    <t>06°12´17,65´´</t>
  </si>
  <si>
    <t>75°23´3,41´´</t>
  </si>
  <si>
    <t>2016-11-3099</t>
  </si>
  <si>
    <t>Aljibe ubicado en la empresa Arclad situada en la vereda La Mosca del municipio de Rionegro,</t>
  </si>
  <si>
    <t>10:30:00 a, m,</t>
  </si>
  <si>
    <t>2018-08-1793</t>
  </si>
  <si>
    <t>2019-05-1240</t>
  </si>
  <si>
    <t>A08</t>
  </si>
  <si>
    <t>ALJIBE CORLANC</t>
  </si>
  <si>
    <t>Aljibe donde se recogen las aguas provenientes del Nivel freático del predio de la empresa Corlanc ubicada en la vereda la Mosca del municipio de Rionegro</t>
  </si>
  <si>
    <t>06°12´37,54´´</t>
  </si>
  <si>
    <t>75°23´14,28´´</t>
  </si>
  <si>
    <t>2016-11-3100</t>
  </si>
  <si>
    <t>11:30:00 a, m,</t>
  </si>
  <si>
    <t>2018-08-1795</t>
  </si>
  <si>
    <t>2019-05-1241</t>
  </si>
  <si>
    <t>A09</t>
  </si>
  <si>
    <t>ALJIBE MARQUILLAS SA</t>
  </si>
  <si>
    <t>Aljibe inactivo ubicado en la empresa Marquillas S,A, ubicado en la zona urbana del municipio de Rionegro en la Calle 44ª con la Cra 50,</t>
  </si>
  <si>
    <t>06°8´53,86´´</t>
  </si>
  <si>
    <t>75°22´16,34´´</t>
  </si>
  <si>
    <t>2016-11-3101</t>
  </si>
  <si>
    <t>12:00:00 p, m,</t>
  </si>
  <si>
    <t>2018-08-1823</t>
  </si>
  <si>
    <t>2019-05-1263</t>
  </si>
  <si>
    <t>A10</t>
  </si>
  <si>
    <t>ALJIBE SIKA 1</t>
  </si>
  <si>
    <t>Aljibe ubicado en las instalaciones de la empresa SIKA sobre la autopista Medellín Bogotá</t>
  </si>
  <si>
    <t>06°11´52,740´´</t>
  </si>
  <si>
    <t>75°22´52,275´´</t>
  </si>
  <si>
    <t>2016-11-3183</t>
  </si>
  <si>
    <t>2018-08-1797</t>
  </si>
  <si>
    <t>2019-05-1242</t>
  </si>
  <si>
    <t>A11</t>
  </si>
  <si>
    <t>ALJIBE SIKA 2</t>
  </si>
  <si>
    <t>06°11´52,702´´</t>
  </si>
  <si>
    <t>75°22´52,331´´</t>
  </si>
  <si>
    <t>2016-11-3184</t>
  </si>
  <si>
    <t>12:30:00 p, m,</t>
  </si>
  <si>
    <t>2018-08-1798</t>
  </si>
  <si>
    <t>2019-05-1243</t>
  </si>
  <si>
    <t>A12</t>
  </si>
  <si>
    <t>ALJIBE TAHAMI CULTIFLORES</t>
  </si>
  <si>
    <t>Aljibe situado en la empresa Cultiflores Tahamí, por la vereda Tres puertas cercana al Aeropuerto JMC.</t>
  </si>
  <si>
    <t>06°8´12.7´´</t>
  </si>
  <si>
    <t>75°25´35.8´´</t>
  </si>
  <si>
    <t>2016-11-3178</t>
  </si>
  <si>
    <t>Aljibe situado en la empresa Cultiflores Tahamí, por la vereda Tres puertas cercana al Aeropuerto JMC,</t>
  </si>
  <si>
    <t>06°8´12,7´´</t>
  </si>
  <si>
    <t>75°25´35,8´´</t>
  </si>
  <si>
    <t>2018-08-1818</t>
  </si>
  <si>
    <t xml:space="preserve"> 9:15:00</t>
  </si>
  <si>
    <t>2019-05-1259_C</t>
  </si>
  <si>
    <t>P01</t>
  </si>
  <si>
    <t>POZO AVINAL</t>
  </si>
  <si>
    <t>Pozo ubicado en predio de la empresa Avinal (Vía Rionegro-El Carmen)</t>
  </si>
  <si>
    <t>Pozo</t>
  </si>
  <si>
    <t>06°8´39,0´´</t>
  </si>
  <si>
    <t>75°20´54,83´´</t>
  </si>
  <si>
    <t>2016-11-3104</t>
  </si>
  <si>
    <t>9:00:00 a, m,</t>
  </si>
  <si>
    <t>2018-08-1821</t>
  </si>
  <si>
    <t>2019-05-1266</t>
  </si>
  <si>
    <t>P02</t>
  </si>
  <si>
    <t>POZO NOVAVENTA</t>
  </si>
  <si>
    <t>Pozo ubicado en predio de la empresa Novaventa (Vía Rionegro-El Carmen)</t>
  </si>
  <si>
    <t>06°8´19,7´´</t>
  </si>
  <si>
    <t>75°20´43,06´´</t>
  </si>
  <si>
    <t>2016-11-3103</t>
  </si>
  <si>
    <t>2018-08-1822</t>
  </si>
  <si>
    <t xml:space="preserve"> 11:30:00</t>
  </si>
  <si>
    <t>2019-05-1264</t>
  </si>
  <si>
    <t>P03</t>
  </si>
  <si>
    <t>Guarne</t>
  </si>
  <si>
    <t>POZO SENCO EUROCERAMICA</t>
  </si>
  <si>
    <t>Pozo ubicado en predio de la empresa Senco (Vía Guarne Aeropuerto)</t>
  </si>
  <si>
    <t xml:space="preserve">Pozo </t>
  </si>
  <si>
    <t>06°15´7,68´´</t>
  </si>
  <si>
    <t>75°25´52,91´´</t>
  </si>
  <si>
    <t>2016-11-3098</t>
  </si>
  <si>
    <t>2018-08-1791</t>
  </si>
  <si>
    <t xml:space="preserve"> 14:30:00</t>
  </si>
  <si>
    <t>2019-05-1239</t>
  </si>
  <si>
    <t>P04</t>
  </si>
  <si>
    <t>POZO SOCIEDAD LAGUNA LARGA</t>
  </si>
  <si>
    <t xml:space="preserve">Pozo ubicado en predio de Sociedad Laguna Larga (Vía La Ceja-Rionegro, finca ganadera) </t>
  </si>
  <si>
    <t>06°2´10,0´´</t>
  </si>
  <si>
    <t>75°24´7,58´´</t>
  </si>
  <si>
    <t>2016-11-3108</t>
  </si>
  <si>
    <t>8:30:00 a, m,</t>
  </si>
  <si>
    <t>2018-08-1790</t>
  </si>
  <si>
    <t>2019-05-1247</t>
  </si>
  <si>
    <t>P05</t>
  </si>
  <si>
    <t>ALJIBE ALIMENTOS CARNICOS</t>
  </si>
  <si>
    <t>Aljibe ubicado en la empresa Alimentos Cárnicos situada en la vereda La Playa del municipio de Rionegro, en la margen derecha de la autopista en sentido Bogotá – Medellín.</t>
  </si>
  <si>
    <t>06°11´55.45´´</t>
  </si>
  <si>
    <t>75°22´50.36´´</t>
  </si>
  <si>
    <t>2016-11-3106</t>
  </si>
  <si>
    <t>Aljibe ubicado en la empresa Alimentos Cárnicos situada en la vereda La Playa del municipio de Rionegro, en la margen derecha de la autopista en sentido Bogotá – Medellín,</t>
  </si>
  <si>
    <t>06°11´55,45´´</t>
  </si>
  <si>
    <t>75°22´50,36´´</t>
  </si>
  <si>
    <t>4:00:00 p, m,</t>
  </si>
  <si>
    <t>2018-08-1801</t>
  </si>
  <si>
    <t>2019-05-1255_C</t>
  </si>
  <si>
    <t>P06</t>
  </si>
  <si>
    <t>ALJIBE CLINICA SOMER</t>
  </si>
  <si>
    <t>Aljibe situado en el Sótano de la clínica Somer ubicada en la zona urbana del municipio de Rionegro</t>
  </si>
  <si>
    <t>06°8´25.71´´</t>
  </si>
  <si>
    <t>75°22´43.40´´</t>
  </si>
  <si>
    <t>2016-11-3188</t>
  </si>
  <si>
    <t>06°8´25,71´´</t>
  </si>
  <si>
    <t>75°22´43,40´´</t>
  </si>
  <si>
    <t>2018-08-1817</t>
  </si>
  <si>
    <t xml:space="preserve"> 10:46:00</t>
  </si>
  <si>
    <t>2019-05-1256_C</t>
  </si>
  <si>
    <t>P07</t>
  </si>
  <si>
    <t>ALJIBE COLRESIN</t>
  </si>
  <si>
    <t>Aljibe ubicado en la empresa Colombiana de Resinas situada en la vereda la Mosca del municipio de Rionegro.</t>
  </si>
  <si>
    <t>06°11´48,46´´</t>
  </si>
  <si>
    <t>75°22´46,55´´</t>
  </si>
  <si>
    <t>2016-11-3105</t>
  </si>
  <si>
    <t>Aljibe ubicado en la empresa Colombiana de Resinas situada en la vereda la Mosca del municipio de Rionegro,</t>
  </si>
  <si>
    <t>3:00:00 p, m,</t>
  </si>
  <si>
    <t>2018-08-1800</t>
  </si>
  <si>
    <t xml:space="preserve"> 13:45:00</t>
  </si>
  <si>
    <t>2019-05-1244</t>
  </si>
  <si>
    <t>P08</t>
  </si>
  <si>
    <t>ALJIBE FLORES ALTAGRACIA</t>
  </si>
  <si>
    <t>Aljibe ubicado en predio de la empresa Flores Altagracia en el Municipio de Rionegro.</t>
  </si>
  <si>
    <t>06°7´34.09´´</t>
  </si>
  <si>
    <t>75°26´54.88´´</t>
  </si>
  <si>
    <t>2016-11-3177</t>
  </si>
  <si>
    <t>Aljibe ubicado en predio de la empresa Flores Altagracia en el Municipio de Rionegro,</t>
  </si>
  <si>
    <t>06°7´34,09´´</t>
  </si>
  <si>
    <t>75°26´54,88´´</t>
  </si>
  <si>
    <t>2018-08-1816</t>
  </si>
  <si>
    <t>2019-05-1260_C</t>
  </si>
  <si>
    <t>P09</t>
  </si>
  <si>
    <t>POZO 1 NACIONAL DE CHOCOLATES</t>
  </si>
  <si>
    <t>Pozo ubicado en los predios de la empresa Nacional de Chocolates sede Rionegro, zona urbana,</t>
  </si>
  <si>
    <t>06°10´11,1´´</t>
  </si>
  <si>
    <t>75°21´56,16´´</t>
  </si>
  <si>
    <t>2016-11-3185</t>
  </si>
  <si>
    <t>2018-08-1825</t>
  </si>
  <si>
    <t>P10</t>
  </si>
  <si>
    <t xml:space="preserve">POZO 2 NACIONAL DE CHOCOLATES </t>
  </si>
  <si>
    <t>06°10´25,1´´</t>
  </si>
  <si>
    <t>75°22´9,2´´</t>
  </si>
  <si>
    <t>2016-11-3186</t>
  </si>
  <si>
    <t>2:45:00 p, m,</t>
  </si>
  <si>
    <t>2018-08-1826</t>
  </si>
  <si>
    <t>P11</t>
  </si>
  <si>
    <t>POZO AGROPECUARIA LOS AGAPANTOS</t>
  </si>
  <si>
    <t>Pozo Profundo ubicado en la Finca el paso en el municipio de Rionegro, en la vía que conduce al municipio de El Retiro.</t>
  </si>
  <si>
    <t>06°8´21.10´´</t>
  </si>
  <si>
    <t>75°23´36.82´´</t>
  </si>
  <si>
    <t>2016-11-3187</t>
  </si>
  <si>
    <t>Pozo Profundo ubicado en la Finca el paso en el municipio de Rionegro, en la vía que conduce al municipio de El Retiro,</t>
  </si>
  <si>
    <t>06°8´21,10´´</t>
  </si>
  <si>
    <t>75°23´36,82´´</t>
  </si>
  <si>
    <t>2018-08-1819</t>
  </si>
  <si>
    <t>2019-05-1258_C</t>
  </si>
  <si>
    <t>P12</t>
  </si>
  <si>
    <t>POZO INMUNIZAR</t>
  </si>
  <si>
    <t>Pozo ubicado en la empresa Inmunizadora Rionegro situada en la zona urbana de este municipio, por el sector de la vía al tranvía.</t>
  </si>
  <si>
    <t>06°9´27.3´´</t>
  </si>
  <si>
    <t>75°21´56.63´´</t>
  </si>
  <si>
    <t>2016-11-3107</t>
  </si>
  <si>
    <t>Pozo ubicado en la empresa Inmunizadora Rionegro situada en la zona urbana de este municipio, por el sector de la vía al tranvía,</t>
  </si>
  <si>
    <t>06°9´27,3´´</t>
  </si>
  <si>
    <t>75°21´56,63´´</t>
  </si>
  <si>
    <t>1:00:00 p, m,</t>
  </si>
  <si>
    <t>2018-08-1820</t>
  </si>
  <si>
    <t>2019-05-1257_C</t>
  </si>
  <si>
    <t>Generalidades</t>
  </si>
  <si>
    <t>Cationes (mg/L)</t>
  </si>
  <si>
    <t>Aniones (mg/L)</t>
  </si>
  <si>
    <t>Cationes ( meq/L)</t>
  </si>
  <si>
    <t>Aniones (meq/L)</t>
  </si>
  <si>
    <t>Análisis</t>
  </si>
  <si>
    <t>Bicarbonatos (mg/L)</t>
  </si>
  <si>
    <t>Calcio (meq/L)</t>
  </si>
  <si>
    <t>Magnesio (meq/L)</t>
  </si>
  <si>
    <t>Potasio (meq/L)</t>
  </si>
  <si>
    <t>Sodio (meq/L)</t>
  </si>
  <si>
    <t>Cloruros (meq/L)</t>
  </si>
  <si>
    <t>Sulfatos (meq/L)</t>
  </si>
  <si>
    <t>Bicarbonatos (meq/L)</t>
  </si>
  <si>
    <t>Nitratos (meq/L)</t>
  </si>
  <si>
    <t>Sumatoria Cationes</t>
  </si>
  <si>
    <t>Sumatoria Aniones</t>
  </si>
  <si>
    <t>Cationes P</t>
  </si>
  <si>
    <t>Aniones P</t>
  </si>
  <si>
    <t xml:space="preserve">Suma Cationes </t>
  </si>
  <si>
    <t xml:space="preserve">Suma Aniones </t>
  </si>
  <si>
    <t>Balance</t>
  </si>
  <si>
    <t>Norma</t>
  </si>
  <si>
    <t>CUMPLE</t>
  </si>
  <si>
    <t>Pozo-Aljibe</t>
  </si>
  <si>
    <t>Tratamiento convecional</t>
  </si>
  <si>
    <t>Solo desinfección</t>
  </si>
  <si>
    <t>Uso Agrícola</t>
  </si>
  <si>
    <t>Uso Pecuario</t>
  </si>
  <si>
    <t>NO CUMPLE</t>
  </si>
  <si>
    <t xml:space="preserve"> NO CUMPLE</t>
  </si>
  <si>
    <t>Cadmio (mg/L)</t>
  </si>
  <si>
    <t>Cobre (mg/L)</t>
  </si>
  <si>
    <t>Plomo (mg/L)</t>
  </si>
  <si>
    <t>Mercurio (mg/L)</t>
  </si>
  <si>
    <t>Zinc (mg/L)</t>
  </si>
  <si>
    <t>Características Físicas</t>
  </si>
  <si>
    <t>Efecto adverso S.H</t>
  </si>
  <si>
    <t>Implicaciones S.H</t>
  </si>
  <si>
    <t>N/A</t>
  </si>
  <si>
    <t>ART. 38</t>
  </si>
  <si>
    <t>ART.39</t>
  </si>
  <si>
    <t>ART. 40</t>
  </si>
  <si>
    <t>ART.41</t>
  </si>
  <si>
    <t>ART.2</t>
  </si>
  <si>
    <t>ART.5</t>
  </si>
  <si>
    <t>ART.6</t>
  </si>
  <si>
    <t>BI</t>
  </si>
  <si>
    <t>ARTICULO 39</t>
  </si>
  <si>
    <t>ARTICULO 40</t>
  </si>
  <si>
    <t>ARTICULO 2</t>
  </si>
  <si>
    <t>ARTICULO 5</t>
  </si>
  <si>
    <t>ARTICULO 6</t>
  </si>
  <si>
    <t xml:space="preserve">ARTICULO 38 </t>
  </si>
  <si>
    <t xml:space="preserve">NO CUMPLE </t>
  </si>
  <si>
    <t>CUMPLEN CON BI</t>
  </si>
  <si>
    <t>TOTAL DE MUESTRAS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</si>
</sst>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400]h:mm:ss\ AM/PM"/>
    <numFmt numFmtId="165" formatCode="0.0"/>
    <numFmt numFmtId="166" formatCode="0.000"/>
    <numFmt numFmtId="167" formatCode="0.0000"/>
  </numFmts>
  <fonts count="20" x14ac:knownFonts="1">
    <font>
      <sz val="11"/>
      <color theme="1"/>
      <name val="Calibri"/>
      <family val="2"/>
      <scheme val="minor"/>
    </font>
    <font>
      <sz val="11"/>
      <color theme="1"/>
      <name val="Calibri"/>
      <family val="2"/>
      <scheme val="minor"/>
    </font>
    <font>
      <sz val="12"/>
      <name val="Calibri"/>
      <family val="2"/>
      <scheme val="minor"/>
    </font>
    <font>
      <b/>
      <sz val="10"/>
      <name val="Arial Narrow"/>
      <family val="2"/>
    </font>
    <font>
      <sz val="10"/>
      <name val="Arial Narrow"/>
      <family val="2"/>
    </font>
    <font>
      <sz val="9"/>
      <name val="Arial Narrow"/>
      <family val="2"/>
    </font>
    <font>
      <b/>
      <sz val="9"/>
      <color indexed="81"/>
      <name val="Tahoma"/>
      <family val="2"/>
    </font>
    <font>
      <sz val="9"/>
      <color indexed="81"/>
      <name val="Tahoma"/>
      <family val="2"/>
    </font>
    <font>
      <b/>
      <sz val="9"/>
      <color indexed="81"/>
      <name val="Calibri"/>
      <family val="2"/>
    </font>
    <font>
      <sz val="9"/>
      <color indexed="81"/>
      <name val="Calibri"/>
      <family val="2"/>
    </font>
    <font>
      <b/>
      <sz val="10"/>
      <color indexed="81"/>
      <name val="Calibri"/>
      <family val="2"/>
    </font>
    <font>
      <sz val="10"/>
      <color indexed="81"/>
      <name val="Calibri"/>
      <family val="2"/>
    </font>
    <font>
      <sz val="12"/>
      <name val="Arial Narrow"/>
      <family val="2"/>
    </font>
    <font>
      <b/>
      <sz val="9"/>
      <color indexed="81"/>
      <name val="Tahoma"/>
      <charset val="1"/>
    </font>
    <font>
      <sz val="9"/>
      <color indexed="81"/>
      <name val="Tahoma"/>
      <charset val="1"/>
    </font>
    <font>
      <sz val="10"/>
      <name val="Arial Narrow"/>
    </font>
    <font>
      <b/>
      <sz val="10"/>
      <name val="Arial Narrow"/>
    </font>
    <font>
      <sz val="11"/>
      <color rgb="FFFF0000"/>
      <name val="Calibri"/>
      <family val="2"/>
      <scheme val="minor"/>
    </font>
    <font>
      <sz val="11"/>
      <color theme="0"/>
      <name val="Calibri"/>
      <family val="2"/>
      <scheme val="minor"/>
    </font>
    <font>
      <sz val="8"/>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5" tint="-0.249977111117893"/>
        <bgColor indexed="64"/>
      </patternFill>
    </fill>
  </fills>
  <borders count="3">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64">
    <xf numFmtId="0" fontId="0" fillId="0" borderId="0" xfId="0"/>
    <xf numFmtId="0" fontId="3" fillId="0" borderId="0" xfId="0" applyFont="1" applyAlignment="1">
      <alignment horizontal="center" vertical="center" wrapText="1"/>
    </xf>
    <xf numFmtId="0" fontId="2" fillId="0" borderId="0" xfId="0" applyFont="1"/>
    <xf numFmtId="0" fontId="4" fillId="0" borderId="0" xfId="0" applyFont="1" applyAlignment="1">
      <alignment horizontal="center" vertical="center"/>
    </xf>
    <xf numFmtId="0" fontId="4" fillId="0" borderId="0" xfId="0" applyFont="1" applyAlignment="1">
      <alignment vertical="center"/>
    </xf>
    <xf numFmtId="2" fontId="4" fillId="0" borderId="0" xfId="0" applyNumberFormat="1" applyFont="1" applyAlignment="1">
      <alignment horizontal="center" vertical="center"/>
    </xf>
    <xf numFmtId="21" fontId="4" fillId="0" borderId="0" xfId="0" applyNumberFormat="1" applyFont="1" applyAlignment="1">
      <alignment horizontal="center" vertical="center"/>
    </xf>
    <xf numFmtId="14" fontId="4" fillId="0" borderId="0" xfId="0" applyNumberFormat="1" applyFont="1" applyAlignment="1">
      <alignment horizontal="center" vertical="center"/>
    </xf>
    <xf numFmtId="1" fontId="4" fillId="0" borderId="0" xfId="0" applyNumberFormat="1" applyFont="1" applyAlignment="1">
      <alignment horizontal="center" vertical="center"/>
    </xf>
    <xf numFmtId="165" fontId="4" fillId="0" borderId="0" xfId="0" applyNumberFormat="1" applyFont="1" applyAlignment="1">
      <alignment horizontal="center" vertical="center"/>
    </xf>
    <xf numFmtId="166" fontId="4" fillId="0" borderId="0" xfId="0" applyNumberFormat="1" applyFont="1" applyAlignment="1">
      <alignment horizontal="center" vertical="center"/>
    </xf>
    <xf numFmtId="167" fontId="4" fillId="0" borderId="0" xfId="0" applyNumberFormat="1" applyFont="1" applyAlignment="1">
      <alignment horizontal="center" vertical="center"/>
    </xf>
    <xf numFmtId="2" fontId="3" fillId="0" borderId="0" xfId="0" applyNumberFormat="1" applyFont="1" applyAlignment="1">
      <alignment horizontal="center" vertical="center"/>
    </xf>
    <xf numFmtId="49" fontId="4" fillId="0" borderId="0" xfId="0" applyNumberFormat="1"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center"/>
    </xf>
    <xf numFmtId="0" fontId="4" fillId="0" borderId="0" xfId="0" applyFont="1" applyAlignment="1">
      <alignment horizontal="center" vertical="center" wrapText="1"/>
    </xf>
    <xf numFmtId="0" fontId="12" fillId="0" borderId="0" xfId="0" applyFont="1" applyAlignment="1">
      <alignment horizontal="center" vertical="center"/>
    </xf>
    <xf numFmtId="49" fontId="4" fillId="0" borderId="0" xfId="0" applyNumberFormat="1" applyFont="1" applyAlignment="1" applyProtection="1">
      <alignment horizontal="center" vertical="center"/>
      <protection locked="0"/>
    </xf>
    <xf numFmtId="0" fontId="3" fillId="0" borderId="0" xfId="0" applyFont="1" applyAlignment="1">
      <alignment horizontal="center" vertical="center"/>
    </xf>
    <xf numFmtId="0" fontId="0" fillId="0" borderId="0" xfId="0" applyAlignment="1"/>
    <xf numFmtId="2" fontId="4" fillId="0" borderId="0" xfId="0" applyNumberFormat="1" applyFont="1" applyAlignment="1">
      <alignment horizontal="right" vertical="center"/>
    </xf>
    <xf numFmtId="2" fontId="4" fillId="0" borderId="0" xfId="1" applyNumberFormat="1" applyFont="1" applyFill="1" applyBorder="1" applyAlignment="1">
      <alignment horizontal="right" vertical="center"/>
    </xf>
    <xf numFmtId="165" fontId="4" fillId="0" borderId="0" xfId="0" applyNumberFormat="1" applyFont="1" applyAlignment="1">
      <alignment horizontal="right" vertical="center"/>
    </xf>
    <xf numFmtId="0" fontId="4" fillId="2" borderId="0" xfId="0" applyFont="1" applyFill="1" applyAlignment="1">
      <alignment horizontal="center" vertical="center"/>
    </xf>
    <xf numFmtId="0" fontId="4" fillId="3" borderId="0" xfId="0" applyFont="1" applyFill="1" applyAlignment="1">
      <alignment horizontal="center" vertical="center"/>
    </xf>
    <xf numFmtId="166" fontId="4" fillId="2" borderId="0" xfId="0" applyNumberFormat="1" applyFont="1" applyFill="1" applyAlignment="1">
      <alignment horizontal="center" vertical="center"/>
    </xf>
    <xf numFmtId="166" fontId="4" fillId="3" borderId="0" xfId="0" applyNumberFormat="1" applyFont="1" applyFill="1" applyAlignment="1">
      <alignment horizontal="center" vertical="center"/>
    </xf>
    <xf numFmtId="165" fontId="12" fillId="0" borderId="0" xfId="0" applyNumberFormat="1" applyFont="1" applyAlignment="1">
      <alignment horizontal="right" vertical="center"/>
    </xf>
    <xf numFmtId="0" fontId="2" fillId="4" borderId="0" xfId="0" applyFont="1" applyFill="1"/>
    <xf numFmtId="0" fontId="4" fillId="4" borderId="0" xfId="0" applyFont="1" applyFill="1" applyAlignment="1">
      <alignment horizontal="center" vertical="center"/>
    </xf>
    <xf numFmtId="0" fontId="4" fillId="4" borderId="0" xfId="0" applyFont="1" applyFill="1" applyAlignment="1">
      <alignment horizontal="center" vertical="center" wrapText="1"/>
    </xf>
    <xf numFmtId="166" fontId="4" fillId="4" borderId="0" xfId="0" applyNumberFormat="1" applyFont="1" applyFill="1" applyAlignment="1">
      <alignment horizontal="center" vertical="center"/>
    </xf>
    <xf numFmtId="2" fontId="4" fillId="4" borderId="0" xfId="0" applyNumberFormat="1" applyFont="1" applyFill="1" applyAlignment="1">
      <alignment horizontal="center" vertical="center"/>
    </xf>
    <xf numFmtId="2" fontId="4" fillId="4" borderId="0" xfId="0" applyNumberFormat="1" applyFont="1" applyFill="1" applyAlignment="1">
      <alignment horizontal="right" vertical="center"/>
    </xf>
    <xf numFmtId="2" fontId="4" fillId="4" borderId="0" xfId="1" applyNumberFormat="1" applyFont="1" applyFill="1" applyBorder="1" applyAlignment="1">
      <alignment horizontal="right" vertical="center"/>
    </xf>
    <xf numFmtId="165" fontId="4" fillId="4" borderId="0" xfId="0" applyNumberFormat="1" applyFont="1" applyFill="1" applyAlignment="1">
      <alignment horizontal="right" vertical="center"/>
    </xf>
    <xf numFmtId="0" fontId="0" fillId="0" borderId="0" xfId="0" applyAlignment="1">
      <alignment horizontal="center"/>
    </xf>
    <xf numFmtId="2" fontId="15" fillId="0" borderId="0" xfId="0" applyNumberFormat="1" applyFont="1" applyFill="1" applyAlignment="1">
      <alignment horizontal="center" vertical="center"/>
    </xf>
    <xf numFmtId="165" fontId="15" fillId="0" borderId="0" xfId="0" applyNumberFormat="1" applyFont="1" applyFill="1" applyAlignment="1">
      <alignment horizontal="center" vertical="center"/>
    </xf>
    <xf numFmtId="0" fontId="16" fillId="0" borderId="1" xfId="0" applyFont="1" applyFill="1" applyBorder="1" applyAlignment="1">
      <alignment horizontal="center" vertical="center"/>
    </xf>
    <xf numFmtId="0" fontId="3" fillId="6" borderId="0" xfId="0" applyFont="1" applyFill="1" applyAlignment="1">
      <alignment horizontal="center" vertical="center" wrapText="1"/>
    </xf>
    <xf numFmtId="0" fontId="0" fillId="6" borderId="0" xfId="0" applyFill="1" applyAlignment="1">
      <alignment horizontal="center" wrapText="1"/>
    </xf>
    <xf numFmtId="0" fontId="2" fillId="7" borderId="2" xfId="0" applyFont="1" applyFill="1" applyBorder="1"/>
    <xf numFmtId="0" fontId="3" fillId="7" borderId="2" xfId="0" applyFont="1" applyFill="1" applyBorder="1" applyAlignment="1">
      <alignment horizontal="center" vertical="center" wrapText="1"/>
    </xf>
    <xf numFmtId="0" fontId="3" fillId="7" borderId="2" xfId="0" applyFont="1" applyFill="1" applyBorder="1" applyAlignment="1">
      <alignment horizontal="center" vertical="center"/>
    </xf>
    <xf numFmtId="0" fontId="2" fillId="8" borderId="0" xfId="0" applyFont="1" applyFill="1" applyAlignment="1">
      <alignment horizontal="center" wrapText="1"/>
    </xf>
    <xf numFmtId="0" fontId="3" fillId="8" borderId="0" xfId="0" applyFont="1" applyFill="1" applyAlignment="1">
      <alignment horizontal="center" vertical="center" wrapText="1"/>
    </xf>
    <xf numFmtId="164" fontId="3" fillId="8" borderId="0" xfId="0" applyNumberFormat="1" applyFont="1" applyFill="1" applyAlignment="1">
      <alignment horizontal="center" vertical="center" wrapText="1"/>
    </xf>
    <xf numFmtId="0" fontId="3" fillId="8" borderId="0" xfId="0" applyFont="1" applyFill="1" applyAlignment="1">
      <alignment horizontal="center" vertical="center" textRotation="90" wrapText="1"/>
    </xf>
    <xf numFmtId="0" fontId="0" fillId="0" borderId="0" xfId="0" applyFill="1" applyAlignment="1">
      <alignment horizontal="center"/>
    </xf>
    <xf numFmtId="0" fontId="0" fillId="5" borderId="2" xfId="0" applyFill="1" applyBorder="1" applyAlignment="1">
      <alignment horizontal="center"/>
    </xf>
    <xf numFmtId="0" fontId="0" fillId="0" borderId="2" xfId="0" applyBorder="1" applyAlignment="1">
      <alignment horizontal="center"/>
    </xf>
    <xf numFmtId="0" fontId="0" fillId="0" borderId="2" xfId="0" applyFill="1" applyBorder="1" applyAlignment="1">
      <alignment horizontal="center"/>
    </xf>
    <xf numFmtId="0" fontId="0" fillId="2" borderId="0" xfId="0" applyFill="1" applyAlignment="1">
      <alignment horizontal="center"/>
    </xf>
    <xf numFmtId="0" fontId="0" fillId="9" borderId="0" xfId="0" applyFill="1" applyAlignment="1">
      <alignment horizontal="center"/>
    </xf>
    <xf numFmtId="0" fontId="4" fillId="9" borderId="0" xfId="0" applyFont="1" applyFill="1" applyAlignment="1">
      <alignment horizontal="center" vertical="center"/>
    </xf>
    <xf numFmtId="0" fontId="17" fillId="2" borderId="0" xfId="0" applyFont="1" applyFill="1" applyAlignment="1">
      <alignment horizontal="center"/>
    </xf>
    <xf numFmtId="0" fontId="18" fillId="9" borderId="0" xfId="0" applyFont="1" applyFill="1" applyAlignment="1">
      <alignment horizontal="center"/>
    </xf>
    <xf numFmtId="0" fontId="0" fillId="0" borderId="2" xfId="0" applyBorder="1"/>
    <xf numFmtId="9" fontId="0" fillId="0" borderId="0" xfId="1" applyFont="1"/>
    <xf numFmtId="0" fontId="12" fillId="7" borderId="2" xfId="0" applyFont="1" applyFill="1" applyBorder="1" applyAlignment="1">
      <alignment horizontal="center" vertical="center"/>
    </xf>
    <xf numFmtId="0" fontId="0" fillId="0" borderId="2" xfId="0" applyBorder="1" applyAlignment="1">
      <alignment horizontal="center"/>
    </xf>
    <xf numFmtId="0" fontId="0" fillId="6" borderId="2" xfId="0" applyFill="1" applyBorder="1" applyAlignment="1">
      <alignment horizontal="center"/>
    </xf>
  </cellXfs>
  <cellStyles count="2">
    <cellStyle name="Normal" xfId="0" builtinId="0"/>
    <cellStyle name="Porcentaje" xfId="1" builtinId="5"/>
  </cellStyles>
  <dxfs count="29">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4"/>
        </patternFill>
      </fill>
    </dxf>
    <dxf>
      <font>
        <strike val="0"/>
        <outline val="0"/>
        <shadow val="0"/>
        <u val="none"/>
        <vertAlign val="baseline"/>
        <color auto="1"/>
        <name val="Arial Narrow"/>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color auto="1"/>
        <name val="Arial Narrow"/>
        <scheme val="none"/>
      </font>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5" formatCode="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Narrow"/>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Narrow"/>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Narrow"/>
        <scheme val="none"/>
      </font>
      <numFmt numFmtId="2"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Narrow"/>
        <scheme val="none"/>
      </font>
      <numFmt numFmtId="2" formatCode="0.0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2" formatCode="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sz val="10"/>
        <color auto="1"/>
        <name val="Arial Narrow"/>
        <family val="2"/>
        <scheme val="none"/>
      </font>
      <numFmt numFmtId="166" formatCode="0.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Narrow"/>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Narrow"/>
        <family val="2"/>
        <scheme val="none"/>
      </font>
      <fill>
        <patternFill patternType="none">
          <fgColor indexed="64"/>
          <bgColor auto="1"/>
        </patternFill>
      </fill>
      <alignment horizontal="center" vertical="center" textRotation="0" wrapText="0" indent="0" justifyLastLine="0" shrinkToFit="0" readingOrder="0"/>
    </dxf>
    <dxf>
      <border outline="0">
        <left style="thin">
          <color auto="1"/>
        </left>
        <right style="thin">
          <color auto="1"/>
        </right>
        <top style="thin">
          <color auto="1"/>
        </top>
      </border>
    </dxf>
    <dxf>
      <font>
        <strike val="0"/>
        <outline val="0"/>
        <shadow val="0"/>
        <u val="none"/>
        <vertAlign val="baseline"/>
        <color auto="1"/>
        <name val="Arial Narrow"/>
        <scheme val="none"/>
      </font>
      <fill>
        <patternFill patternType="none">
          <fgColor indexed="64"/>
          <bgColor auto="1"/>
        </patternFill>
      </fill>
      <alignment horizontal="center" vertical="center" textRotation="0" wrapText="0" indent="0" justifyLastLine="0" shrinkToFit="0" readingOrder="0"/>
    </dxf>
    <dxf>
      <border outline="0">
        <bottom style="thin">
          <color auto="1"/>
        </bottom>
      </border>
    </dxf>
    <dxf>
      <font>
        <strike val="0"/>
        <outline val="0"/>
        <shadow val="0"/>
        <u val="none"/>
        <vertAlign val="baseline"/>
        <color auto="1"/>
        <name val="Arial Narrow"/>
        <scheme val="none"/>
      </font>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colors>
    <mruColors>
      <color rgb="FF669900"/>
      <color rgb="FF00CC99"/>
      <color rgb="FF6A97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TRATAMIENTO CONVENCIONAL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1">
                  <a:lumMod val="50000"/>
                </a:schemeClr>
              </a:solidFill>
              <a:ln>
                <a:noFill/>
              </a:ln>
              <a:effectLst/>
              <a:sp3d/>
            </c:spPr>
            <c:extLst>
              <c:ext xmlns:c16="http://schemas.microsoft.com/office/drawing/2014/chart" uri="{C3380CC4-5D6E-409C-BE32-E72D297353CC}">
                <c16:uniqueId val="{00000002-9C31-4DD4-8A15-17E3AB1AAFC4}"/>
              </c:ext>
            </c:extLst>
          </c:dPt>
          <c:dPt>
            <c:idx val="1"/>
            <c:invertIfNegative val="0"/>
            <c:bubble3D val="0"/>
            <c:spPr>
              <a:solidFill>
                <a:schemeClr val="accent3">
                  <a:lumMod val="75000"/>
                </a:schemeClr>
              </a:solidFill>
              <a:ln>
                <a:noFill/>
              </a:ln>
              <a:effectLst/>
              <a:sp3d/>
            </c:spPr>
            <c:extLst>
              <c:ext xmlns:c16="http://schemas.microsoft.com/office/drawing/2014/chart" uri="{C3380CC4-5D6E-409C-BE32-E72D297353CC}">
                <c16:uniqueId val="{00000003-9C31-4DD4-8A15-17E3AB1AAFC4}"/>
              </c:ext>
            </c:extLst>
          </c:dPt>
          <c:dLbls>
            <c:dLbl>
              <c:idx val="0"/>
              <c:layout>
                <c:manualLayout>
                  <c:x val="7.1492403932082215E-3"/>
                  <c:y val="0.22559647790744122"/>
                </c:manualLayout>
              </c:layout>
              <c:tx>
                <c:rich>
                  <a:bodyPr/>
                  <a:lstStyle/>
                  <a:p>
                    <a:r>
                      <a:rPr lang="en-US">
                        <a:solidFill>
                          <a:schemeClr val="bg1"/>
                        </a:solidFill>
                      </a:rPr>
                      <a:t>89%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9C31-4DD4-8A15-17E3AB1AAFC4}"/>
                </c:ext>
              </c:extLst>
            </c:dLbl>
            <c:dLbl>
              <c:idx val="1"/>
              <c:layout>
                <c:manualLayout>
                  <c:x val="2.1447721179624665E-2"/>
                  <c:y val="3.2532715588566317E-2"/>
                </c:manualLayout>
              </c:layout>
              <c:tx>
                <c:rich>
                  <a:bodyPr/>
                  <a:lstStyle/>
                  <a:p>
                    <a:r>
                      <a:rPr lang="en-US"/>
                      <a:t>11%</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9C31-4DD4-8A15-17E3AB1AAF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'Diagramas legislación'!$B$4:$B$5</c:f>
              <c:strCache>
                <c:ptCount val="2"/>
                <c:pt idx="0">
                  <c:v>CUMPLE</c:v>
                </c:pt>
                <c:pt idx="1">
                  <c:v>NO CUMPLE</c:v>
                </c:pt>
              </c:strCache>
            </c:strRef>
          </c:cat>
          <c:val>
            <c:numRef>
              <c:f>'Diagramas legislación'!$C$4:$C$5</c:f>
              <c:numCache>
                <c:formatCode>General</c:formatCode>
                <c:ptCount val="2"/>
                <c:pt idx="0">
                  <c:v>41</c:v>
                </c:pt>
                <c:pt idx="1">
                  <c:v>5</c:v>
                </c:pt>
              </c:numCache>
            </c:numRef>
          </c:val>
          <c:extLst>
            <c:ext xmlns:c16="http://schemas.microsoft.com/office/drawing/2014/chart" uri="{C3380CC4-5D6E-409C-BE32-E72D297353CC}">
              <c16:uniqueId val="{00000000-9C31-4DD4-8A15-17E3AB1AAFC4}"/>
            </c:ext>
          </c:extLst>
        </c:ser>
        <c:dLbls>
          <c:showLegendKey val="0"/>
          <c:showVal val="0"/>
          <c:showCatName val="0"/>
          <c:showSerName val="0"/>
          <c:showPercent val="0"/>
          <c:showBubbleSize val="0"/>
        </c:dLbls>
        <c:gapWidth val="150"/>
        <c:shape val="box"/>
        <c:axId val="1606624351"/>
        <c:axId val="1594215231"/>
        <c:axId val="0"/>
      </c:bar3DChart>
      <c:catAx>
        <c:axId val="16066243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4215231"/>
        <c:crosses val="autoZero"/>
        <c:auto val="1"/>
        <c:lblAlgn val="ctr"/>
        <c:lblOffset val="100"/>
        <c:noMultiLvlLbl val="0"/>
      </c:catAx>
      <c:valAx>
        <c:axId val="159421523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066243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IMPLICACIONES SOBRE</a:t>
            </a:r>
            <a:r>
              <a:rPr lang="es-CO" baseline="0">
                <a:latin typeface="Arial Narrow" panose="020B0606020202030204" pitchFamily="34" charset="0"/>
              </a:rPr>
              <a:t> LA S.H</a:t>
            </a:r>
            <a:endParaRPr lang="es-CO">
              <a:latin typeface="Arial Narrow" panose="020B0606020202030204" pitchFamily="34" charset="0"/>
            </a:endParaRPr>
          </a:p>
        </c:rich>
      </c:tx>
      <c:layout>
        <c:manualLayout>
          <c:xMode val="edge"/>
          <c:yMode val="edge"/>
          <c:x val="0.25081044063303354"/>
          <c:y val="7.13305898491083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3">
                  <a:lumMod val="50000"/>
                </a:schemeClr>
              </a:solidFill>
              <a:ln>
                <a:noFill/>
              </a:ln>
              <a:effectLst/>
              <a:sp3d/>
            </c:spPr>
            <c:extLst>
              <c:ext xmlns:c16="http://schemas.microsoft.com/office/drawing/2014/chart" uri="{C3380CC4-5D6E-409C-BE32-E72D297353CC}">
                <c16:uniqueId val="{00000001-320D-4D5D-AB57-237453B35856}"/>
              </c:ext>
            </c:extLst>
          </c:dPt>
          <c:dPt>
            <c:idx val="1"/>
            <c:invertIfNegative val="0"/>
            <c:bubble3D val="0"/>
            <c:spPr>
              <a:solidFill>
                <a:schemeClr val="accent6">
                  <a:lumMod val="75000"/>
                </a:schemeClr>
              </a:solidFill>
              <a:ln>
                <a:noFill/>
              </a:ln>
              <a:effectLst/>
              <a:sp3d/>
            </c:spPr>
            <c:extLst>
              <c:ext xmlns:c16="http://schemas.microsoft.com/office/drawing/2014/chart" uri="{C3380CC4-5D6E-409C-BE32-E72D297353CC}">
                <c16:uniqueId val="{00000003-320D-4D5D-AB57-237453B35856}"/>
              </c:ext>
            </c:extLst>
          </c:dPt>
          <c:dLbls>
            <c:dLbl>
              <c:idx val="0"/>
              <c:layout>
                <c:manualLayout>
                  <c:x val="-3.2049274569753905E-3"/>
                  <c:y val="0.27335731181750428"/>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r>
                      <a:rPr lang="en-US">
                        <a:solidFill>
                          <a:schemeClr val="bg1"/>
                        </a:solidFill>
                      </a:rPr>
                      <a:t>90%</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0.11654038352073234"/>
                      <c:h val="8.1549312508775909E-2"/>
                    </c:manualLayout>
                  </c15:layout>
                  <c15:showDataLabelsRange val="0"/>
                </c:ext>
                <c:ext xmlns:c16="http://schemas.microsoft.com/office/drawing/2014/chart" uri="{C3380CC4-5D6E-409C-BE32-E72D297353CC}">
                  <c16:uniqueId val="{00000001-320D-4D5D-AB57-237453B35856}"/>
                </c:ext>
              </c:extLst>
            </c:dLbl>
            <c:dLbl>
              <c:idx val="1"/>
              <c:layout>
                <c:manualLayout>
                  <c:x val="2.4999999999999897E-2"/>
                  <c:y val="2.7317731116943716E-2"/>
                </c:manualLayout>
              </c:layout>
              <c:tx>
                <c:rich>
                  <a:bodyPr/>
                  <a:lstStyle/>
                  <a:p>
                    <a:r>
                      <a:rPr lang="en-US">
                        <a:solidFill>
                          <a:schemeClr val="bg1"/>
                        </a:solidFill>
                      </a:rPr>
                      <a:t>10%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20D-4D5D-AB57-237453B3585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[1]Hoja1!$I$27:$I$28</c:f>
              <c:strCache>
                <c:ptCount val="2"/>
                <c:pt idx="0">
                  <c:v>Cumple </c:v>
                </c:pt>
                <c:pt idx="1">
                  <c:v>No Cumple</c:v>
                </c:pt>
              </c:strCache>
            </c:strRef>
          </c:cat>
          <c:val>
            <c:numRef>
              <c:f>[1]Hoja1!$J$27:$J$28</c:f>
              <c:numCache>
                <c:formatCode>General</c:formatCode>
                <c:ptCount val="2"/>
                <c:pt idx="0">
                  <c:v>63</c:v>
                </c:pt>
                <c:pt idx="1">
                  <c:v>7</c:v>
                </c:pt>
              </c:numCache>
            </c:numRef>
          </c:val>
          <c:extLst>
            <c:ext xmlns:c16="http://schemas.microsoft.com/office/drawing/2014/chart" uri="{C3380CC4-5D6E-409C-BE32-E72D297353CC}">
              <c16:uniqueId val="{00000004-320D-4D5D-AB57-237453B35856}"/>
            </c:ext>
          </c:extLst>
        </c:ser>
        <c:dLbls>
          <c:showLegendKey val="0"/>
          <c:showVal val="1"/>
          <c:showCatName val="0"/>
          <c:showSerName val="0"/>
          <c:showPercent val="0"/>
          <c:showBubbleSize val="0"/>
        </c:dLbls>
        <c:gapWidth val="150"/>
        <c:shape val="box"/>
        <c:axId val="1731725360"/>
        <c:axId val="1731719536"/>
        <c:axId val="0"/>
      </c:bar3DChart>
      <c:catAx>
        <c:axId val="173172536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719536"/>
        <c:crosses val="autoZero"/>
        <c:auto val="1"/>
        <c:lblAlgn val="ctr"/>
        <c:lblOffset val="100"/>
        <c:noMultiLvlLbl val="0"/>
      </c:catAx>
      <c:valAx>
        <c:axId val="17317195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latin typeface="Arial Narrow" panose="020B0606020202030204" pitchFamily="34" charset="0"/>
                  </a:rPr>
                  <a:t>C</a:t>
                </a:r>
                <a:r>
                  <a:rPr lang="es-CO" sz="1000" b="0" i="0" u="none" strike="noStrike" baseline="0">
                    <a:effectLst/>
                    <a:latin typeface="Arial Narrow" panose="020B0606020202030204" pitchFamily="34" charset="0"/>
                  </a:rPr>
                  <a:t>antidad de datos </a:t>
                </a:r>
                <a:endParaRPr lang="es-CO">
                  <a:latin typeface="Arial Narrow" panose="020B060602020203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7253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SOLO DESINFECCIÓN</a:t>
            </a:r>
          </a:p>
        </c:rich>
      </c:tx>
      <c:layout>
        <c:manualLayout>
          <c:xMode val="edge"/>
          <c:yMode val="edge"/>
          <c:x val="0.28431035642403729"/>
          <c:y val="6.670726498783070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spPr>
            <a:solidFill>
              <a:schemeClr val="accent1"/>
            </a:solidFill>
            <a:ln>
              <a:noFill/>
            </a:ln>
            <a:effectLst/>
            <a:sp3d/>
          </c:spPr>
          <c:invertIfNegative val="0"/>
          <c:dPt>
            <c:idx val="0"/>
            <c:invertIfNegative val="0"/>
            <c:bubble3D val="0"/>
            <c:spPr>
              <a:solidFill>
                <a:schemeClr val="accent5">
                  <a:lumMod val="50000"/>
                </a:schemeClr>
              </a:solidFill>
              <a:ln>
                <a:noFill/>
              </a:ln>
              <a:effectLst/>
              <a:sp3d/>
            </c:spPr>
            <c:extLst>
              <c:ext xmlns:c16="http://schemas.microsoft.com/office/drawing/2014/chart" uri="{C3380CC4-5D6E-409C-BE32-E72D297353CC}">
                <c16:uniqueId val="{00000003-4AF1-4C04-B5F2-AB57931042FD}"/>
              </c:ext>
            </c:extLst>
          </c:dPt>
          <c:dPt>
            <c:idx val="1"/>
            <c:invertIfNegative val="0"/>
            <c:bubble3D val="0"/>
            <c:spPr>
              <a:solidFill>
                <a:schemeClr val="accent3">
                  <a:lumMod val="75000"/>
                </a:schemeClr>
              </a:solidFill>
              <a:ln>
                <a:noFill/>
              </a:ln>
              <a:effectLst/>
              <a:sp3d/>
            </c:spPr>
            <c:extLst>
              <c:ext xmlns:c16="http://schemas.microsoft.com/office/drawing/2014/chart" uri="{C3380CC4-5D6E-409C-BE32-E72D297353CC}">
                <c16:uniqueId val="{00000002-4AF1-4C04-B5F2-AB57931042FD}"/>
              </c:ext>
            </c:extLst>
          </c:dPt>
          <c:dLbls>
            <c:dLbl>
              <c:idx val="0"/>
              <c:tx>
                <c:rich>
                  <a:bodyPr/>
                  <a:lstStyle/>
                  <a:p>
                    <a:r>
                      <a:rPr lang="en-US">
                        <a:solidFill>
                          <a:schemeClr val="bg1"/>
                        </a:solidFill>
                      </a:rPr>
                      <a:t>48%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4AF1-4C04-B5F2-AB57931042FD}"/>
                </c:ext>
              </c:extLst>
            </c:dLbl>
            <c:dLbl>
              <c:idx val="1"/>
              <c:tx>
                <c:rich>
                  <a:bodyPr/>
                  <a:lstStyle/>
                  <a:p>
                    <a:r>
                      <a:rPr lang="en-US">
                        <a:solidFill>
                          <a:schemeClr val="bg1"/>
                        </a:solidFill>
                      </a:rPr>
                      <a:t>52%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4AF1-4C04-B5F2-AB57931042F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'Diagramas legislación'!$B$8:$B$9</c:f>
              <c:strCache>
                <c:ptCount val="2"/>
                <c:pt idx="0">
                  <c:v>CUMPLE</c:v>
                </c:pt>
                <c:pt idx="1">
                  <c:v>NO CUMPLE</c:v>
                </c:pt>
              </c:strCache>
            </c:strRef>
          </c:cat>
          <c:val>
            <c:numRef>
              <c:f>'Diagramas legislación'!$C$8:$C$9</c:f>
              <c:numCache>
                <c:formatCode>General</c:formatCode>
                <c:ptCount val="2"/>
                <c:pt idx="0">
                  <c:v>22</c:v>
                </c:pt>
                <c:pt idx="1">
                  <c:v>24</c:v>
                </c:pt>
              </c:numCache>
            </c:numRef>
          </c:val>
          <c:extLst>
            <c:ext xmlns:c16="http://schemas.microsoft.com/office/drawing/2014/chart" uri="{C3380CC4-5D6E-409C-BE32-E72D297353CC}">
              <c16:uniqueId val="{00000000-4AF1-4C04-B5F2-AB57931042FD}"/>
            </c:ext>
          </c:extLst>
        </c:ser>
        <c:dLbls>
          <c:showLegendKey val="0"/>
          <c:showVal val="0"/>
          <c:showCatName val="0"/>
          <c:showSerName val="0"/>
          <c:showPercent val="0"/>
          <c:showBubbleSize val="0"/>
        </c:dLbls>
        <c:gapWidth val="150"/>
        <c:shape val="box"/>
        <c:axId val="1627735663"/>
        <c:axId val="1627733167"/>
        <c:axId val="0"/>
      </c:bar3DChart>
      <c:catAx>
        <c:axId val="162773566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27733167"/>
        <c:crosses val="autoZero"/>
        <c:auto val="1"/>
        <c:lblAlgn val="ctr"/>
        <c:lblOffset val="100"/>
        <c:noMultiLvlLbl val="0"/>
      </c:catAx>
      <c:valAx>
        <c:axId val="1627733167"/>
        <c:scaling>
          <c:orientation val="minMax"/>
          <c:max val="25"/>
          <c:min val="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2773566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CARACTERÍSTICAS FÍSICAS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5">
                  <a:lumMod val="50000"/>
                </a:schemeClr>
              </a:solidFill>
              <a:ln>
                <a:noFill/>
              </a:ln>
              <a:effectLst/>
              <a:sp3d/>
            </c:spPr>
            <c:extLst>
              <c:ext xmlns:c16="http://schemas.microsoft.com/office/drawing/2014/chart" uri="{C3380CC4-5D6E-409C-BE32-E72D297353CC}">
                <c16:uniqueId val="{00000003-3BA1-4AD0-AF21-DB84FFDE33FE}"/>
              </c:ext>
            </c:extLst>
          </c:dPt>
          <c:dPt>
            <c:idx val="1"/>
            <c:invertIfNegative val="0"/>
            <c:bubble3D val="0"/>
            <c:spPr>
              <a:solidFill>
                <a:schemeClr val="accent3">
                  <a:lumMod val="75000"/>
                </a:schemeClr>
              </a:solidFill>
              <a:ln>
                <a:noFill/>
              </a:ln>
              <a:effectLst/>
              <a:sp3d/>
            </c:spPr>
            <c:extLst>
              <c:ext xmlns:c16="http://schemas.microsoft.com/office/drawing/2014/chart" uri="{C3380CC4-5D6E-409C-BE32-E72D297353CC}">
                <c16:uniqueId val="{00000002-3BA1-4AD0-AF21-DB84FFDE33FE}"/>
              </c:ext>
            </c:extLst>
          </c:dPt>
          <c:dLbls>
            <c:dLbl>
              <c:idx val="0"/>
              <c:layout>
                <c:manualLayout>
                  <c:x val="-3.3122170817612987E-17"/>
                  <c:y val="0.19383259911894274"/>
                </c:manualLayout>
              </c:layout>
              <c:tx>
                <c:rich>
                  <a:bodyPr/>
                  <a:lstStyle/>
                  <a:p>
                    <a:r>
                      <a:rPr lang="en-US"/>
                      <a:t>41%</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BA1-4AD0-AF21-DB84FFDE33FE}"/>
                </c:ext>
              </c:extLst>
            </c:dLbl>
            <c:dLbl>
              <c:idx val="1"/>
              <c:layout>
                <c:manualLayout>
                  <c:x val="3.6133694670280035E-3"/>
                  <c:y val="0.25256975036710722"/>
                </c:manualLayout>
              </c:layout>
              <c:tx>
                <c:rich>
                  <a:bodyPr/>
                  <a:lstStyle/>
                  <a:p>
                    <a:r>
                      <a:rPr lang="en-US"/>
                      <a:t>59%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3BA1-4AD0-AF21-DB84FFDE33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'Diagramas legislación'!$B$16:$B$17</c:f>
              <c:strCache>
                <c:ptCount val="2"/>
                <c:pt idx="0">
                  <c:v>CUMPLE</c:v>
                </c:pt>
                <c:pt idx="1">
                  <c:v>NO CUMPLE</c:v>
                </c:pt>
              </c:strCache>
            </c:strRef>
          </c:cat>
          <c:val>
            <c:numRef>
              <c:f>'Diagramas legislación'!$C$16:$C$17</c:f>
              <c:numCache>
                <c:formatCode>General</c:formatCode>
                <c:ptCount val="2"/>
                <c:pt idx="0">
                  <c:v>19</c:v>
                </c:pt>
                <c:pt idx="1">
                  <c:v>27</c:v>
                </c:pt>
              </c:numCache>
            </c:numRef>
          </c:val>
          <c:extLst>
            <c:ext xmlns:c16="http://schemas.microsoft.com/office/drawing/2014/chart" uri="{C3380CC4-5D6E-409C-BE32-E72D297353CC}">
              <c16:uniqueId val="{00000000-3BA1-4AD0-AF21-DB84FFDE33FE}"/>
            </c:ext>
          </c:extLst>
        </c:ser>
        <c:dLbls>
          <c:showLegendKey val="0"/>
          <c:showVal val="0"/>
          <c:showCatName val="0"/>
          <c:showSerName val="0"/>
          <c:showPercent val="0"/>
          <c:showBubbleSize val="0"/>
        </c:dLbls>
        <c:gapWidth val="150"/>
        <c:shape val="box"/>
        <c:axId val="1712046207"/>
        <c:axId val="1712050367"/>
        <c:axId val="0"/>
      </c:bar3DChart>
      <c:catAx>
        <c:axId val="1712046207"/>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12050367"/>
        <c:crosses val="autoZero"/>
        <c:auto val="1"/>
        <c:lblAlgn val="ctr"/>
        <c:lblOffset val="100"/>
        <c:noMultiLvlLbl val="0"/>
      </c:catAx>
      <c:valAx>
        <c:axId val="17120503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1204620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IMPLICACIONES SOBRE  LA S.H</a:t>
            </a:r>
          </a:p>
        </c:rich>
      </c:tx>
      <c:layout>
        <c:manualLayout>
          <c:xMode val="edge"/>
          <c:yMode val="edge"/>
          <c:x val="0.17444577393262412"/>
          <c:y val="3.636363636363636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5">
                  <a:lumMod val="50000"/>
                </a:schemeClr>
              </a:solidFill>
              <a:ln>
                <a:noFill/>
              </a:ln>
              <a:effectLst/>
              <a:sp3d/>
            </c:spPr>
            <c:extLst>
              <c:ext xmlns:c16="http://schemas.microsoft.com/office/drawing/2014/chart" uri="{C3380CC4-5D6E-409C-BE32-E72D297353CC}">
                <c16:uniqueId val="{00000002-7B67-4925-84CB-659B9A9C6A20}"/>
              </c:ext>
            </c:extLst>
          </c:dPt>
          <c:dPt>
            <c:idx val="1"/>
            <c:invertIfNegative val="0"/>
            <c:bubble3D val="0"/>
            <c:spPr>
              <a:solidFill>
                <a:schemeClr val="accent3">
                  <a:lumMod val="75000"/>
                </a:schemeClr>
              </a:solidFill>
              <a:ln>
                <a:noFill/>
              </a:ln>
              <a:effectLst/>
              <a:sp3d/>
            </c:spPr>
            <c:extLst>
              <c:ext xmlns:c16="http://schemas.microsoft.com/office/drawing/2014/chart" uri="{C3380CC4-5D6E-409C-BE32-E72D297353CC}">
                <c16:uniqueId val="{00000003-7B67-4925-84CB-659B9A9C6A20}"/>
              </c:ext>
            </c:extLst>
          </c:dPt>
          <c:dLbls>
            <c:dLbl>
              <c:idx val="0"/>
              <c:layout>
                <c:manualLayout>
                  <c:x val="0"/>
                  <c:y val="0.21818181818181817"/>
                </c:manualLayout>
              </c:layout>
              <c:tx>
                <c:rich>
                  <a:bodyPr/>
                  <a:lstStyle/>
                  <a:p>
                    <a:r>
                      <a:rPr lang="en-US"/>
                      <a:t>91%</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B67-4925-84CB-659B9A9C6A20}"/>
                </c:ext>
              </c:extLst>
            </c:dLbl>
            <c:dLbl>
              <c:idx val="1"/>
              <c:layout>
                <c:manualLayout>
                  <c:x val="2.1534317280187468E-2"/>
                  <c:y val="3.5543307086614059E-2"/>
                </c:manualLayout>
              </c:layout>
              <c:tx>
                <c:rich>
                  <a:bodyPr/>
                  <a:lstStyle/>
                  <a:p>
                    <a:r>
                      <a:rPr lang="en-US"/>
                      <a:t>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B67-4925-84CB-659B9A9C6A2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'Diagramas legislación'!$B$23:$B$24</c:f>
              <c:strCache>
                <c:ptCount val="2"/>
                <c:pt idx="0">
                  <c:v>CUMPLE</c:v>
                </c:pt>
                <c:pt idx="1">
                  <c:v>NO CUMPLE</c:v>
                </c:pt>
              </c:strCache>
            </c:strRef>
          </c:cat>
          <c:val>
            <c:numRef>
              <c:f>'Diagramas legislación'!$C$23:$C$24</c:f>
              <c:numCache>
                <c:formatCode>General</c:formatCode>
                <c:ptCount val="2"/>
                <c:pt idx="0">
                  <c:v>42</c:v>
                </c:pt>
                <c:pt idx="1">
                  <c:v>4</c:v>
                </c:pt>
              </c:numCache>
            </c:numRef>
          </c:val>
          <c:extLst>
            <c:ext xmlns:c16="http://schemas.microsoft.com/office/drawing/2014/chart" uri="{C3380CC4-5D6E-409C-BE32-E72D297353CC}">
              <c16:uniqueId val="{00000000-7B67-4925-84CB-659B9A9C6A20}"/>
            </c:ext>
          </c:extLst>
        </c:ser>
        <c:dLbls>
          <c:showLegendKey val="0"/>
          <c:showVal val="0"/>
          <c:showCatName val="0"/>
          <c:showSerName val="0"/>
          <c:showPercent val="0"/>
          <c:showBubbleSize val="0"/>
        </c:dLbls>
        <c:gapWidth val="150"/>
        <c:shape val="box"/>
        <c:axId val="1694386895"/>
        <c:axId val="1694384815"/>
        <c:axId val="0"/>
      </c:bar3DChart>
      <c:catAx>
        <c:axId val="169438689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4384815"/>
        <c:crosses val="autoZero"/>
        <c:auto val="1"/>
        <c:lblAlgn val="ctr"/>
        <c:lblOffset val="100"/>
        <c:noMultiLvlLbl val="0"/>
      </c:catAx>
      <c:valAx>
        <c:axId val="16943848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438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USOS</a:t>
            </a:r>
            <a:r>
              <a:rPr lang="es-CO" baseline="0">
                <a:latin typeface="Arial Narrow" panose="020B0606020202030204" pitchFamily="34" charset="0"/>
              </a:rPr>
              <a:t> AGRICOLA Y PECUARIO</a:t>
            </a:r>
            <a:endParaRPr lang="es-CO">
              <a:latin typeface="Arial Narrow" panose="020B0606020202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5">
                <a:lumMod val="50000"/>
              </a:schemeClr>
            </a:solidFill>
            <a:ln>
              <a:noFill/>
            </a:ln>
            <a:effectLst/>
            <a:sp3d/>
          </c:spPr>
          <c:invertIfNegative val="0"/>
          <c:dLbls>
            <c:dLbl>
              <c:idx val="0"/>
              <c:layout>
                <c:manualLayout>
                  <c:x val="5.5555555555555558E-3"/>
                  <c:y val="0.25"/>
                </c:manualLayout>
              </c:layout>
              <c:tx>
                <c:rich>
                  <a:bodyPr/>
                  <a:lstStyle/>
                  <a:p>
                    <a:r>
                      <a:rPr lang="en-US"/>
                      <a:t>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218-4AC8-BEDB-D353E46643E4}"/>
                </c:ext>
              </c:extLst>
            </c:dLbl>
            <c:dLbl>
              <c:idx val="1"/>
              <c:layout>
                <c:manualLayout>
                  <c:x val="0"/>
                  <c:y val="0.25462962962962965"/>
                </c:manualLayout>
              </c:layout>
              <c:tx>
                <c:rich>
                  <a:bodyPr/>
                  <a:lstStyle/>
                  <a:p>
                    <a:r>
                      <a:rPr lang="en-US"/>
                      <a:t>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C218-4AC8-BEDB-D353E46643E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'Diagramas legislación'!$B$12:$B$13</c:f>
              <c:strCache>
                <c:ptCount val="2"/>
                <c:pt idx="0">
                  <c:v>CUMPLE</c:v>
                </c:pt>
                <c:pt idx="1">
                  <c:v>CUMPLE</c:v>
                </c:pt>
              </c:strCache>
            </c:strRef>
          </c:cat>
          <c:val>
            <c:numRef>
              <c:f>'Diagramas legislación'!$C$12:$C$13</c:f>
              <c:numCache>
                <c:formatCode>General</c:formatCode>
                <c:ptCount val="2"/>
                <c:pt idx="0">
                  <c:v>46</c:v>
                </c:pt>
                <c:pt idx="1">
                  <c:v>46</c:v>
                </c:pt>
              </c:numCache>
            </c:numRef>
          </c:val>
          <c:extLst>
            <c:ext xmlns:c16="http://schemas.microsoft.com/office/drawing/2014/chart" uri="{C3380CC4-5D6E-409C-BE32-E72D297353CC}">
              <c16:uniqueId val="{00000000-C218-4AC8-BEDB-D353E46643E4}"/>
            </c:ext>
          </c:extLst>
        </c:ser>
        <c:dLbls>
          <c:showLegendKey val="0"/>
          <c:showVal val="0"/>
          <c:showCatName val="0"/>
          <c:showSerName val="0"/>
          <c:showPercent val="0"/>
          <c:showBubbleSize val="0"/>
        </c:dLbls>
        <c:gapWidth val="150"/>
        <c:shape val="box"/>
        <c:axId val="186895855"/>
        <c:axId val="186893775"/>
        <c:axId val="0"/>
      </c:bar3DChart>
      <c:catAx>
        <c:axId val="18689585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893775"/>
        <c:crosses val="autoZero"/>
        <c:auto val="1"/>
        <c:lblAlgn val="ctr"/>
        <c:lblOffset val="100"/>
        <c:noMultiLvlLbl val="0"/>
      </c:catAx>
      <c:valAx>
        <c:axId val="1868937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689585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TRATAMIENTO</a:t>
            </a:r>
            <a:r>
              <a:rPr lang="es-CO" baseline="0">
                <a:latin typeface="Arial Narrow" panose="020B0606020202030204" pitchFamily="34" charset="0"/>
              </a:rPr>
              <a:t> CONVENCIONAL</a:t>
            </a:r>
            <a:endParaRPr lang="es-CO">
              <a:latin typeface="Arial Narrow" panose="020B0606020202030204" pitchFamily="34" charset="0"/>
            </a:endParaRPr>
          </a:p>
        </c:rich>
      </c:tx>
      <c:layout>
        <c:manualLayout>
          <c:xMode val="edge"/>
          <c:yMode val="edge"/>
          <c:x val="0.20402972726235311"/>
          <c:y val="5.344055867474038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3">
                  <a:lumMod val="50000"/>
                </a:schemeClr>
              </a:solidFill>
              <a:ln>
                <a:noFill/>
              </a:ln>
              <a:effectLst/>
              <a:sp3d/>
            </c:spPr>
            <c:extLst>
              <c:ext xmlns:c16="http://schemas.microsoft.com/office/drawing/2014/chart" uri="{C3380CC4-5D6E-409C-BE32-E72D297353CC}">
                <c16:uniqueId val="{00000001-2FD5-472C-B56D-C62955FB432C}"/>
              </c:ext>
            </c:extLst>
          </c:dPt>
          <c:dPt>
            <c:idx val="1"/>
            <c:invertIfNegative val="0"/>
            <c:bubble3D val="0"/>
            <c:spPr>
              <a:solidFill>
                <a:schemeClr val="accent6">
                  <a:lumMod val="75000"/>
                </a:schemeClr>
              </a:solidFill>
              <a:ln>
                <a:noFill/>
              </a:ln>
              <a:effectLst/>
              <a:sp3d/>
            </c:spPr>
            <c:extLst>
              <c:ext xmlns:c16="http://schemas.microsoft.com/office/drawing/2014/chart" uri="{C3380CC4-5D6E-409C-BE32-E72D297353CC}">
                <c16:uniqueId val="{00000003-2FD5-472C-B56D-C62955FB432C}"/>
              </c:ext>
            </c:extLst>
          </c:dPt>
          <c:dLbls>
            <c:dLbl>
              <c:idx val="0"/>
              <c:layout>
                <c:manualLayout>
                  <c:x val="0"/>
                  <c:y val="0.20689668436207603"/>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r>
                      <a:rPr lang="en-US">
                        <a:solidFill>
                          <a:schemeClr val="bg1"/>
                        </a:solidFill>
                      </a:rPr>
                      <a:t>87%</a:t>
                    </a:r>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9.6213910761154861E-2"/>
                      <c:h val="9.7615124619818694E-2"/>
                    </c:manualLayout>
                  </c15:layout>
                  <c15:showDataLabelsRange val="0"/>
                </c:ext>
                <c:ext xmlns:c16="http://schemas.microsoft.com/office/drawing/2014/chart" uri="{C3380CC4-5D6E-409C-BE32-E72D297353CC}">
                  <c16:uniqueId val="{00000001-2FD5-472C-B56D-C62955FB432C}"/>
                </c:ext>
              </c:extLst>
            </c:dLbl>
            <c:dLbl>
              <c:idx val="1"/>
              <c:layout>
                <c:manualLayout>
                  <c:x val="2.1738987789569782E-2"/>
                  <c:y val="4.2183662691798948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bg1"/>
                        </a:solidFill>
                        <a:latin typeface="+mn-lt"/>
                        <a:ea typeface="+mn-ea"/>
                        <a:cs typeface="+mn-cs"/>
                      </a:defRPr>
                    </a:pPr>
                    <a:r>
                      <a:rPr lang="en-US">
                        <a:solidFill>
                          <a:schemeClr val="bg1"/>
                        </a:solidFill>
                      </a:rPr>
                      <a:t>13%</a:t>
                    </a:r>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7.8097968732169329E-2"/>
                      <c:h val="9.7615124619818694E-2"/>
                    </c:manualLayout>
                  </c15:layout>
                  <c15:showDataLabelsRange val="0"/>
                </c:ext>
                <c:ext xmlns:c16="http://schemas.microsoft.com/office/drawing/2014/chart" uri="{C3380CC4-5D6E-409C-BE32-E72D297353CC}">
                  <c16:uniqueId val="{00000003-2FD5-472C-B56D-C62955FB432C}"/>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[1]Hoja1!$I$6:$I$7</c:f>
              <c:strCache>
                <c:ptCount val="2"/>
                <c:pt idx="0">
                  <c:v>cumple</c:v>
                </c:pt>
                <c:pt idx="1">
                  <c:v>No cumple</c:v>
                </c:pt>
              </c:strCache>
            </c:strRef>
          </c:cat>
          <c:val>
            <c:numRef>
              <c:f>[1]Hoja1!$J$6:$J$7</c:f>
              <c:numCache>
                <c:formatCode>General</c:formatCode>
                <c:ptCount val="2"/>
                <c:pt idx="0">
                  <c:v>61</c:v>
                </c:pt>
                <c:pt idx="1">
                  <c:v>9</c:v>
                </c:pt>
              </c:numCache>
            </c:numRef>
          </c:val>
          <c:extLst>
            <c:ext xmlns:c16="http://schemas.microsoft.com/office/drawing/2014/chart" uri="{C3380CC4-5D6E-409C-BE32-E72D297353CC}">
              <c16:uniqueId val="{00000004-2FD5-472C-B56D-C62955FB432C}"/>
            </c:ext>
          </c:extLst>
        </c:ser>
        <c:dLbls>
          <c:showLegendKey val="0"/>
          <c:showVal val="1"/>
          <c:showCatName val="0"/>
          <c:showSerName val="0"/>
          <c:showPercent val="0"/>
          <c:showBubbleSize val="0"/>
        </c:dLbls>
        <c:gapWidth val="150"/>
        <c:shape val="box"/>
        <c:axId val="1369076848"/>
        <c:axId val="1369076016"/>
        <c:axId val="0"/>
      </c:bar3DChart>
      <c:catAx>
        <c:axId val="13690768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69076016"/>
        <c:crosses val="autoZero"/>
        <c:auto val="1"/>
        <c:lblAlgn val="ctr"/>
        <c:lblOffset val="100"/>
        <c:noMultiLvlLbl val="0"/>
      </c:catAx>
      <c:valAx>
        <c:axId val="13690760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 </a:t>
                </a:r>
                <a:r>
                  <a:rPr lang="es-CO">
                    <a:latin typeface="Arial Narrow" panose="020B0606020202030204" pitchFamily="34" charset="0"/>
                  </a:rPr>
                  <a:t>Cantidad</a:t>
                </a:r>
                <a:r>
                  <a:rPr lang="es-CO" baseline="0">
                    <a:latin typeface="Arial Narrow" panose="020B0606020202030204" pitchFamily="34" charset="0"/>
                  </a:rPr>
                  <a:t> de datos </a:t>
                </a:r>
              </a:p>
              <a:p>
                <a:pPr>
                  <a:defRPr/>
                </a:pP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690768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SOLO</a:t>
            </a:r>
            <a:r>
              <a:rPr lang="es-CO" baseline="0">
                <a:latin typeface="Arial Narrow" panose="020B0606020202030204" pitchFamily="34" charset="0"/>
              </a:rPr>
              <a:t> DESINFECCIÓN</a:t>
            </a:r>
            <a:r>
              <a:rPr lang="es-CO">
                <a:latin typeface="Arial Narrow" panose="020B0606020202030204" pitchFamily="34" charset="0"/>
              </a:rPr>
              <a:t> </a:t>
            </a:r>
          </a:p>
        </c:rich>
      </c:tx>
      <c:layout>
        <c:manualLayout>
          <c:xMode val="edge"/>
          <c:yMode val="edge"/>
          <c:x val="0.28050442491184652"/>
          <c:y val="5.57880055788005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3">
                  <a:lumMod val="50000"/>
                </a:schemeClr>
              </a:solidFill>
              <a:ln>
                <a:noFill/>
              </a:ln>
              <a:effectLst/>
              <a:sp3d/>
            </c:spPr>
            <c:extLst>
              <c:ext xmlns:c16="http://schemas.microsoft.com/office/drawing/2014/chart" uri="{C3380CC4-5D6E-409C-BE32-E72D297353CC}">
                <c16:uniqueId val="{00000001-A86B-49BF-9CEC-12225912D4FE}"/>
              </c:ext>
            </c:extLst>
          </c:dPt>
          <c:dPt>
            <c:idx val="1"/>
            <c:invertIfNegative val="0"/>
            <c:bubble3D val="0"/>
            <c:spPr>
              <a:solidFill>
                <a:schemeClr val="accent6">
                  <a:lumMod val="75000"/>
                </a:schemeClr>
              </a:solidFill>
              <a:ln>
                <a:noFill/>
              </a:ln>
              <a:effectLst/>
              <a:sp3d/>
            </c:spPr>
            <c:extLst>
              <c:ext xmlns:c16="http://schemas.microsoft.com/office/drawing/2014/chart" uri="{C3380CC4-5D6E-409C-BE32-E72D297353CC}">
                <c16:uniqueId val="{00000003-A86B-49BF-9CEC-12225912D4FE}"/>
              </c:ext>
            </c:extLst>
          </c:dPt>
          <c:dLbls>
            <c:dLbl>
              <c:idx val="0"/>
              <c:layout>
                <c:manualLayout>
                  <c:x val="1.2891399230173546E-2"/>
                  <c:y val="0.2611111111111110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r>
                      <a:rPr lang="en-US">
                        <a:solidFill>
                          <a:schemeClr val="bg1"/>
                        </a:solidFill>
                      </a:rPr>
                      <a:t>54%</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8.843546687679503E-2"/>
                      <c:h val="8.2338145231846016E-2"/>
                    </c:manualLayout>
                  </c15:layout>
                  <c15:showDataLabelsRange val="0"/>
                </c:ext>
                <c:ext xmlns:c16="http://schemas.microsoft.com/office/drawing/2014/chart" uri="{C3380CC4-5D6E-409C-BE32-E72D297353CC}">
                  <c16:uniqueId val="{00000001-A86B-49BF-9CEC-12225912D4FE}"/>
                </c:ext>
              </c:extLst>
            </c:dLbl>
            <c:dLbl>
              <c:idx val="1"/>
              <c:layout>
                <c:manualLayout>
                  <c:x val="2.7777777777777779E-3"/>
                  <c:y val="0.11561752697579469"/>
                </c:manualLayout>
              </c:layout>
              <c:tx>
                <c:rich>
                  <a:bodyPr/>
                  <a:lstStyle/>
                  <a:p>
                    <a:r>
                      <a:rPr lang="en-US">
                        <a:solidFill>
                          <a:schemeClr val="bg1"/>
                        </a:solidFill>
                      </a:rPr>
                      <a:t>49%</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A86B-49BF-9CEC-12225912D4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[1]Hoja1!$I$11:$I$12</c:f>
              <c:strCache>
                <c:ptCount val="2"/>
                <c:pt idx="0">
                  <c:v>Cumple</c:v>
                </c:pt>
                <c:pt idx="1">
                  <c:v>No Cumple</c:v>
                </c:pt>
              </c:strCache>
            </c:strRef>
          </c:cat>
          <c:val>
            <c:numRef>
              <c:f>[1]Hoja1!$J$11:$J$12</c:f>
              <c:numCache>
                <c:formatCode>General</c:formatCode>
                <c:ptCount val="2"/>
                <c:pt idx="0">
                  <c:v>38</c:v>
                </c:pt>
                <c:pt idx="1">
                  <c:v>34</c:v>
                </c:pt>
              </c:numCache>
            </c:numRef>
          </c:val>
          <c:extLst>
            <c:ext xmlns:c16="http://schemas.microsoft.com/office/drawing/2014/chart" uri="{C3380CC4-5D6E-409C-BE32-E72D297353CC}">
              <c16:uniqueId val="{00000004-A86B-49BF-9CEC-12225912D4FE}"/>
            </c:ext>
          </c:extLst>
        </c:ser>
        <c:dLbls>
          <c:showLegendKey val="0"/>
          <c:showVal val="1"/>
          <c:showCatName val="0"/>
          <c:showSerName val="0"/>
          <c:showPercent val="0"/>
          <c:showBubbleSize val="0"/>
        </c:dLbls>
        <c:gapWidth val="150"/>
        <c:shape val="box"/>
        <c:axId val="315674112"/>
        <c:axId val="315674528"/>
        <c:axId val="0"/>
      </c:bar3DChart>
      <c:catAx>
        <c:axId val="31567411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15674528"/>
        <c:crosses val="autoZero"/>
        <c:auto val="1"/>
        <c:lblAlgn val="ctr"/>
        <c:lblOffset val="100"/>
        <c:noMultiLvlLbl val="0"/>
      </c:catAx>
      <c:valAx>
        <c:axId val="3156745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latin typeface="Arial Narrow" panose="020B0606020202030204" pitchFamily="34" charset="0"/>
                    <a:cs typeface="Times New Roman" panose="02020603050405020304" pitchFamily="18" charset="0"/>
                  </a:rPr>
                  <a:t>Cantidad</a:t>
                </a:r>
                <a:r>
                  <a:rPr lang="es-CO" baseline="0">
                    <a:latin typeface="Arial Narrow" panose="020B0606020202030204" pitchFamily="34" charset="0"/>
                    <a:cs typeface="Times New Roman" panose="02020603050405020304" pitchFamily="18" charset="0"/>
                  </a:rPr>
                  <a:t> de datos </a:t>
                </a:r>
                <a:endParaRPr lang="es-CO">
                  <a:latin typeface="Arial Narrow" panose="020B0606020202030204" pitchFamily="34" charset="0"/>
                  <a:cs typeface="Times New Roman" panose="02020603050405020304" pitchFamily="18"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15674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USOS</a:t>
            </a:r>
            <a:r>
              <a:rPr lang="es-CO" baseline="0">
                <a:latin typeface="Arial Narrow" panose="020B0606020202030204" pitchFamily="34" charset="0"/>
              </a:rPr>
              <a:t> AGRICOLA Y PECUARIO</a:t>
            </a:r>
            <a:endParaRPr lang="es-CO">
              <a:latin typeface="Arial Narrow" panose="020B0606020202030204" pitchFamily="34" charset="0"/>
            </a:endParaRPr>
          </a:p>
        </c:rich>
      </c:tx>
      <c:layout>
        <c:manualLayout>
          <c:xMode val="edge"/>
          <c:yMode val="edge"/>
          <c:x val="0.26881094879503153"/>
          <c:y val="6.299806863764671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3">
                <a:lumMod val="50000"/>
              </a:schemeClr>
            </a:solidFill>
            <a:ln>
              <a:noFill/>
            </a:ln>
            <a:effectLst/>
            <a:sp3d/>
          </c:spPr>
          <c:invertIfNegative val="0"/>
          <c:dLbls>
            <c:dLbl>
              <c:idx val="0"/>
              <c:layout>
                <c:manualLayout>
                  <c:x val="-6.4073810484780519E-17"/>
                  <c:y val="0.27169811320754728"/>
                </c:manualLayout>
              </c:layout>
              <c:tx>
                <c:rich>
                  <a:bodyPr/>
                  <a:lstStyle/>
                  <a:p>
                    <a:r>
                      <a:rPr lang="en-US">
                        <a:solidFill>
                          <a:schemeClr val="bg1"/>
                        </a:solidFill>
                      </a:rPr>
                      <a:t>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962-4098-9C85-B90718B34DA7}"/>
                </c:ext>
              </c:extLst>
            </c:dLbl>
            <c:dLbl>
              <c:idx val="1"/>
              <c:layout>
                <c:manualLayout>
                  <c:x val="6.9899509822807498E-3"/>
                  <c:y val="0.27271192987669002"/>
                </c:manualLayout>
              </c:layout>
              <c:tx>
                <c:rich>
                  <a:bodyPr/>
                  <a:lstStyle/>
                  <a:p>
                    <a:r>
                      <a:rPr lang="en-US"/>
                      <a:t>100%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C962-4098-9C85-B90718B34DA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[1]Hoja1!$I$15:$I$16</c:f>
              <c:strCache>
                <c:ptCount val="2"/>
                <c:pt idx="0">
                  <c:v>Cumple</c:v>
                </c:pt>
                <c:pt idx="1">
                  <c:v>Cumple </c:v>
                </c:pt>
              </c:strCache>
            </c:strRef>
          </c:cat>
          <c:val>
            <c:numRef>
              <c:f>[1]Hoja1!$J$15:$J$16</c:f>
              <c:numCache>
                <c:formatCode>General</c:formatCode>
                <c:ptCount val="2"/>
                <c:pt idx="0">
                  <c:v>72</c:v>
                </c:pt>
                <c:pt idx="1">
                  <c:v>72</c:v>
                </c:pt>
              </c:numCache>
            </c:numRef>
          </c:val>
          <c:extLst>
            <c:ext xmlns:c16="http://schemas.microsoft.com/office/drawing/2014/chart" uri="{C3380CC4-5D6E-409C-BE32-E72D297353CC}">
              <c16:uniqueId val="{00000002-C962-4098-9C85-B90718B34DA7}"/>
            </c:ext>
          </c:extLst>
        </c:ser>
        <c:dLbls>
          <c:showLegendKey val="0"/>
          <c:showVal val="1"/>
          <c:showCatName val="0"/>
          <c:showSerName val="0"/>
          <c:showPercent val="0"/>
          <c:showBubbleSize val="0"/>
        </c:dLbls>
        <c:gapWidth val="150"/>
        <c:shape val="box"/>
        <c:axId val="2072364559"/>
        <c:axId val="2072367887"/>
        <c:axId val="0"/>
      </c:bar3DChart>
      <c:catAx>
        <c:axId val="2072364559"/>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72367887"/>
        <c:crosses val="autoZero"/>
        <c:auto val="1"/>
        <c:lblAlgn val="ctr"/>
        <c:lblOffset val="100"/>
        <c:noMultiLvlLbl val="0"/>
      </c:catAx>
      <c:valAx>
        <c:axId val="20723678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Cantidad</a:t>
                </a:r>
                <a:r>
                  <a:rPr lang="es-CO" baseline="0"/>
                  <a:t> de datos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723645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latin typeface="Arial Narrow" panose="020B0606020202030204" pitchFamily="34" charset="0"/>
              </a:rPr>
              <a:t>CARACTERÍTICAS</a:t>
            </a:r>
            <a:r>
              <a:rPr lang="es-CO" baseline="0">
                <a:latin typeface="Arial Narrow" panose="020B0606020202030204" pitchFamily="34" charset="0"/>
              </a:rPr>
              <a:t> FÍSICAS</a:t>
            </a:r>
            <a:endParaRPr lang="es-CO">
              <a:latin typeface="Arial Narrow" panose="020B0606020202030204" pitchFamily="34" charset="0"/>
            </a:endParaRPr>
          </a:p>
        </c:rich>
      </c:tx>
      <c:layout>
        <c:manualLayout>
          <c:xMode val="edge"/>
          <c:yMode val="edge"/>
          <c:x val="0.25154013349967203"/>
          <c:y val="6.718346253229974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dPt>
            <c:idx val="0"/>
            <c:invertIfNegative val="0"/>
            <c:bubble3D val="0"/>
            <c:spPr>
              <a:solidFill>
                <a:schemeClr val="accent3">
                  <a:lumMod val="50000"/>
                </a:schemeClr>
              </a:solidFill>
              <a:ln>
                <a:noFill/>
              </a:ln>
              <a:effectLst/>
              <a:sp3d/>
            </c:spPr>
            <c:extLst>
              <c:ext xmlns:c16="http://schemas.microsoft.com/office/drawing/2014/chart" uri="{C3380CC4-5D6E-409C-BE32-E72D297353CC}">
                <c16:uniqueId val="{00000001-0FC6-4545-9F2A-001C26A97686}"/>
              </c:ext>
            </c:extLst>
          </c:dPt>
          <c:dPt>
            <c:idx val="1"/>
            <c:invertIfNegative val="0"/>
            <c:bubble3D val="0"/>
            <c:spPr>
              <a:solidFill>
                <a:schemeClr val="accent6">
                  <a:lumMod val="75000"/>
                </a:schemeClr>
              </a:solidFill>
              <a:ln>
                <a:noFill/>
              </a:ln>
              <a:effectLst/>
              <a:sp3d/>
            </c:spPr>
            <c:extLst>
              <c:ext xmlns:c16="http://schemas.microsoft.com/office/drawing/2014/chart" uri="{C3380CC4-5D6E-409C-BE32-E72D297353CC}">
                <c16:uniqueId val="{00000003-0FC6-4545-9F2A-001C26A97686}"/>
              </c:ext>
            </c:extLst>
          </c:dPt>
          <c:dLbls>
            <c:dLbl>
              <c:idx val="0"/>
              <c:layout>
                <c:manualLayout>
                  <c:x val="2.7776684164479439E-3"/>
                  <c:y val="0.29915117381160689"/>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r>
                      <a:rPr lang="en-US">
                        <a:solidFill>
                          <a:schemeClr val="bg1"/>
                        </a:solidFill>
                      </a:rPr>
                      <a:t>43%</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8.0888888888888871E-2"/>
                      <c:h val="9.7152960046660811E-2"/>
                    </c:manualLayout>
                  </c15:layout>
                  <c15:showDataLabelsRange val="0"/>
                </c:ext>
                <c:ext xmlns:c16="http://schemas.microsoft.com/office/drawing/2014/chart" uri="{C3380CC4-5D6E-409C-BE32-E72D297353CC}">
                  <c16:uniqueId val="{00000001-0FC6-4545-9F2A-001C26A97686}"/>
                </c:ext>
              </c:extLst>
            </c:dLbl>
            <c:dLbl>
              <c:idx val="1"/>
              <c:layout>
                <c:manualLayout>
                  <c:x val="8.3333333333333315E-3"/>
                  <c:y val="0.32952938174394869"/>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r>
                      <a:rPr lang="en-US">
                        <a:solidFill>
                          <a:schemeClr val="bg1"/>
                        </a:solidFill>
                      </a:rPr>
                      <a:t>57%</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7.65417760279965E-2"/>
                      <c:h val="9.2523330417031202E-2"/>
                    </c:manualLayout>
                  </c15:layout>
                  <c15:showDataLabelsRange val="0"/>
                </c:ext>
                <c:ext xmlns:c16="http://schemas.microsoft.com/office/drawing/2014/chart" uri="{C3380CC4-5D6E-409C-BE32-E72D297353CC}">
                  <c16:uniqueId val="{00000003-0FC6-4545-9F2A-001C26A9768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[1]Hoja1!$I$19:$I$20</c:f>
              <c:strCache>
                <c:ptCount val="2"/>
                <c:pt idx="0">
                  <c:v>Cumple</c:v>
                </c:pt>
                <c:pt idx="1">
                  <c:v>No Cumple</c:v>
                </c:pt>
              </c:strCache>
            </c:strRef>
          </c:cat>
          <c:val>
            <c:numRef>
              <c:f>[1]Hoja1!$J$19:$J$20</c:f>
              <c:numCache>
                <c:formatCode>General</c:formatCode>
                <c:ptCount val="2"/>
                <c:pt idx="0">
                  <c:v>30</c:v>
                </c:pt>
                <c:pt idx="1">
                  <c:v>40</c:v>
                </c:pt>
              </c:numCache>
            </c:numRef>
          </c:val>
          <c:extLst>
            <c:ext xmlns:c16="http://schemas.microsoft.com/office/drawing/2014/chart" uri="{C3380CC4-5D6E-409C-BE32-E72D297353CC}">
              <c16:uniqueId val="{00000004-0FC6-4545-9F2A-001C26A97686}"/>
            </c:ext>
          </c:extLst>
        </c:ser>
        <c:dLbls>
          <c:showLegendKey val="0"/>
          <c:showVal val="1"/>
          <c:showCatName val="0"/>
          <c:showSerName val="0"/>
          <c:showPercent val="0"/>
          <c:showBubbleSize val="0"/>
        </c:dLbls>
        <c:gapWidth val="150"/>
        <c:shape val="box"/>
        <c:axId val="1734929488"/>
        <c:axId val="1734928656"/>
        <c:axId val="0"/>
      </c:bar3DChart>
      <c:catAx>
        <c:axId val="173492948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4928656"/>
        <c:crosses val="autoZero"/>
        <c:auto val="1"/>
        <c:lblAlgn val="ctr"/>
        <c:lblOffset val="100"/>
        <c:noMultiLvlLbl val="0"/>
      </c:catAx>
      <c:valAx>
        <c:axId val="1734928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latin typeface="Arial Narrow" panose="020B0606020202030204" pitchFamily="34" charset="0"/>
                  </a:rPr>
                  <a:t>C</a:t>
                </a:r>
                <a:r>
                  <a:rPr lang="es-CO" sz="1000" b="0" i="0" u="none" strike="noStrike" baseline="0">
                    <a:effectLst/>
                    <a:latin typeface="Arial Narrow" panose="020B0606020202030204" pitchFamily="34" charset="0"/>
                  </a:rPr>
                  <a:t>antidad de datos </a:t>
                </a:r>
                <a:endParaRPr lang="es-CO">
                  <a:latin typeface="Arial Narrow" panose="020B060602020203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49294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8</xdr:col>
      <xdr:colOff>19050</xdr:colOff>
      <xdr:row>1</xdr:row>
      <xdr:rowOff>33337</xdr:rowOff>
    </xdr:from>
    <xdr:to>
      <xdr:col>12</xdr:col>
      <xdr:colOff>523875</xdr:colOff>
      <xdr:row>12</xdr:row>
      <xdr:rowOff>133350</xdr:rowOff>
    </xdr:to>
    <xdr:graphicFrame macro="">
      <xdr:nvGraphicFramePr>
        <xdr:cNvPr id="2" name="Gráfico 1">
          <a:extLst>
            <a:ext uri="{FF2B5EF4-FFF2-40B4-BE49-F238E27FC236}">
              <a16:creationId xmlns:a16="http://schemas.microsoft.com/office/drawing/2014/main" id="{093053AC-42A5-40FF-8D60-A8A5796AF3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33337</xdr:colOff>
      <xdr:row>13</xdr:row>
      <xdr:rowOff>71437</xdr:rowOff>
    </xdr:from>
    <xdr:to>
      <xdr:col>12</xdr:col>
      <xdr:colOff>523875</xdr:colOff>
      <xdr:row>23</xdr:row>
      <xdr:rowOff>123825</xdr:rowOff>
    </xdr:to>
    <xdr:graphicFrame macro="">
      <xdr:nvGraphicFramePr>
        <xdr:cNvPr id="3" name="Gráfico 2">
          <a:extLst>
            <a:ext uri="{FF2B5EF4-FFF2-40B4-BE49-F238E27FC236}">
              <a16:creationId xmlns:a16="http://schemas.microsoft.com/office/drawing/2014/main" id="{551399F6-11A8-4302-99C4-F61BEFA52B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95250</xdr:colOff>
      <xdr:row>36</xdr:row>
      <xdr:rowOff>123824</xdr:rowOff>
    </xdr:from>
    <xdr:to>
      <xdr:col>12</xdr:col>
      <xdr:colOff>561975</xdr:colOff>
      <xdr:row>47</xdr:row>
      <xdr:rowOff>190499</xdr:rowOff>
    </xdr:to>
    <xdr:graphicFrame macro="">
      <xdr:nvGraphicFramePr>
        <xdr:cNvPr id="4" name="Gráfico 3">
          <a:extLst>
            <a:ext uri="{FF2B5EF4-FFF2-40B4-BE49-F238E27FC236}">
              <a16:creationId xmlns:a16="http://schemas.microsoft.com/office/drawing/2014/main" id="{6858F261-5BD4-4F73-AAC8-C53B81A1C5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109537</xdr:colOff>
      <xdr:row>49</xdr:row>
      <xdr:rowOff>38101</xdr:rowOff>
    </xdr:from>
    <xdr:to>
      <xdr:col>12</xdr:col>
      <xdr:colOff>600075</xdr:colOff>
      <xdr:row>60</xdr:row>
      <xdr:rowOff>38101</xdr:rowOff>
    </xdr:to>
    <xdr:graphicFrame macro="">
      <xdr:nvGraphicFramePr>
        <xdr:cNvPr id="5" name="Gráfico 4">
          <a:extLst>
            <a:ext uri="{FF2B5EF4-FFF2-40B4-BE49-F238E27FC236}">
              <a16:creationId xmlns:a16="http://schemas.microsoft.com/office/drawing/2014/main" id="{17A99613-5A00-4626-BE23-FAE875B1AF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57149</xdr:colOff>
      <xdr:row>24</xdr:row>
      <xdr:rowOff>19050</xdr:rowOff>
    </xdr:from>
    <xdr:to>
      <xdr:col>12</xdr:col>
      <xdr:colOff>542925</xdr:colOff>
      <xdr:row>34</xdr:row>
      <xdr:rowOff>114300</xdr:rowOff>
    </xdr:to>
    <xdr:graphicFrame macro="">
      <xdr:nvGraphicFramePr>
        <xdr:cNvPr id="6" name="Gráfico 5">
          <a:extLst>
            <a:ext uri="{FF2B5EF4-FFF2-40B4-BE49-F238E27FC236}">
              <a16:creationId xmlns:a16="http://schemas.microsoft.com/office/drawing/2014/main" id="{1F476FE9-B1D0-453C-9FC4-E3A16B8171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19050</xdr:colOff>
      <xdr:row>1</xdr:row>
      <xdr:rowOff>0</xdr:rowOff>
    </xdr:from>
    <xdr:to>
      <xdr:col>23</xdr:col>
      <xdr:colOff>476250</xdr:colOff>
      <xdr:row>12</xdr:row>
      <xdr:rowOff>114301</xdr:rowOff>
    </xdr:to>
    <xdr:graphicFrame macro="">
      <xdr:nvGraphicFramePr>
        <xdr:cNvPr id="8" name="Gráfico 7">
          <a:extLst>
            <a:ext uri="{FF2B5EF4-FFF2-40B4-BE49-F238E27FC236}">
              <a16:creationId xmlns:a16="http://schemas.microsoft.com/office/drawing/2014/main" id="{50A22B80-4999-4B1C-B67B-71558097E0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19</xdr:col>
      <xdr:colOff>0</xdr:colOff>
      <xdr:row>15</xdr:row>
      <xdr:rowOff>0</xdr:rowOff>
    </xdr:from>
    <xdr:to>
      <xdr:col>23</xdr:col>
      <xdr:colOff>476251</xdr:colOff>
      <xdr:row>26</xdr:row>
      <xdr:rowOff>180975</xdr:rowOff>
    </xdr:to>
    <xdr:graphicFrame macro="">
      <xdr:nvGraphicFramePr>
        <xdr:cNvPr id="10" name="Gráfico 9">
          <a:extLst>
            <a:ext uri="{FF2B5EF4-FFF2-40B4-BE49-F238E27FC236}">
              <a16:creationId xmlns:a16="http://schemas.microsoft.com/office/drawing/2014/main" id="{E7639778-BD4E-4132-8B35-E839DA73E5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19</xdr:col>
      <xdr:colOff>0</xdr:colOff>
      <xdr:row>29</xdr:row>
      <xdr:rowOff>0</xdr:rowOff>
    </xdr:from>
    <xdr:to>
      <xdr:col>23</xdr:col>
      <xdr:colOff>585788</xdr:colOff>
      <xdr:row>42</xdr:row>
      <xdr:rowOff>47625</xdr:rowOff>
    </xdr:to>
    <xdr:graphicFrame macro="">
      <xdr:nvGraphicFramePr>
        <xdr:cNvPr id="12" name="Gráfico 11">
          <a:extLst>
            <a:ext uri="{FF2B5EF4-FFF2-40B4-BE49-F238E27FC236}">
              <a16:creationId xmlns:a16="http://schemas.microsoft.com/office/drawing/2014/main" id="{0F8CFE6E-278A-4E7E-8F3D-5EBC86965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19050</xdr:colOff>
      <xdr:row>44</xdr:row>
      <xdr:rowOff>0</xdr:rowOff>
    </xdr:from>
    <xdr:to>
      <xdr:col>23</xdr:col>
      <xdr:colOff>547688</xdr:colOff>
      <xdr:row>56</xdr:row>
      <xdr:rowOff>171450</xdr:rowOff>
    </xdr:to>
    <xdr:graphicFrame macro="">
      <xdr:nvGraphicFramePr>
        <xdr:cNvPr id="15" name="Gráfico 14">
          <a:extLst>
            <a:ext uri="{FF2B5EF4-FFF2-40B4-BE49-F238E27FC236}">
              <a16:creationId xmlns:a16="http://schemas.microsoft.com/office/drawing/2014/main" id="{E974663C-9ECF-454F-81B8-6F2E946AB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0</xdr:colOff>
      <xdr:row>57</xdr:row>
      <xdr:rowOff>180975</xdr:rowOff>
    </xdr:from>
    <xdr:to>
      <xdr:col>23</xdr:col>
      <xdr:colOff>576263</xdr:colOff>
      <xdr:row>70</xdr:row>
      <xdr:rowOff>19050</xdr:rowOff>
    </xdr:to>
    <xdr:graphicFrame macro="">
      <xdr:nvGraphicFramePr>
        <xdr:cNvPr id="16" name="Gráfico 15">
          <a:extLst>
            <a:ext uri="{FF2B5EF4-FFF2-40B4-BE49-F238E27FC236}">
              <a16:creationId xmlns:a16="http://schemas.microsoft.com/office/drawing/2014/main" id="{84F4D29D-911F-4A75-83D3-C17B18EF7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nsolidado%20Agua%20Subterr&#225;nea%20VS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Cornare"/>
      <sheetName val="meq_L"/>
      <sheetName val="Balance Iónico"/>
      <sheetName val="Decreto 1594 de 1984"/>
      <sheetName val="Resolución 2115 de 2007"/>
      <sheetName val="Diagramas de torta."/>
      <sheetName val="Hoja1"/>
      <sheetName val="Hoja2"/>
    </sheetNames>
    <sheetDataSet>
      <sheetData sheetId="0"/>
      <sheetData sheetId="1"/>
      <sheetData sheetId="2"/>
      <sheetData sheetId="3"/>
      <sheetData sheetId="4"/>
      <sheetData sheetId="5"/>
      <sheetData sheetId="6">
        <row r="6">
          <cell r="I6" t="str">
            <v>cumple</v>
          </cell>
          <cell r="J6">
            <v>61</v>
          </cell>
        </row>
        <row r="7">
          <cell r="I7" t="str">
            <v>No cumple</v>
          </cell>
          <cell r="J7">
            <v>9</v>
          </cell>
        </row>
        <row r="11">
          <cell r="I11" t="str">
            <v>Cumple</v>
          </cell>
          <cell r="J11">
            <v>38</v>
          </cell>
        </row>
        <row r="12">
          <cell r="I12" t="str">
            <v>No Cumple</v>
          </cell>
          <cell r="J12">
            <v>34</v>
          </cell>
        </row>
        <row r="15">
          <cell r="I15" t="str">
            <v>Cumple</v>
          </cell>
          <cell r="J15">
            <v>72</v>
          </cell>
        </row>
        <row r="16">
          <cell r="I16" t="str">
            <v xml:space="preserve">Cumple </v>
          </cell>
          <cell r="J16">
            <v>72</v>
          </cell>
        </row>
        <row r="19">
          <cell r="I19" t="str">
            <v>Cumple</v>
          </cell>
          <cell r="J19">
            <v>30</v>
          </cell>
        </row>
        <row r="20">
          <cell r="I20" t="str">
            <v>No Cumple</v>
          </cell>
          <cell r="J20">
            <v>40</v>
          </cell>
        </row>
        <row r="27">
          <cell r="I27" t="str">
            <v xml:space="preserve">Cumple </v>
          </cell>
          <cell r="J27">
            <v>63</v>
          </cell>
        </row>
        <row r="28">
          <cell r="I28" t="str">
            <v>No Cumple</v>
          </cell>
          <cell r="J28">
            <v>7</v>
          </cell>
        </row>
      </sheetData>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3F0832-70BA-4CDF-80B5-86F8E88C516F}" name="Tabla43" displayName="Tabla43" ref="A1:T73" totalsRowShown="0" headerRowDxfId="28" dataDxfId="26" headerRowBorderDxfId="27" tableBorderDxfId="25">
  <autoFilter ref="A1:T73" xr:uid="{10D6F135-D9CD-4CCB-9830-F9E8D35873B0}">
    <filterColumn colId="16">
      <filters>
        <filter val="CUMPLE"/>
      </filters>
    </filterColumn>
  </autoFilter>
  <tableColumns count="20">
    <tableColumn id="20" xr3:uid="{72904888-5B22-4205-9BA0-FA511C3C8769}" name="ID" dataDxfId="24"/>
    <tableColumn id="1" xr3:uid="{953ED4E5-805B-4D7F-A4C9-03C9989EDCF4}" name="Año" dataDxfId="23"/>
    <tableColumn id="2" xr3:uid="{C6114137-FF60-4AEE-BA03-B49B6D46C865}" name="Municipio" dataDxfId="22"/>
    <tableColumn id="3" xr3:uid="{10D55F6A-4DE3-45A7-B9CD-2F70DAF7CF8D}" name="Nombre de la empresa" dataDxfId="21"/>
    <tableColumn id="18" xr3:uid="{C1F496CF-8851-4C60-A93C-14DCFE5DE425}" name="Tipo" dataDxfId="20"/>
    <tableColumn id="4" xr3:uid="{EC1AB026-8273-42A2-B87F-615CF322D4D7}" name="Calcio (mg/L)" dataDxfId="19"/>
    <tableColumn id="5" xr3:uid="{4305BA61-1FF1-4C96-9929-50DDCA15D679}" name="Magnesio (mg/L)" dataDxfId="18"/>
    <tableColumn id="7" xr3:uid="{BCD2EE6F-EE85-4C26-801F-6321B9F2D824}" name="Sodio (mg/L)" dataDxfId="17"/>
    <tableColumn id="6" xr3:uid="{A65F22D7-9BEB-411A-82D3-EB794C10EA1D}" name="Potasio (mg/L)" dataDxfId="16"/>
    <tableColumn id="8" xr3:uid="{7953D0B7-B323-47DF-AA16-55BC69093E9C}" name="Cloruros (mg/L)" dataDxfId="15"/>
    <tableColumn id="9" xr3:uid="{3A962569-B671-46C6-AB42-4BCF858B50A3}" name="Sulfatos (mg/L)" dataDxfId="14"/>
    <tableColumn id="10" xr3:uid="{ED8CF078-7083-4B92-B836-CF97CBD0979E}" name="Bicarbonatos (mg/L)" dataDxfId="13"/>
    <tableColumn id="11" xr3:uid="{FDDEA3C9-074C-4366-B7AE-7DBA43407257}" name="Nitratos (mg/L)" dataDxfId="12"/>
    <tableColumn id="12" xr3:uid="{6BA52668-D0CE-4B0B-A34B-341CBB0B6F70}" name="Suma Cationes " dataDxfId="11"/>
    <tableColumn id="13" xr3:uid="{DA97F611-49B0-4097-ABED-7BF5E35B81E5}" name="Suma Aniones " dataDxfId="10"/>
    <tableColumn id="14" xr3:uid="{1D2925A3-E828-4A1E-A448-A070FCF1C603}" name="Balance" dataDxfId="9" dataCellStyle="Porcentaje"/>
    <tableColumn id="15" xr3:uid="{ED448583-37CC-49A6-A271-E051FC596D40}" name="Norma" dataDxfId="8">
      <calculatedColumnFormula>IF(OR(P2="",R2=""),"N/A",IF(AND(R2&lt;=50,ABS(P2)&lt;=30),"CUMPLE",IF(AND(50&lt;R2,R2&lt;=200,ABS(P2)&lt;30),"CUMPLE",IF(AND(200&lt;R2,R2&lt;=500,ABS(P2)&lt;10),"CUMPLE",IF(AND(500&lt;R2,R2&lt;=2000,ABS(P2)&lt;8),"CUMPLE",IF(AND(R2&gt;2000,ABS(P2)&lt;4),"CUMPLE","NO CUMPLE"))))))</calculatedColumnFormula>
    </tableColumn>
    <tableColumn id="16" xr3:uid="{48645C4F-149F-48AE-B36B-C4DAB7B981B6}" name="Conductividad eléctrica (µs/cm)" dataDxfId="7" dataCellStyle="Porcentaje"/>
    <tableColumn id="17" xr3:uid="{FD4254C6-CE81-4119-93D4-5F4DA2D41B7D}" name="pH (U de pH)" dataDxfId="6"/>
    <tableColumn id="19" xr3:uid="{8611AC3C-3983-4D27-BACE-A3E76C6EE6CE}" name="Temperatura (ºC) Agua" dataDxfId="5"/>
  </tableColumns>
  <tableStyleInfo name="TableStyleMedium1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1.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35F97-9AEF-4928-98C1-E4942DA7B628}">
  <dimension ref="A1:CT73"/>
  <sheetViews>
    <sheetView topLeftCell="BT1" workbookViewId="0">
      <selection activeCell="E6" sqref="E6"/>
    </sheetView>
  </sheetViews>
  <sheetFormatPr baseColWidth="10" defaultRowHeight="15" x14ac:dyDescent="0.25"/>
  <cols>
    <col min="3" max="3" width="15.42578125" bestFit="1" customWidth="1"/>
    <col min="4" max="4" width="42.7109375" bestFit="1" customWidth="1"/>
    <col min="5" max="5" width="120.7109375" bestFit="1" customWidth="1"/>
  </cols>
  <sheetData>
    <row r="1" spans="1:98" ht="45" customHeight="1" x14ac:dyDescent="0.25">
      <c r="A1" s="46" t="s">
        <v>0</v>
      </c>
      <c r="B1" s="47" t="s">
        <v>1</v>
      </c>
      <c r="C1" s="47" t="s">
        <v>2</v>
      </c>
      <c r="D1" s="47" t="s">
        <v>3</v>
      </c>
      <c r="E1" s="47" t="s">
        <v>4</v>
      </c>
      <c r="F1" s="47" t="s">
        <v>5</v>
      </c>
      <c r="G1" s="47" t="s">
        <v>6</v>
      </c>
      <c r="H1" s="47" t="s">
        <v>7</v>
      </c>
      <c r="I1" s="47" t="s">
        <v>8</v>
      </c>
      <c r="J1" s="47" t="s">
        <v>9</v>
      </c>
      <c r="K1" s="47" t="s">
        <v>10</v>
      </c>
      <c r="L1" s="47" t="s">
        <v>11</v>
      </c>
      <c r="M1" s="48" t="s">
        <v>12</v>
      </c>
      <c r="N1" s="47" t="s">
        <v>13</v>
      </c>
      <c r="O1" s="47" t="s">
        <v>14</v>
      </c>
      <c r="P1" s="47" t="s">
        <v>15</v>
      </c>
      <c r="Q1" s="47" t="s">
        <v>16</v>
      </c>
      <c r="R1" s="47" t="s">
        <v>17</v>
      </c>
      <c r="S1" s="47" t="s">
        <v>18</v>
      </c>
      <c r="T1" s="47" t="s">
        <v>19</v>
      </c>
      <c r="U1" s="47" t="s">
        <v>20</v>
      </c>
      <c r="V1" s="47" t="s">
        <v>21</v>
      </c>
      <c r="W1" s="47" t="s">
        <v>22</v>
      </c>
      <c r="X1" s="47" t="s">
        <v>23</v>
      </c>
      <c r="Y1" s="47" t="s">
        <v>24</v>
      </c>
      <c r="Z1" s="47" t="s">
        <v>25</v>
      </c>
      <c r="AA1" s="47" t="s">
        <v>26</v>
      </c>
      <c r="AB1" s="47" t="s">
        <v>27</v>
      </c>
      <c r="AC1" s="47" t="s">
        <v>28</v>
      </c>
      <c r="AD1" s="47" t="s">
        <v>29</v>
      </c>
      <c r="AE1" s="47" t="s">
        <v>30</v>
      </c>
      <c r="AF1" s="47" t="s">
        <v>31</v>
      </c>
      <c r="AG1" s="47" t="s">
        <v>32</v>
      </c>
      <c r="AH1" s="47" t="s">
        <v>33</v>
      </c>
      <c r="AI1" s="47" t="s">
        <v>34</v>
      </c>
      <c r="AJ1" s="47" t="s">
        <v>35</v>
      </c>
      <c r="AK1" s="47" t="s">
        <v>36</v>
      </c>
      <c r="AL1" s="47" t="s">
        <v>37</v>
      </c>
      <c r="AM1" s="47" t="s">
        <v>38</v>
      </c>
      <c r="AN1" s="47" t="s">
        <v>39</v>
      </c>
      <c r="AO1" s="47" t="s">
        <v>40</v>
      </c>
      <c r="AP1" s="47" t="s">
        <v>41</v>
      </c>
      <c r="AQ1" s="47" t="s">
        <v>42</v>
      </c>
      <c r="AR1" s="47" t="s">
        <v>43</v>
      </c>
      <c r="AS1" s="47" t="s">
        <v>44</v>
      </c>
      <c r="AT1" s="47" t="s">
        <v>45</v>
      </c>
      <c r="AU1" s="47" t="s">
        <v>46</v>
      </c>
      <c r="AV1" s="47" t="s">
        <v>47</v>
      </c>
      <c r="AW1" s="47" t="s">
        <v>48</v>
      </c>
      <c r="AX1" s="47" t="s">
        <v>49</v>
      </c>
      <c r="AY1" s="47" t="s">
        <v>50</v>
      </c>
      <c r="AZ1" s="47" t="s">
        <v>51</v>
      </c>
      <c r="BA1" s="47" t="s">
        <v>52</v>
      </c>
      <c r="BB1" s="47" t="s">
        <v>53</v>
      </c>
      <c r="BC1" s="47" t="s">
        <v>54</v>
      </c>
      <c r="BD1" s="47" t="s">
        <v>55</v>
      </c>
      <c r="BE1" s="47" t="s">
        <v>56</v>
      </c>
      <c r="BF1" s="47" t="s">
        <v>57</v>
      </c>
      <c r="BG1" s="47" t="s">
        <v>58</v>
      </c>
      <c r="BH1" s="47" t="s">
        <v>59</v>
      </c>
      <c r="BI1" s="47" t="s">
        <v>60</v>
      </c>
      <c r="BJ1" s="47" t="s">
        <v>61</v>
      </c>
      <c r="BK1" s="47" t="s">
        <v>62</v>
      </c>
      <c r="BL1" s="47" t="s">
        <v>63</v>
      </c>
      <c r="BM1" s="47" t="s">
        <v>64</v>
      </c>
      <c r="BN1" s="47" t="s">
        <v>65</v>
      </c>
      <c r="BO1" s="47" t="s">
        <v>66</v>
      </c>
      <c r="BP1" s="47" t="s">
        <v>67</v>
      </c>
      <c r="BQ1" s="47" t="s">
        <v>68</v>
      </c>
      <c r="BR1" s="47" t="s">
        <v>69</v>
      </c>
      <c r="BS1" s="47" t="s">
        <v>70</v>
      </c>
      <c r="BT1" s="47" t="s">
        <v>71</v>
      </c>
      <c r="BU1" s="47" t="s">
        <v>72</v>
      </c>
      <c r="BV1" s="47" t="s">
        <v>73</v>
      </c>
      <c r="BW1" s="49" t="s">
        <v>74</v>
      </c>
      <c r="BX1" s="49" t="s">
        <v>75</v>
      </c>
      <c r="BY1" s="49" t="s">
        <v>76</v>
      </c>
      <c r="BZ1" s="49" t="s">
        <v>77</v>
      </c>
      <c r="CA1" s="49" t="s">
        <v>78</v>
      </c>
      <c r="CB1" s="49" t="s">
        <v>79</v>
      </c>
      <c r="CC1" s="49" t="s">
        <v>80</v>
      </c>
      <c r="CD1" s="49" t="s">
        <v>81</v>
      </c>
      <c r="CE1" s="49" t="s">
        <v>82</v>
      </c>
      <c r="CF1" s="49" t="s">
        <v>83</v>
      </c>
      <c r="CG1" s="49" t="s">
        <v>84</v>
      </c>
      <c r="CH1" s="49" t="s">
        <v>85</v>
      </c>
      <c r="CI1" s="49" t="s">
        <v>86</v>
      </c>
      <c r="CJ1" s="49" t="s">
        <v>87</v>
      </c>
      <c r="CK1" s="49" t="s">
        <v>88</v>
      </c>
      <c r="CL1" s="49" t="s">
        <v>89</v>
      </c>
      <c r="CM1" s="49" t="s">
        <v>90</v>
      </c>
      <c r="CN1" s="49" t="s">
        <v>91</v>
      </c>
      <c r="CO1" s="49" t="s">
        <v>92</v>
      </c>
      <c r="CP1" s="49" t="s">
        <v>93</v>
      </c>
      <c r="CQ1" s="49" t="s">
        <v>94</v>
      </c>
      <c r="CR1" s="49" t="s">
        <v>95</v>
      </c>
      <c r="CS1" s="49" t="s">
        <v>96</v>
      </c>
      <c r="CT1" s="49" t="s">
        <v>97</v>
      </c>
    </row>
    <row r="2" spans="1:98" ht="15.75" x14ac:dyDescent="0.25">
      <c r="A2" s="2" t="s">
        <v>98</v>
      </c>
      <c r="B2" s="3">
        <v>2016</v>
      </c>
      <c r="C2" s="4" t="s">
        <v>99</v>
      </c>
      <c r="D2" s="3" t="s">
        <v>100</v>
      </c>
      <c r="E2" s="3" t="s">
        <v>101</v>
      </c>
      <c r="F2" s="3" t="s">
        <v>102</v>
      </c>
      <c r="G2" s="3" t="s">
        <v>103</v>
      </c>
      <c r="H2" s="5" t="s">
        <v>104</v>
      </c>
      <c r="I2" s="5" t="s">
        <v>105</v>
      </c>
      <c r="J2" s="5">
        <v>855423.62600000005</v>
      </c>
      <c r="K2" s="5">
        <v>1167488.317</v>
      </c>
      <c r="L2" s="3">
        <v>2121</v>
      </c>
      <c r="M2" s="6">
        <v>0.45833333333333331</v>
      </c>
      <c r="N2" s="7">
        <v>42696</v>
      </c>
      <c r="O2" s="7" t="s">
        <v>106</v>
      </c>
      <c r="P2" s="8">
        <v>1</v>
      </c>
      <c r="Q2" s="8">
        <v>0</v>
      </c>
      <c r="R2" s="5">
        <v>0</v>
      </c>
      <c r="S2" s="5">
        <v>6.3</v>
      </c>
      <c r="T2" s="9">
        <v>23</v>
      </c>
      <c r="U2" s="5">
        <v>80.5</v>
      </c>
      <c r="V2" s="5">
        <v>5.0599999999999996</v>
      </c>
      <c r="W2" s="9">
        <v>75.8</v>
      </c>
      <c r="X2" s="8"/>
      <c r="Y2" s="5"/>
      <c r="Z2" s="5"/>
      <c r="AA2" s="5"/>
      <c r="AB2" s="9"/>
      <c r="AC2" s="9">
        <v>4</v>
      </c>
      <c r="AD2" s="9">
        <v>10</v>
      </c>
      <c r="AE2" s="5">
        <v>0.4</v>
      </c>
      <c r="AF2" s="10"/>
      <c r="AG2" s="9"/>
      <c r="AH2" s="9"/>
      <c r="AI2" s="9"/>
      <c r="AJ2" s="5">
        <v>0</v>
      </c>
      <c r="AK2" s="3">
        <v>45</v>
      </c>
      <c r="AL2" s="3">
        <v>2.5169999999999999</v>
      </c>
      <c r="AM2" s="3">
        <v>0.8</v>
      </c>
      <c r="AN2" s="3">
        <v>40.99</v>
      </c>
      <c r="AO2" s="10">
        <v>2E-3</v>
      </c>
      <c r="AP2" s="11"/>
      <c r="AQ2" s="10"/>
      <c r="AR2" s="9">
        <v>1</v>
      </c>
      <c r="AS2" s="9">
        <v>18.5</v>
      </c>
      <c r="AT2" s="3">
        <v>0.13900000000000001</v>
      </c>
      <c r="AU2" s="3">
        <v>3.88</v>
      </c>
      <c r="AV2" s="3">
        <v>1.17</v>
      </c>
      <c r="AW2" s="10"/>
      <c r="AX2" s="10"/>
      <c r="AY2" s="10"/>
      <c r="AZ2" s="3">
        <v>0.436</v>
      </c>
      <c r="BA2" s="10">
        <v>0.05</v>
      </c>
      <c r="BB2" s="10"/>
      <c r="BC2" s="10"/>
      <c r="BD2" s="10"/>
      <c r="BE2" s="10">
        <v>0</v>
      </c>
      <c r="BF2" s="10">
        <v>0</v>
      </c>
      <c r="BG2" s="10">
        <v>1</v>
      </c>
      <c r="BH2" s="3">
        <v>41.96</v>
      </c>
      <c r="BI2" s="3">
        <v>3</v>
      </c>
      <c r="BJ2" s="5">
        <v>2</v>
      </c>
      <c r="BK2" s="3">
        <v>7.53</v>
      </c>
      <c r="BL2" s="3">
        <v>1.2</v>
      </c>
      <c r="BM2" s="3">
        <v>14.13</v>
      </c>
      <c r="BN2" s="3">
        <v>4.3899999999999997</v>
      </c>
      <c r="BO2" s="5">
        <v>1</v>
      </c>
      <c r="BP2" s="10"/>
      <c r="BQ2" s="10"/>
      <c r="BR2" s="10"/>
      <c r="BS2" s="10"/>
      <c r="BT2" s="10"/>
      <c r="BU2" s="10"/>
      <c r="BV2" s="10"/>
      <c r="BW2" s="3">
        <f t="shared" ref="BW2:BW63" si="0">0.9*U2</f>
        <v>72.45</v>
      </c>
      <c r="BX2" s="3">
        <f t="shared" ref="BX2:BX63" si="1">1/25</f>
        <v>0.04</v>
      </c>
      <c r="BY2" s="5">
        <f t="shared" ref="BY2:BY63" si="2">5/25</f>
        <v>0.2</v>
      </c>
      <c r="BZ2" s="3">
        <f t="shared" ref="BZ2:BZ63" si="3">3/25</f>
        <v>0.12</v>
      </c>
      <c r="CA2" s="3">
        <f t="shared" ref="CA2:CB21" si="4">4/25</f>
        <v>0.16</v>
      </c>
      <c r="CB2" s="3">
        <f t="shared" si="4"/>
        <v>0.16</v>
      </c>
      <c r="CC2" s="3">
        <f t="shared" ref="CC2:CC63" si="5">3/25</f>
        <v>0.12</v>
      </c>
      <c r="CD2" s="5">
        <f t="shared" ref="CD2:CD63" si="6">5/25</f>
        <v>0.2</v>
      </c>
      <c r="CE2" s="5">
        <f t="shared" ref="CE2:CE63" si="7">(S2/9)*100</f>
        <v>70</v>
      </c>
      <c r="CF2" s="5">
        <f t="shared" ref="CF2:CF63" si="8">(BW2/1000)*100</f>
        <v>7.2450000000000001</v>
      </c>
      <c r="CG2" s="5">
        <f t="shared" ref="CG2:CG63" si="9">(BH2/500)*100</f>
        <v>8.3920000000000012</v>
      </c>
      <c r="CH2" s="3">
        <f t="shared" ref="CH2:CH63" si="10">(BN2/200)*100</f>
        <v>2.1949999999999998</v>
      </c>
      <c r="CI2" s="5">
        <f t="shared" ref="CI2:CI63" si="11">(BI2/250)*100</f>
        <v>1.2</v>
      </c>
      <c r="CJ2" s="5">
        <f t="shared" ref="CJ2:CJ63" si="12">(BJ2/400)*100</f>
        <v>0.5</v>
      </c>
      <c r="CK2" s="5">
        <f t="shared" ref="CK2:CK63" si="13">(AL2/10)*100</f>
        <v>25.169999999999998</v>
      </c>
      <c r="CL2" s="10">
        <f t="shared" ref="CL2:CR33" si="14">BX2*CE2</f>
        <v>2.8000000000000003</v>
      </c>
      <c r="CM2" s="10">
        <f t="shared" si="14"/>
        <v>1.4490000000000001</v>
      </c>
      <c r="CN2" s="10">
        <f t="shared" si="14"/>
        <v>1.0070400000000002</v>
      </c>
      <c r="CO2" s="10">
        <f t="shared" si="14"/>
        <v>0.35119999999999996</v>
      </c>
      <c r="CP2" s="10">
        <f t="shared" si="14"/>
        <v>0.192</v>
      </c>
      <c r="CQ2" s="10">
        <f t="shared" si="14"/>
        <v>0.06</v>
      </c>
      <c r="CR2" s="10">
        <f t="shared" si="14"/>
        <v>5.0339999999999998</v>
      </c>
      <c r="CS2" s="12">
        <f t="shared" ref="CS2:CS63" si="15">CL2+CM2+CN2+CO2+CP2+CQ2+CR2</f>
        <v>10.89324</v>
      </c>
      <c r="CT2" s="10" t="str">
        <f t="shared" ref="CT2:CT63" si="16">IF(CS2&gt;300,"PÉSIMO",IF(AND(CS2&gt;200,CS2&lt;=300),"MALO",IF(AND(CS2&gt;100,CS2&lt;=200),"MEDIO",IF(AND(CS2&gt;50,CS2&lt;=100),"BUENO",IF(CS2&lt;=50,"EXCELENTE","ERROR")))))</f>
        <v>EXCELENTE</v>
      </c>
    </row>
    <row r="3" spans="1:98" ht="15.75" x14ac:dyDescent="0.25">
      <c r="A3" s="2" t="s">
        <v>98</v>
      </c>
      <c r="B3" s="3">
        <v>2018</v>
      </c>
      <c r="C3" s="4" t="s">
        <v>99</v>
      </c>
      <c r="D3" s="3" t="s">
        <v>100</v>
      </c>
      <c r="E3" s="3" t="s">
        <v>101</v>
      </c>
      <c r="F3" s="3" t="s">
        <v>102</v>
      </c>
      <c r="G3" s="3" t="s">
        <v>103</v>
      </c>
      <c r="H3" s="5" t="s">
        <v>104</v>
      </c>
      <c r="I3" s="5" t="s">
        <v>105</v>
      </c>
      <c r="J3" s="5">
        <v>855423.62600000005</v>
      </c>
      <c r="K3" s="5">
        <v>1167488.317</v>
      </c>
      <c r="L3" s="3">
        <v>2121</v>
      </c>
      <c r="M3" s="7" t="s">
        <v>107</v>
      </c>
      <c r="N3" s="7">
        <v>43340</v>
      </c>
      <c r="O3" s="7" t="s">
        <v>108</v>
      </c>
      <c r="P3" s="8">
        <v>1</v>
      </c>
      <c r="Q3" s="8">
        <v>0</v>
      </c>
      <c r="R3" s="5">
        <v>0</v>
      </c>
      <c r="S3" s="5">
        <v>6.88</v>
      </c>
      <c r="T3" s="9">
        <v>23</v>
      </c>
      <c r="U3" s="9">
        <v>74.900000000000006</v>
      </c>
      <c r="V3" s="5">
        <v>5.2</v>
      </c>
      <c r="W3" s="9">
        <v>78.3</v>
      </c>
      <c r="X3" s="8"/>
      <c r="Y3" s="5"/>
      <c r="Z3" s="5"/>
      <c r="AA3" s="5"/>
      <c r="AB3" s="9"/>
      <c r="AC3" s="9">
        <v>0.3</v>
      </c>
      <c r="AD3" s="9">
        <v>10</v>
      </c>
      <c r="AE3" s="5">
        <v>0.4</v>
      </c>
      <c r="AF3" s="10"/>
      <c r="AG3" s="9"/>
      <c r="AH3" s="9"/>
      <c r="AI3" s="9"/>
      <c r="AJ3" s="8"/>
      <c r="AK3" s="8"/>
      <c r="AL3" s="10">
        <v>0.63400000000000001</v>
      </c>
      <c r="AM3" s="10">
        <v>0.4</v>
      </c>
      <c r="AN3" s="10">
        <v>42.55</v>
      </c>
      <c r="AO3" s="10">
        <v>2E-3</v>
      </c>
      <c r="AP3" s="11"/>
      <c r="AQ3" s="10"/>
      <c r="AR3" s="8">
        <v>1</v>
      </c>
      <c r="AS3" s="9">
        <v>2419.6</v>
      </c>
      <c r="AT3" s="10">
        <v>0.107</v>
      </c>
      <c r="AU3" s="10">
        <v>2.5099999999999998</v>
      </c>
      <c r="AV3" s="10">
        <v>0.46</v>
      </c>
      <c r="AW3" s="10">
        <v>1.59</v>
      </c>
      <c r="AX3" s="10"/>
      <c r="AY3" s="10"/>
      <c r="AZ3" s="10">
        <v>0.1</v>
      </c>
      <c r="BA3" s="10">
        <v>0.05</v>
      </c>
      <c r="BB3" s="10">
        <v>0.5</v>
      </c>
      <c r="BC3" s="10"/>
      <c r="BD3" s="10"/>
      <c r="BE3" s="10">
        <v>0</v>
      </c>
      <c r="BF3" s="10">
        <v>0</v>
      </c>
      <c r="BG3" s="10">
        <v>1</v>
      </c>
      <c r="BH3" s="10">
        <v>47.46</v>
      </c>
      <c r="BI3" s="10">
        <v>15</v>
      </c>
      <c r="BJ3" s="5">
        <v>2</v>
      </c>
      <c r="BK3" s="10">
        <v>8.24</v>
      </c>
      <c r="BL3" s="10">
        <v>2.77</v>
      </c>
      <c r="BM3" s="10">
        <v>4.9000000000000004</v>
      </c>
      <c r="BN3" s="10">
        <v>4.92</v>
      </c>
      <c r="BO3" s="10"/>
      <c r="BP3" s="10"/>
      <c r="BQ3" s="10"/>
      <c r="BR3" s="10"/>
      <c r="BS3" s="10"/>
      <c r="BT3" s="10"/>
      <c r="BU3" s="10"/>
      <c r="BV3" s="10"/>
      <c r="BW3" s="3">
        <f t="shared" si="0"/>
        <v>67.410000000000011</v>
      </c>
      <c r="BX3" s="3">
        <f t="shared" si="1"/>
        <v>0.04</v>
      </c>
      <c r="BY3" s="5">
        <f t="shared" si="2"/>
        <v>0.2</v>
      </c>
      <c r="BZ3" s="3">
        <f t="shared" si="3"/>
        <v>0.12</v>
      </c>
      <c r="CA3" s="3">
        <f t="shared" si="4"/>
        <v>0.16</v>
      </c>
      <c r="CB3" s="3">
        <f t="shared" si="4"/>
        <v>0.16</v>
      </c>
      <c r="CC3" s="3">
        <f t="shared" si="5"/>
        <v>0.12</v>
      </c>
      <c r="CD3" s="5">
        <f t="shared" si="6"/>
        <v>0.2</v>
      </c>
      <c r="CE3" s="5">
        <f t="shared" si="7"/>
        <v>76.444444444444443</v>
      </c>
      <c r="CF3" s="5">
        <f t="shared" si="8"/>
        <v>6.7410000000000014</v>
      </c>
      <c r="CG3" s="5">
        <f t="shared" si="9"/>
        <v>9.4920000000000009</v>
      </c>
      <c r="CH3" s="3">
        <f t="shared" si="10"/>
        <v>2.46</v>
      </c>
      <c r="CI3" s="5">
        <f t="shared" si="11"/>
        <v>6</v>
      </c>
      <c r="CJ3" s="5">
        <f t="shared" si="12"/>
        <v>0.5</v>
      </c>
      <c r="CK3" s="5">
        <f t="shared" si="13"/>
        <v>6.34</v>
      </c>
      <c r="CL3" s="10">
        <f t="shared" si="14"/>
        <v>3.0577777777777779</v>
      </c>
      <c r="CM3" s="10">
        <f t="shared" si="14"/>
        <v>1.3482000000000003</v>
      </c>
      <c r="CN3" s="10">
        <f t="shared" si="14"/>
        <v>1.1390400000000001</v>
      </c>
      <c r="CO3" s="10">
        <f t="shared" si="14"/>
        <v>0.39360000000000001</v>
      </c>
      <c r="CP3" s="10">
        <f t="shared" si="14"/>
        <v>0.96</v>
      </c>
      <c r="CQ3" s="10">
        <f t="shared" si="14"/>
        <v>0.06</v>
      </c>
      <c r="CR3" s="10">
        <f t="shared" si="14"/>
        <v>1.268</v>
      </c>
      <c r="CS3" s="12">
        <f t="shared" si="15"/>
        <v>8.2266177777777774</v>
      </c>
      <c r="CT3" s="10" t="str">
        <f t="shared" si="16"/>
        <v>EXCELENTE</v>
      </c>
    </row>
    <row r="4" spans="1:98" ht="15.75" x14ac:dyDescent="0.25">
      <c r="A4" s="2" t="s">
        <v>98</v>
      </c>
      <c r="B4" s="3">
        <v>2019</v>
      </c>
      <c r="C4" s="4" t="s">
        <v>99</v>
      </c>
      <c r="D4" s="3" t="s">
        <v>100</v>
      </c>
      <c r="E4" s="3" t="s">
        <v>101</v>
      </c>
      <c r="F4" s="3" t="s">
        <v>102</v>
      </c>
      <c r="G4" s="3" t="s">
        <v>103</v>
      </c>
      <c r="H4" s="5" t="s">
        <v>104</v>
      </c>
      <c r="I4" s="5" t="s">
        <v>105</v>
      </c>
      <c r="J4" s="5">
        <v>855423.62600000005</v>
      </c>
      <c r="K4" s="5">
        <v>1167488.317</v>
      </c>
      <c r="L4" s="3">
        <v>2121</v>
      </c>
      <c r="M4" s="7" t="s">
        <v>109</v>
      </c>
      <c r="N4" s="7">
        <v>43614</v>
      </c>
      <c r="O4" s="8" t="s">
        <v>110</v>
      </c>
      <c r="P4" s="8">
        <v>1</v>
      </c>
      <c r="Q4" s="8">
        <v>0</v>
      </c>
      <c r="R4" s="5">
        <v>0</v>
      </c>
      <c r="S4" s="5">
        <v>6.63</v>
      </c>
      <c r="T4" s="9">
        <v>22.3</v>
      </c>
      <c r="U4" s="9">
        <v>76.2</v>
      </c>
      <c r="V4" s="5">
        <v>4.68</v>
      </c>
      <c r="W4" s="9">
        <v>70.2</v>
      </c>
      <c r="X4" s="8"/>
      <c r="Y4" s="5"/>
      <c r="Z4" s="5"/>
      <c r="AA4" s="5"/>
      <c r="AB4" s="9"/>
      <c r="AC4" s="9">
        <v>1.5</v>
      </c>
      <c r="AD4" s="9">
        <v>10</v>
      </c>
      <c r="AE4" s="5">
        <v>0.4</v>
      </c>
      <c r="AF4" s="10"/>
      <c r="AG4" s="9"/>
      <c r="AH4" s="9"/>
      <c r="AI4" s="9"/>
      <c r="AJ4" s="8"/>
      <c r="AK4" s="8"/>
      <c r="AL4" s="10">
        <v>0.77300000000000002</v>
      </c>
      <c r="AM4" s="10">
        <v>4.8</v>
      </c>
      <c r="AN4" s="10">
        <v>18.2</v>
      </c>
      <c r="AO4" s="10">
        <v>3.0000000000000001E-3</v>
      </c>
      <c r="AP4" s="11"/>
      <c r="AQ4" s="10"/>
      <c r="AR4" s="9">
        <v>235.9</v>
      </c>
      <c r="AS4" s="9">
        <v>2419.6</v>
      </c>
      <c r="AT4" s="10">
        <v>0.90200000000000002</v>
      </c>
      <c r="AU4" s="10">
        <v>9.7200000000000006</v>
      </c>
      <c r="AV4" s="10">
        <v>11.42</v>
      </c>
      <c r="AW4" s="10">
        <v>28.7</v>
      </c>
      <c r="AX4" s="10"/>
      <c r="AY4" s="10"/>
      <c r="AZ4" s="10">
        <v>0.40100000000000002</v>
      </c>
      <c r="BA4" s="10">
        <v>0.05</v>
      </c>
      <c r="BB4" s="10"/>
      <c r="BC4" s="10"/>
      <c r="BD4" s="10"/>
      <c r="BE4" s="10">
        <v>0</v>
      </c>
      <c r="BF4" s="10">
        <v>0</v>
      </c>
      <c r="BG4" s="10"/>
      <c r="BH4" s="10">
        <v>16.89</v>
      </c>
      <c r="BI4" s="10">
        <v>51.25</v>
      </c>
      <c r="BJ4" s="5">
        <v>2</v>
      </c>
      <c r="BK4" s="10">
        <v>9.1199999999999992</v>
      </c>
      <c r="BL4" s="10">
        <v>2.5299999999999998</v>
      </c>
      <c r="BM4" s="10">
        <v>1.52</v>
      </c>
      <c r="BN4" s="10">
        <v>4.75</v>
      </c>
      <c r="BO4" s="10"/>
      <c r="BP4" s="10"/>
      <c r="BQ4" s="10"/>
      <c r="BR4" s="10"/>
      <c r="BS4" s="10"/>
      <c r="BT4" s="10"/>
      <c r="BU4" s="10"/>
      <c r="BV4" s="10"/>
      <c r="BW4" s="3">
        <f t="shared" si="0"/>
        <v>68.58</v>
      </c>
      <c r="BX4" s="3">
        <f t="shared" si="1"/>
        <v>0.04</v>
      </c>
      <c r="BY4" s="5">
        <f t="shared" si="2"/>
        <v>0.2</v>
      </c>
      <c r="BZ4" s="3">
        <f t="shared" si="3"/>
        <v>0.12</v>
      </c>
      <c r="CA4" s="3">
        <f t="shared" si="4"/>
        <v>0.16</v>
      </c>
      <c r="CB4" s="3">
        <f t="shared" si="4"/>
        <v>0.16</v>
      </c>
      <c r="CC4" s="3">
        <f t="shared" si="5"/>
        <v>0.12</v>
      </c>
      <c r="CD4" s="5">
        <f t="shared" si="6"/>
        <v>0.2</v>
      </c>
      <c r="CE4" s="5">
        <f t="shared" si="7"/>
        <v>73.666666666666671</v>
      </c>
      <c r="CF4" s="5">
        <f t="shared" si="8"/>
        <v>6.8580000000000005</v>
      </c>
      <c r="CG4" s="5">
        <f t="shared" si="9"/>
        <v>3.3780000000000006</v>
      </c>
      <c r="CH4" s="3">
        <f t="shared" si="10"/>
        <v>2.375</v>
      </c>
      <c r="CI4" s="5">
        <f t="shared" si="11"/>
        <v>20.5</v>
      </c>
      <c r="CJ4" s="5">
        <f t="shared" si="12"/>
        <v>0.5</v>
      </c>
      <c r="CK4" s="5">
        <f t="shared" si="13"/>
        <v>7.73</v>
      </c>
      <c r="CL4" s="10">
        <f t="shared" si="14"/>
        <v>2.9466666666666668</v>
      </c>
      <c r="CM4" s="10">
        <f t="shared" si="14"/>
        <v>1.3716000000000002</v>
      </c>
      <c r="CN4" s="10">
        <f t="shared" si="14"/>
        <v>0.40536000000000005</v>
      </c>
      <c r="CO4" s="10">
        <f t="shared" si="14"/>
        <v>0.38</v>
      </c>
      <c r="CP4" s="10">
        <f t="shared" si="14"/>
        <v>3.2800000000000002</v>
      </c>
      <c r="CQ4" s="10">
        <f t="shared" si="14"/>
        <v>0.06</v>
      </c>
      <c r="CR4" s="10">
        <f t="shared" si="14"/>
        <v>1.5460000000000003</v>
      </c>
      <c r="CS4" s="12">
        <f t="shared" si="15"/>
        <v>9.9896266666666698</v>
      </c>
      <c r="CT4" s="10" t="str">
        <f t="shared" si="16"/>
        <v>EXCELENTE</v>
      </c>
    </row>
    <row r="5" spans="1:98" ht="15.75" x14ac:dyDescent="0.25">
      <c r="A5" s="2" t="s">
        <v>111</v>
      </c>
      <c r="B5" s="3">
        <v>2016</v>
      </c>
      <c r="C5" s="3" t="s">
        <v>112</v>
      </c>
      <c r="D5" s="13" t="s">
        <v>113</v>
      </c>
      <c r="E5" s="3" t="s">
        <v>114</v>
      </c>
      <c r="F5" s="3" t="s">
        <v>102</v>
      </c>
      <c r="G5" s="3" t="s">
        <v>103</v>
      </c>
      <c r="H5" s="5" t="s">
        <v>115</v>
      </c>
      <c r="I5" s="5" t="s">
        <v>116</v>
      </c>
      <c r="J5" s="5">
        <v>851647.55299999996</v>
      </c>
      <c r="K5" s="5">
        <v>1157836.7290000001</v>
      </c>
      <c r="L5" s="3">
        <v>2147</v>
      </c>
      <c r="M5" s="7" t="s">
        <v>117</v>
      </c>
      <c r="N5" s="7">
        <v>42696</v>
      </c>
      <c r="O5" s="7" t="s">
        <v>118</v>
      </c>
      <c r="P5" s="8">
        <v>1</v>
      </c>
      <c r="Q5" s="8">
        <v>0</v>
      </c>
      <c r="R5" s="5">
        <v>0</v>
      </c>
      <c r="S5" s="5">
        <v>6.46</v>
      </c>
      <c r="T5" s="9">
        <v>20.100000000000001</v>
      </c>
      <c r="U5" s="5">
        <v>402</v>
      </c>
      <c r="V5" s="5">
        <v>3.62</v>
      </c>
      <c r="W5" s="9">
        <v>51.3</v>
      </c>
      <c r="X5" s="8"/>
      <c r="Y5" s="5"/>
      <c r="Z5" s="5"/>
      <c r="AA5" s="5"/>
      <c r="AB5" s="9"/>
      <c r="AC5" s="9">
        <v>4</v>
      </c>
      <c r="AD5" s="3">
        <v>22</v>
      </c>
      <c r="AE5" s="5">
        <v>0.4</v>
      </c>
      <c r="AF5" s="10"/>
      <c r="AG5" s="9"/>
      <c r="AH5" s="9"/>
      <c r="AI5" s="9"/>
      <c r="AJ5" s="8">
        <v>153</v>
      </c>
      <c r="AK5" s="8">
        <v>80</v>
      </c>
      <c r="AL5" s="3">
        <v>16.308</v>
      </c>
      <c r="AM5" s="3">
        <v>2.7</v>
      </c>
      <c r="AN5" s="3">
        <v>59.94</v>
      </c>
      <c r="AO5" s="10">
        <v>5.1339999999999997E-3</v>
      </c>
      <c r="AP5" s="11"/>
      <c r="AQ5" s="10"/>
      <c r="AR5" s="8">
        <v>146.69999999999999</v>
      </c>
      <c r="AS5" s="8">
        <v>2419</v>
      </c>
      <c r="AT5" s="3">
        <v>0.58099999999999996</v>
      </c>
      <c r="AU5" s="10">
        <v>0.22500000000000001</v>
      </c>
      <c r="AV5" s="10">
        <v>0.46</v>
      </c>
      <c r="AW5" s="10"/>
      <c r="AX5" s="10"/>
      <c r="AY5" s="10"/>
      <c r="AZ5" s="3">
        <v>0.624</v>
      </c>
      <c r="BA5" s="10">
        <v>0.05</v>
      </c>
      <c r="BB5" s="10"/>
      <c r="BC5" s="10"/>
      <c r="BD5" s="10"/>
      <c r="BE5" s="10">
        <v>0</v>
      </c>
      <c r="BF5" s="10">
        <v>0</v>
      </c>
      <c r="BG5" s="10">
        <v>1</v>
      </c>
      <c r="BH5" s="3">
        <v>122.39</v>
      </c>
      <c r="BI5" s="3">
        <v>22.59</v>
      </c>
      <c r="BJ5" s="5">
        <v>15.52</v>
      </c>
      <c r="BK5" s="3">
        <v>33.9</v>
      </c>
      <c r="BL5" s="3">
        <v>2.33</v>
      </c>
      <c r="BM5" s="3">
        <v>32.700000000000003</v>
      </c>
      <c r="BN5" s="3">
        <v>12.9</v>
      </c>
      <c r="BO5" s="5">
        <v>1</v>
      </c>
      <c r="BP5" s="10"/>
      <c r="BQ5" s="10"/>
      <c r="BR5" s="10"/>
      <c r="BS5" s="10"/>
      <c r="BT5" s="10"/>
      <c r="BU5" s="10"/>
      <c r="BV5" s="10"/>
      <c r="BW5" s="3">
        <f t="shared" si="0"/>
        <v>361.8</v>
      </c>
      <c r="BX5" s="3">
        <f t="shared" si="1"/>
        <v>0.04</v>
      </c>
      <c r="BY5" s="5">
        <f t="shared" si="2"/>
        <v>0.2</v>
      </c>
      <c r="BZ5" s="3">
        <f t="shared" si="3"/>
        <v>0.12</v>
      </c>
      <c r="CA5" s="3">
        <f t="shared" si="4"/>
        <v>0.16</v>
      </c>
      <c r="CB5" s="3">
        <f t="shared" si="4"/>
        <v>0.16</v>
      </c>
      <c r="CC5" s="3">
        <f t="shared" si="5"/>
        <v>0.12</v>
      </c>
      <c r="CD5" s="5">
        <f t="shared" si="6"/>
        <v>0.2</v>
      </c>
      <c r="CE5" s="5">
        <f t="shared" si="7"/>
        <v>71.777777777777771</v>
      </c>
      <c r="CF5" s="5">
        <f t="shared" si="8"/>
        <v>36.18</v>
      </c>
      <c r="CG5" s="5">
        <f t="shared" si="9"/>
        <v>24.478000000000002</v>
      </c>
      <c r="CH5" s="3">
        <f t="shared" si="10"/>
        <v>6.45</v>
      </c>
      <c r="CI5" s="5">
        <f t="shared" si="11"/>
        <v>9.0359999999999996</v>
      </c>
      <c r="CJ5" s="5">
        <f t="shared" si="12"/>
        <v>3.88</v>
      </c>
      <c r="CK5" s="5">
        <f t="shared" si="13"/>
        <v>163.08000000000001</v>
      </c>
      <c r="CL5" s="10">
        <f t="shared" si="14"/>
        <v>2.8711111111111109</v>
      </c>
      <c r="CM5" s="10">
        <f t="shared" si="14"/>
        <v>7.2360000000000007</v>
      </c>
      <c r="CN5" s="10">
        <f t="shared" si="14"/>
        <v>2.93736</v>
      </c>
      <c r="CO5" s="10">
        <f t="shared" si="14"/>
        <v>1.032</v>
      </c>
      <c r="CP5" s="10">
        <f t="shared" si="14"/>
        <v>1.4457599999999999</v>
      </c>
      <c r="CQ5" s="10">
        <f t="shared" si="14"/>
        <v>0.46559999999999996</v>
      </c>
      <c r="CR5" s="10">
        <f t="shared" si="14"/>
        <v>32.616000000000007</v>
      </c>
      <c r="CS5" s="12">
        <f t="shared" si="15"/>
        <v>48.60383111111112</v>
      </c>
      <c r="CT5" s="10" t="str">
        <f t="shared" si="16"/>
        <v>EXCELENTE</v>
      </c>
    </row>
    <row r="6" spans="1:98" ht="15.75" x14ac:dyDescent="0.25">
      <c r="A6" s="2" t="s">
        <v>111</v>
      </c>
      <c r="B6" s="3">
        <v>2018</v>
      </c>
      <c r="C6" s="3" t="s">
        <v>112</v>
      </c>
      <c r="D6" s="13" t="s">
        <v>113</v>
      </c>
      <c r="E6" s="3" t="s">
        <v>114</v>
      </c>
      <c r="F6" s="3" t="s">
        <v>102</v>
      </c>
      <c r="G6" s="3" t="s">
        <v>103</v>
      </c>
      <c r="H6" s="5" t="s">
        <v>115</v>
      </c>
      <c r="I6" s="5" t="s">
        <v>116</v>
      </c>
      <c r="J6" s="5">
        <v>851647.55299999996</v>
      </c>
      <c r="K6" s="5">
        <v>1157836.7290000001</v>
      </c>
      <c r="L6" s="3">
        <v>2147</v>
      </c>
      <c r="M6" s="7" t="s">
        <v>119</v>
      </c>
      <c r="N6" s="7">
        <v>43339</v>
      </c>
      <c r="O6" s="7" t="s">
        <v>120</v>
      </c>
      <c r="P6" s="8">
        <v>1</v>
      </c>
      <c r="Q6" s="8">
        <v>0</v>
      </c>
      <c r="R6" s="5">
        <v>0</v>
      </c>
      <c r="S6" s="5">
        <v>6.95</v>
      </c>
      <c r="T6" s="9">
        <v>20.2</v>
      </c>
      <c r="U6" s="9">
        <v>255</v>
      </c>
      <c r="V6" s="5">
        <v>5.52</v>
      </c>
      <c r="W6" s="9">
        <v>79.5</v>
      </c>
      <c r="X6" s="8"/>
      <c r="Y6" s="5"/>
      <c r="Z6" s="5"/>
      <c r="AA6" s="5"/>
      <c r="AB6" s="9"/>
      <c r="AC6" s="9">
        <v>2.4</v>
      </c>
      <c r="AD6" s="9">
        <v>10</v>
      </c>
      <c r="AE6" s="5">
        <v>0.4</v>
      </c>
      <c r="AF6" s="10"/>
      <c r="AG6" s="9"/>
      <c r="AH6" s="9"/>
      <c r="AI6" s="9"/>
      <c r="AJ6" s="8"/>
      <c r="AK6" s="8"/>
      <c r="AL6" s="10">
        <v>6.0620000000000003</v>
      </c>
      <c r="AM6" s="10">
        <v>160</v>
      </c>
      <c r="AN6" s="10">
        <v>43.18</v>
      </c>
      <c r="AO6" s="10">
        <v>3.9E-2</v>
      </c>
      <c r="AP6" s="11"/>
      <c r="AQ6" s="10"/>
      <c r="AR6" s="8">
        <v>866.4</v>
      </c>
      <c r="AS6" s="8">
        <v>1011.2</v>
      </c>
      <c r="AT6" s="10">
        <v>0.107</v>
      </c>
      <c r="AU6" s="10">
        <v>2.5499999999999998</v>
      </c>
      <c r="AV6" s="10">
        <v>0.46</v>
      </c>
      <c r="AW6" s="10">
        <v>0.14000000000000001</v>
      </c>
      <c r="AX6" s="10"/>
      <c r="AY6" s="10"/>
      <c r="AZ6" s="10">
        <v>0.79300000000000004</v>
      </c>
      <c r="BA6" s="10">
        <v>7.1999999999999995E-2</v>
      </c>
      <c r="BB6" s="10">
        <v>0.5</v>
      </c>
      <c r="BC6" s="10"/>
      <c r="BD6" s="10"/>
      <c r="BE6" s="10">
        <v>0</v>
      </c>
      <c r="BF6" s="10">
        <v>0</v>
      </c>
      <c r="BG6" s="10">
        <v>1</v>
      </c>
      <c r="BH6" s="10">
        <v>102.91</v>
      </c>
      <c r="BI6" s="10">
        <v>26.19</v>
      </c>
      <c r="BJ6" s="5">
        <v>15.734999999999999</v>
      </c>
      <c r="BK6" s="10">
        <v>20.7</v>
      </c>
      <c r="BL6" s="10">
        <v>4.47</v>
      </c>
      <c r="BM6" s="10">
        <v>25.9</v>
      </c>
      <c r="BN6" s="10">
        <v>24.4</v>
      </c>
      <c r="BO6" s="10"/>
      <c r="BP6" s="10"/>
      <c r="BQ6" s="10"/>
      <c r="BR6" s="10"/>
      <c r="BS6" s="10"/>
      <c r="BT6" s="10"/>
      <c r="BU6" s="10"/>
      <c r="BV6" s="10"/>
      <c r="BW6" s="3">
        <f t="shared" si="0"/>
        <v>229.5</v>
      </c>
      <c r="BX6" s="3">
        <f t="shared" si="1"/>
        <v>0.04</v>
      </c>
      <c r="BY6" s="5">
        <f t="shared" si="2"/>
        <v>0.2</v>
      </c>
      <c r="BZ6" s="3">
        <f t="shared" si="3"/>
        <v>0.12</v>
      </c>
      <c r="CA6" s="3">
        <f t="shared" si="4"/>
        <v>0.16</v>
      </c>
      <c r="CB6" s="3">
        <f t="shared" si="4"/>
        <v>0.16</v>
      </c>
      <c r="CC6" s="3">
        <f t="shared" si="5"/>
        <v>0.12</v>
      </c>
      <c r="CD6" s="5">
        <f t="shared" si="6"/>
        <v>0.2</v>
      </c>
      <c r="CE6" s="5">
        <f t="shared" si="7"/>
        <v>77.222222222222229</v>
      </c>
      <c r="CF6" s="5">
        <f t="shared" si="8"/>
        <v>22.95</v>
      </c>
      <c r="CG6" s="5">
        <f t="shared" si="9"/>
        <v>20.582000000000001</v>
      </c>
      <c r="CH6" s="3">
        <f t="shared" si="10"/>
        <v>12.2</v>
      </c>
      <c r="CI6" s="5">
        <f t="shared" si="11"/>
        <v>10.476000000000001</v>
      </c>
      <c r="CJ6" s="5">
        <f t="shared" si="12"/>
        <v>3.9337499999999999</v>
      </c>
      <c r="CK6" s="5">
        <f t="shared" si="13"/>
        <v>60.620000000000005</v>
      </c>
      <c r="CL6" s="10">
        <f t="shared" si="14"/>
        <v>3.088888888888889</v>
      </c>
      <c r="CM6" s="10">
        <f t="shared" si="14"/>
        <v>4.59</v>
      </c>
      <c r="CN6" s="10">
        <f t="shared" si="14"/>
        <v>2.46984</v>
      </c>
      <c r="CO6" s="10">
        <f t="shared" si="14"/>
        <v>1.952</v>
      </c>
      <c r="CP6" s="10">
        <f t="shared" si="14"/>
        <v>1.6761600000000001</v>
      </c>
      <c r="CQ6" s="10">
        <f t="shared" si="14"/>
        <v>0.47204999999999997</v>
      </c>
      <c r="CR6" s="10">
        <f t="shared" si="14"/>
        <v>12.124000000000002</v>
      </c>
      <c r="CS6" s="12">
        <f t="shared" si="15"/>
        <v>26.372938888888889</v>
      </c>
      <c r="CT6" s="10" t="str">
        <f t="shared" si="16"/>
        <v>EXCELENTE</v>
      </c>
    </row>
    <row r="7" spans="1:98" ht="15.75" x14ac:dyDescent="0.25">
      <c r="A7" s="2" t="s">
        <v>111</v>
      </c>
      <c r="B7" s="3">
        <v>2019</v>
      </c>
      <c r="C7" s="3" t="s">
        <v>112</v>
      </c>
      <c r="D7" s="13" t="s">
        <v>113</v>
      </c>
      <c r="E7" s="3" t="s">
        <v>114</v>
      </c>
      <c r="F7" s="3" t="s">
        <v>102</v>
      </c>
      <c r="G7" s="3" t="s">
        <v>103</v>
      </c>
      <c r="H7" s="5" t="s">
        <v>115</v>
      </c>
      <c r="I7" s="5" t="s">
        <v>116</v>
      </c>
      <c r="J7" s="5">
        <v>851647.55299999996</v>
      </c>
      <c r="K7" s="5">
        <v>1157836.7290000001</v>
      </c>
      <c r="L7" s="3">
        <v>2147</v>
      </c>
      <c r="M7" s="6">
        <v>0.45833333333333331</v>
      </c>
      <c r="N7" s="7">
        <v>43613</v>
      </c>
      <c r="O7" s="7" t="s">
        <v>121</v>
      </c>
      <c r="P7" s="8">
        <v>1</v>
      </c>
      <c r="Q7" s="8">
        <v>0</v>
      </c>
      <c r="R7" s="5">
        <v>0</v>
      </c>
      <c r="S7" s="5">
        <v>6.54</v>
      </c>
      <c r="T7" s="9">
        <v>19.899999999999999</v>
      </c>
      <c r="U7" s="9">
        <v>328</v>
      </c>
      <c r="V7" s="5">
        <v>1.66</v>
      </c>
      <c r="W7" s="9">
        <v>23.1</v>
      </c>
      <c r="X7" s="8"/>
      <c r="Y7" s="5"/>
      <c r="Z7" s="5"/>
      <c r="AA7" s="5"/>
      <c r="AB7" s="9"/>
      <c r="AC7" s="9">
        <v>4</v>
      </c>
      <c r="AD7" s="9">
        <v>12.2</v>
      </c>
      <c r="AE7" s="5">
        <v>0.4</v>
      </c>
      <c r="AF7" s="10"/>
      <c r="AG7" s="9"/>
      <c r="AH7" s="9"/>
      <c r="AI7" s="9"/>
      <c r="AJ7" s="8"/>
      <c r="AK7" s="8"/>
      <c r="AL7" s="10">
        <v>14.316000000000001</v>
      </c>
      <c r="AM7" s="10">
        <v>0.8</v>
      </c>
      <c r="AN7" s="10">
        <v>401.87</v>
      </c>
      <c r="AO7" s="10">
        <v>7.0000000000000001E-3</v>
      </c>
      <c r="AP7" s="11"/>
      <c r="AQ7" s="10"/>
      <c r="AR7" s="8">
        <v>9.6999999999999993</v>
      </c>
      <c r="AS7" s="8">
        <v>1732.9</v>
      </c>
      <c r="AT7" s="10">
        <v>0.107</v>
      </c>
      <c r="AU7" s="10">
        <v>1.46</v>
      </c>
      <c r="AV7" s="10">
        <v>1.1200000000000001</v>
      </c>
      <c r="AW7" s="10">
        <v>4.0999999999999996</v>
      </c>
      <c r="AX7" s="10"/>
      <c r="AY7" s="10"/>
      <c r="AZ7" s="10">
        <v>0.1</v>
      </c>
      <c r="BA7" s="10">
        <v>0.05</v>
      </c>
      <c r="BB7" s="10"/>
      <c r="BC7" s="10"/>
      <c r="BD7" s="10">
        <v>0</v>
      </c>
      <c r="BE7" s="10">
        <v>0</v>
      </c>
      <c r="BF7" s="10">
        <v>0</v>
      </c>
      <c r="BG7" s="10"/>
      <c r="BH7" s="10">
        <v>363.68</v>
      </c>
      <c r="BI7" s="10">
        <v>230</v>
      </c>
      <c r="BJ7" s="5">
        <v>48.956000000000003</v>
      </c>
      <c r="BK7" s="10">
        <v>30.3</v>
      </c>
      <c r="BL7" s="10">
        <v>3.48</v>
      </c>
      <c r="BM7" s="10">
        <v>34.299999999999997</v>
      </c>
      <c r="BN7" s="10">
        <v>11.8</v>
      </c>
      <c r="BO7" s="10"/>
      <c r="BP7" s="10"/>
      <c r="BQ7" s="10"/>
      <c r="BR7" s="10"/>
      <c r="BS7" s="10"/>
      <c r="BT7" s="10"/>
      <c r="BU7" s="10"/>
      <c r="BV7" s="10"/>
      <c r="BW7" s="3">
        <f t="shared" si="0"/>
        <v>295.2</v>
      </c>
      <c r="BX7" s="3">
        <f t="shared" si="1"/>
        <v>0.04</v>
      </c>
      <c r="BY7" s="5">
        <f t="shared" si="2"/>
        <v>0.2</v>
      </c>
      <c r="BZ7" s="3">
        <f t="shared" si="3"/>
        <v>0.12</v>
      </c>
      <c r="CA7" s="3">
        <f t="shared" si="4"/>
        <v>0.16</v>
      </c>
      <c r="CB7" s="3">
        <f t="shared" si="4"/>
        <v>0.16</v>
      </c>
      <c r="CC7" s="3">
        <f t="shared" si="5"/>
        <v>0.12</v>
      </c>
      <c r="CD7" s="5">
        <f t="shared" si="6"/>
        <v>0.2</v>
      </c>
      <c r="CE7" s="5">
        <f t="shared" si="7"/>
        <v>72.666666666666671</v>
      </c>
      <c r="CF7" s="5">
        <f t="shared" si="8"/>
        <v>29.519999999999996</v>
      </c>
      <c r="CG7" s="5">
        <f t="shared" si="9"/>
        <v>72.736000000000004</v>
      </c>
      <c r="CH7" s="3">
        <f t="shared" si="10"/>
        <v>5.9</v>
      </c>
      <c r="CI7" s="5">
        <f t="shared" si="11"/>
        <v>92</v>
      </c>
      <c r="CJ7" s="5">
        <f t="shared" si="12"/>
        <v>12.239000000000001</v>
      </c>
      <c r="CK7" s="5">
        <f t="shared" si="13"/>
        <v>143.16</v>
      </c>
      <c r="CL7" s="10">
        <f t="shared" si="14"/>
        <v>2.9066666666666667</v>
      </c>
      <c r="CM7" s="10">
        <f t="shared" si="14"/>
        <v>5.9039999999999999</v>
      </c>
      <c r="CN7" s="10">
        <f t="shared" si="14"/>
        <v>8.7283200000000001</v>
      </c>
      <c r="CO7" s="10">
        <f t="shared" si="14"/>
        <v>0.94400000000000006</v>
      </c>
      <c r="CP7" s="10">
        <f t="shared" si="14"/>
        <v>14.72</v>
      </c>
      <c r="CQ7" s="10">
        <f t="shared" si="14"/>
        <v>1.46868</v>
      </c>
      <c r="CR7" s="10">
        <f t="shared" si="14"/>
        <v>28.632000000000001</v>
      </c>
      <c r="CS7" s="12">
        <f t="shared" si="15"/>
        <v>63.303666666666672</v>
      </c>
      <c r="CT7" s="10" t="str">
        <f t="shared" si="16"/>
        <v>BUENO</v>
      </c>
    </row>
    <row r="8" spans="1:98" ht="15.75" x14ac:dyDescent="0.25">
      <c r="A8" s="2" t="s">
        <v>122</v>
      </c>
      <c r="B8" s="3">
        <v>2016</v>
      </c>
      <c r="C8" s="3" t="s">
        <v>112</v>
      </c>
      <c r="D8" s="3" t="s">
        <v>123</v>
      </c>
      <c r="E8" s="3" t="s">
        <v>124</v>
      </c>
      <c r="F8" s="3" t="s">
        <v>102</v>
      </c>
      <c r="G8" s="3" t="s">
        <v>103</v>
      </c>
      <c r="H8" s="5" t="s">
        <v>125</v>
      </c>
      <c r="I8" s="5" t="s">
        <v>126</v>
      </c>
      <c r="J8" s="5">
        <v>851633.37600000005</v>
      </c>
      <c r="K8" s="5">
        <v>1157825.3959999999</v>
      </c>
      <c r="L8" s="3">
        <v>2147</v>
      </c>
      <c r="M8" s="6">
        <v>0.38541666666666669</v>
      </c>
      <c r="N8" s="7">
        <v>42696</v>
      </c>
      <c r="O8" s="7" t="s">
        <v>127</v>
      </c>
      <c r="P8" s="8">
        <v>1</v>
      </c>
      <c r="Q8" s="8">
        <v>0</v>
      </c>
      <c r="R8" s="5">
        <v>0</v>
      </c>
      <c r="S8" s="5">
        <v>6.06</v>
      </c>
      <c r="T8" s="9">
        <v>19</v>
      </c>
      <c r="U8" s="5">
        <v>298</v>
      </c>
      <c r="V8" s="5">
        <v>2.27</v>
      </c>
      <c r="W8" s="9">
        <v>31.8</v>
      </c>
      <c r="X8" s="8"/>
      <c r="Y8" s="5"/>
      <c r="Z8" s="5"/>
      <c r="AA8" s="5"/>
      <c r="AB8" s="9"/>
      <c r="AC8" s="9">
        <v>4</v>
      </c>
      <c r="AD8" s="9">
        <v>10</v>
      </c>
      <c r="AE8" s="3">
        <v>0.45</v>
      </c>
      <c r="AF8" s="10"/>
      <c r="AG8" s="9"/>
      <c r="AH8" s="9"/>
      <c r="AI8" s="9"/>
      <c r="AJ8" s="8">
        <v>28</v>
      </c>
      <c r="AK8" s="8">
        <v>80</v>
      </c>
      <c r="AL8" s="3">
        <v>10.894</v>
      </c>
      <c r="AM8" s="3">
        <v>15</v>
      </c>
      <c r="AN8" s="3">
        <v>46.88</v>
      </c>
      <c r="AO8" s="10">
        <v>1.7853000000000001E-2</v>
      </c>
      <c r="AP8" s="10"/>
      <c r="AQ8" s="10"/>
      <c r="AR8" s="8">
        <v>38.299999999999997</v>
      </c>
      <c r="AS8" s="8">
        <v>2419</v>
      </c>
      <c r="AT8" s="3">
        <v>0.503</v>
      </c>
      <c r="AU8" s="10">
        <v>0.22500000000000001</v>
      </c>
      <c r="AV8" s="10">
        <v>0.46</v>
      </c>
      <c r="AW8" s="10"/>
      <c r="AX8" s="10"/>
      <c r="AY8" s="10"/>
      <c r="AZ8" s="3">
        <v>2.3639999999999999</v>
      </c>
      <c r="BA8" s="10">
        <v>0.05</v>
      </c>
      <c r="BB8" s="10"/>
      <c r="BC8" s="10"/>
      <c r="BD8" s="10"/>
      <c r="BE8" s="10">
        <v>0</v>
      </c>
      <c r="BF8" s="10">
        <v>0</v>
      </c>
      <c r="BG8" s="10">
        <v>1</v>
      </c>
      <c r="BH8" s="3">
        <v>96.92</v>
      </c>
      <c r="BI8" s="3">
        <v>19.8</v>
      </c>
      <c r="BJ8" s="5">
        <v>11.04</v>
      </c>
      <c r="BK8" s="3">
        <v>23</v>
      </c>
      <c r="BL8" s="3">
        <v>1.98</v>
      </c>
      <c r="BM8" s="3">
        <v>25.6</v>
      </c>
      <c r="BN8" s="3">
        <v>11.5</v>
      </c>
      <c r="BO8" s="5">
        <v>1</v>
      </c>
      <c r="BP8" s="10"/>
      <c r="BQ8" s="10"/>
      <c r="BR8" s="10"/>
      <c r="BS8" s="10"/>
      <c r="BT8" s="10"/>
      <c r="BU8" s="10"/>
      <c r="BV8" s="10"/>
      <c r="BW8" s="3">
        <f t="shared" si="0"/>
        <v>268.2</v>
      </c>
      <c r="BX8" s="3">
        <f t="shared" si="1"/>
        <v>0.04</v>
      </c>
      <c r="BY8" s="5">
        <f t="shared" si="2"/>
        <v>0.2</v>
      </c>
      <c r="BZ8" s="3">
        <f t="shared" si="3"/>
        <v>0.12</v>
      </c>
      <c r="CA8" s="3">
        <f t="shared" si="4"/>
        <v>0.16</v>
      </c>
      <c r="CB8" s="3">
        <f t="shared" si="4"/>
        <v>0.16</v>
      </c>
      <c r="CC8" s="3">
        <f t="shared" si="5"/>
        <v>0.12</v>
      </c>
      <c r="CD8" s="5">
        <f t="shared" si="6"/>
        <v>0.2</v>
      </c>
      <c r="CE8" s="5">
        <f t="shared" si="7"/>
        <v>67.333333333333329</v>
      </c>
      <c r="CF8" s="5">
        <f t="shared" si="8"/>
        <v>26.82</v>
      </c>
      <c r="CG8" s="5">
        <f t="shared" si="9"/>
        <v>19.384</v>
      </c>
      <c r="CH8" s="3">
        <f t="shared" si="10"/>
        <v>5.75</v>
      </c>
      <c r="CI8" s="5">
        <f t="shared" si="11"/>
        <v>7.9200000000000008</v>
      </c>
      <c r="CJ8" s="5">
        <f t="shared" si="12"/>
        <v>2.76</v>
      </c>
      <c r="CK8" s="5">
        <f t="shared" si="13"/>
        <v>108.94</v>
      </c>
      <c r="CL8" s="10">
        <f t="shared" si="14"/>
        <v>2.6933333333333334</v>
      </c>
      <c r="CM8" s="10">
        <f t="shared" si="14"/>
        <v>5.3640000000000008</v>
      </c>
      <c r="CN8" s="10">
        <f t="shared" si="14"/>
        <v>2.3260800000000001</v>
      </c>
      <c r="CO8" s="10">
        <f t="shared" si="14"/>
        <v>0.92</v>
      </c>
      <c r="CP8" s="10">
        <f t="shared" si="14"/>
        <v>1.2672000000000001</v>
      </c>
      <c r="CQ8" s="10">
        <f t="shared" si="14"/>
        <v>0.33119999999999994</v>
      </c>
      <c r="CR8" s="10">
        <f t="shared" si="14"/>
        <v>21.788</v>
      </c>
      <c r="CS8" s="12">
        <f t="shared" si="15"/>
        <v>34.689813333333333</v>
      </c>
      <c r="CT8" s="10" t="str">
        <f t="shared" si="16"/>
        <v>EXCELENTE</v>
      </c>
    </row>
    <row r="9" spans="1:98" ht="15.75" x14ac:dyDescent="0.25">
      <c r="A9" s="2" t="s">
        <v>122</v>
      </c>
      <c r="B9" s="3">
        <v>2018</v>
      </c>
      <c r="C9" s="3" t="s">
        <v>112</v>
      </c>
      <c r="D9" s="3" t="s">
        <v>123</v>
      </c>
      <c r="E9" s="3" t="s">
        <v>124</v>
      </c>
      <c r="F9" s="3" t="s">
        <v>102</v>
      </c>
      <c r="G9" s="3" t="s">
        <v>103</v>
      </c>
      <c r="H9" s="5" t="s">
        <v>125</v>
      </c>
      <c r="I9" s="5" t="s">
        <v>126</v>
      </c>
      <c r="J9" s="5">
        <v>851633.37600000005</v>
      </c>
      <c r="K9" s="5">
        <v>1157825.3959999999</v>
      </c>
      <c r="L9" s="3">
        <v>2147</v>
      </c>
      <c r="M9" s="7" t="s">
        <v>107</v>
      </c>
      <c r="N9" s="7">
        <v>43339</v>
      </c>
      <c r="O9" s="7" t="s">
        <v>128</v>
      </c>
      <c r="P9" s="8">
        <v>1</v>
      </c>
      <c r="Q9" s="8">
        <v>0</v>
      </c>
      <c r="R9" s="5">
        <v>0</v>
      </c>
      <c r="S9" s="5">
        <v>6.48</v>
      </c>
      <c r="T9" s="9">
        <v>21.5</v>
      </c>
      <c r="U9" s="9">
        <v>195.2</v>
      </c>
      <c r="V9" s="5">
        <v>2.79</v>
      </c>
      <c r="W9" s="9">
        <v>41.6</v>
      </c>
      <c r="X9" s="8"/>
      <c r="Y9" s="5"/>
      <c r="Z9" s="5"/>
      <c r="AA9" s="5"/>
      <c r="AB9" s="9"/>
      <c r="AC9" s="9">
        <v>1.4</v>
      </c>
      <c r="AD9" s="9">
        <v>16.600000000000001</v>
      </c>
      <c r="AE9" s="9">
        <v>0.49</v>
      </c>
      <c r="AF9" s="10"/>
      <c r="AG9" s="9"/>
      <c r="AH9" s="9"/>
      <c r="AI9" s="9"/>
      <c r="AJ9" s="8"/>
      <c r="AK9" s="8"/>
      <c r="AL9" s="10">
        <v>4.399</v>
      </c>
      <c r="AM9" s="10">
        <v>2.9</v>
      </c>
      <c r="AN9" s="10">
        <v>65.16</v>
      </c>
      <c r="AO9" s="10">
        <v>2E-3</v>
      </c>
      <c r="AP9" s="10"/>
      <c r="AQ9" s="10"/>
      <c r="AR9" s="8">
        <v>471.8</v>
      </c>
      <c r="AS9" s="8">
        <v>551</v>
      </c>
      <c r="AT9" s="10">
        <v>0.107</v>
      </c>
      <c r="AU9" s="10">
        <v>0.4</v>
      </c>
      <c r="AV9" s="10">
        <v>0.46</v>
      </c>
      <c r="AW9" s="10">
        <v>12.5</v>
      </c>
      <c r="AX9" s="10"/>
      <c r="AY9" s="10"/>
      <c r="AZ9" s="10">
        <v>0.20499999999999999</v>
      </c>
      <c r="BA9" s="10">
        <v>0.05</v>
      </c>
      <c r="BB9" s="10">
        <v>0.5</v>
      </c>
      <c r="BC9" s="10"/>
      <c r="BD9" s="10"/>
      <c r="BE9" s="10">
        <v>0</v>
      </c>
      <c r="BF9" s="10">
        <v>0</v>
      </c>
      <c r="BG9" s="10">
        <v>1</v>
      </c>
      <c r="BH9" s="10">
        <v>81.430000000000007</v>
      </c>
      <c r="BI9" s="10">
        <v>80.98</v>
      </c>
      <c r="BJ9" s="5">
        <v>33.396999999999998</v>
      </c>
      <c r="BK9" s="10">
        <v>16.899999999999999</v>
      </c>
      <c r="BL9" s="10">
        <v>2.27</v>
      </c>
      <c r="BM9" s="10">
        <v>25.8</v>
      </c>
      <c r="BN9" s="10">
        <v>15.2</v>
      </c>
      <c r="BO9" s="10"/>
      <c r="BP9" s="10"/>
      <c r="BQ9" s="10"/>
      <c r="BR9" s="10"/>
      <c r="BS9" s="10"/>
      <c r="BT9" s="10"/>
      <c r="BU9" s="10"/>
      <c r="BV9" s="10"/>
      <c r="BW9" s="3">
        <f t="shared" si="0"/>
        <v>175.68</v>
      </c>
      <c r="BX9" s="3">
        <f t="shared" si="1"/>
        <v>0.04</v>
      </c>
      <c r="BY9" s="5">
        <f t="shared" si="2"/>
        <v>0.2</v>
      </c>
      <c r="BZ9" s="3">
        <f t="shared" si="3"/>
        <v>0.12</v>
      </c>
      <c r="CA9" s="3">
        <f t="shared" si="4"/>
        <v>0.16</v>
      </c>
      <c r="CB9" s="3">
        <f t="shared" si="4"/>
        <v>0.16</v>
      </c>
      <c r="CC9" s="3">
        <f t="shared" si="5"/>
        <v>0.12</v>
      </c>
      <c r="CD9" s="5">
        <f t="shared" si="6"/>
        <v>0.2</v>
      </c>
      <c r="CE9" s="5">
        <f t="shared" si="7"/>
        <v>72.000000000000014</v>
      </c>
      <c r="CF9" s="5">
        <f t="shared" si="8"/>
        <v>17.568000000000001</v>
      </c>
      <c r="CG9" s="5">
        <f t="shared" si="9"/>
        <v>16.286000000000001</v>
      </c>
      <c r="CH9" s="3">
        <f t="shared" si="10"/>
        <v>7.6</v>
      </c>
      <c r="CI9" s="5">
        <f t="shared" si="11"/>
        <v>32.392000000000003</v>
      </c>
      <c r="CJ9" s="5">
        <f t="shared" si="12"/>
        <v>8.3492499999999996</v>
      </c>
      <c r="CK9" s="5">
        <f t="shared" si="13"/>
        <v>43.99</v>
      </c>
      <c r="CL9" s="10">
        <f t="shared" si="14"/>
        <v>2.8800000000000008</v>
      </c>
      <c r="CM9" s="10">
        <f t="shared" si="14"/>
        <v>3.5136000000000003</v>
      </c>
      <c r="CN9" s="10">
        <f t="shared" si="14"/>
        <v>1.9543200000000001</v>
      </c>
      <c r="CO9" s="10">
        <f t="shared" si="14"/>
        <v>1.216</v>
      </c>
      <c r="CP9" s="10">
        <f t="shared" si="14"/>
        <v>5.1827200000000007</v>
      </c>
      <c r="CQ9" s="10">
        <f t="shared" si="14"/>
        <v>1.0019099999999999</v>
      </c>
      <c r="CR9" s="10">
        <f t="shared" si="14"/>
        <v>8.798</v>
      </c>
      <c r="CS9" s="12">
        <f t="shared" si="15"/>
        <v>24.546550000000003</v>
      </c>
      <c r="CT9" s="10" t="str">
        <f t="shared" si="16"/>
        <v>EXCELENTE</v>
      </c>
    </row>
    <row r="10" spans="1:98" ht="15.75" x14ac:dyDescent="0.25">
      <c r="A10" s="2" t="s">
        <v>122</v>
      </c>
      <c r="B10" s="3">
        <v>2019</v>
      </c>
      <c r="C10" s="3" t="s">
        <v>112</v>
      </c>
      <c r="D10" s="3" t="s">
        <v>123</v>
      </c>
      <c r="E10" s="3" t="s">
        <v>124</v>
      </c>
      <c r="F10" s="3" t="s">
        <v>102</v>
      </c>
      <c r="G10" s="3" t="s">
        <v>103</v>
      </c>
      <c r="H10" s="5" t="s">
        <v>125</v>
      </c>
      <c r="I10" s="5" t="s">
        <v>126</v>
      </c>
      <c r="J10" s="5">
        <v>851633.37600000005</v>
      </c>
      <c r="K10" s="5">
        <v>1157825.3959999999</v>
      </c>
      <c r="L10" s="3">
        <v>2147</v>
      </c>
      <c r="M10" s="6">
        <v>0.45833333333333331</v>
      </c>
      <c r="N10" s="7">
        <v>43613</v>
      </c>
      <c r="O10" s="7" t="s">
        <v>129</v>
      </c>
      <c r="P10" s="8">
        <v>1</v>
      </c>
      <c r="Q10" s="8">
        <v>0</v>
      </c>
      <c r="R10" s="5">
        <v>0</v>
      </c>
      <c r="S10" s="5">
        <v>6.75</v>
      </c>
      <c r="T10" s="9">
        <v>18.8</v>
      </c>
      <c r="U10" s="9">
        <v>92.8</v>
      </c>
      <c r="V10" s="5">
        <v>4.8</v>
      </c>
      <c r="W10" s="9">
        <v>92.8</v>
      </c>
      <c r="X10" s="8"/>
      <c r="Y10" s="5"/>
      <c r="Z10" s="5"/>
      <c r="AA10" s="5"/>
      <c r="AB10" s="9"/>
      <c r="AC10" s="9">
        <v>4</v>
      </c>
      <c r="AD10" s="9">
        <v>22.2</v>
      </c>
      <c r="AE10" s="5">
        <v>0.4</v>
      </c>
      <c r="AF10" s="10"/>
      <c r="AG10" s="9"/>
      <c r="AH10" s="9"/>
      <c r="AI10" s="9"/>
      <c r="AJ10" s="8"/>
      <c r="AK10" s="8"/>
      <c r="AL10" s="10">
        <v>3.044</v>
      </c>
      <c r="AM10" s="10">
        <v>65</v>
      </c>
      <c r="AN10" s="10">
        <v>47.47</v>
      </c>
      <c r="AO10" s="10">
        <v>4.0000000000000001E-3</v>
      </c>
      <c r="AP10" s="10"/>
      <c r="AQ10" s="10"/>
      <c r="AR10" s="8">
        <v>488.4</v>
      </c>
      <c r="AS10" s="8">
        <v>2419.6</v>
      </c>
      <c r="AT10" s="10">
        <v>0.107</v>
      </c>
      <c r="AU10" s="10">
        <v>3.74</v>
      </c>
      <c r="AV10" s="10">
        <v>0.46</v>
      </c>
      <c r="AW10" s="10">
        <v>3.66</v>
      </c>
      <c r="AX10" s="10"/>
      <c r="AY10" s="10"/>
      <c r="AZ10" s="10">
        <v>2.3109999999999999</v>
      </c>
      <c r="BA10" s="10">
        <v>0.05</v>
      </c>
      <c r="BB10" s="10"/>
      <c r="BC10" s="10"/>
      <c r="BD10" s="10">
        <v>0</v>
      </c>
      <c r="BE10" s="10">
        <v>0</v>
      </c>
      <c r="BF10" s="10">
        <v>0</v>
      </c>
      <c r="BG10" s="10"/>
      <c r="BH10" s="10">
        <v>41.01</v>
      </c>
      <c r="BI10" s="10"/>
      <c r="BJ10" s="5">
        <v>2.125</v>
      </c>
      <c r="BK10" s="10">
        <v>8.5299999999999994</v>
      </c>
      <c r="BL10" s="10">
        <v>2.76</v>
      </c>
      <c r="BM10" s="10">
        <v>6.4</v>
      </c>
      <c r="BN10" s="10">
        <v>5.32</v>
      </c>
      <c r="BO10" s="10"/>
      <c r="BP10" s="10"/>
      <c r="BQ10" s="10"/>
      <c r="BR10" s="10"/>
      <c r="BS10" s="10"/>
      <c r="BT10" s="10"/>
      <c r="BU10" s="10"/>
      <c r="BV10" s="10"/>
      <c r="BW10" s="3">
        <f t="shared" si="0"/>
        <v>83.52</v>
      </c>
      <c r="BX10" s="3">
        <f t="shared" si="1"/>
        <v>0.04</v>
      </c>
      <c r="BY10" s="5">
        <f t="shared" si="2"/>
        <v>0.2</v>
      </c>
      <c r="BZ10" s="3">
        <f t="shared" si="3"/>
        <v>0.12</v>
      </c>
      <c r="CA10" s="3">
        <f t="shared" si="4"/>
        <v>0.16</v>
      </c>
      <c r="CB10" s="3">
        <f t="shared" si="4"/>
        <v>0.16</v>
      </c>
      <c r="CC10" s="3">
        <f t="shared" si="5"/>
        <v>0.12</v>
      </c>
      <c r="CD10" s="5">
        <f t="shared" si="6"/>
        <v>0.2</v>
      </c>
      <c r="CE10" s="5">
        <f t="shared" si="7"/>
        <v>75</v>
      </c>
      <c r="CF10" s="5">
        <f t="shared" si="8"/>
        <v>8.3520000000000003</v>
      </c>
      <c r="CG10" s="5">
        <f t="shared" si="9"/>
        <v>8.202</v>
      </c>
      <c r="CH10" s="3">
        <f t="shared" si="10"/>
        <v>2.66</v>
      </c>
      <c r="CI10" s="5">
        <f t="shared" si="11"/>
        <v>0</v>
      </c>
      <c r="CJ10" s="5">
        <f t="shared" si="12"/>
        <v>0.53125</v>
      </c>
      <c r="CK10" s="5">
        <f t="shared" si="13"/>
        <v>30.44</v>
      </c>
      <c r="CL10" s="10">
        <f t="shared" si="14"/>
        <v>3</v>
      </c>
      <c r="CM10" s="10">
        <f t="shared" si="14"/>
        <v>1.6704000000000001</v>
      </c>
      <c r="CN10" s="10">
        <f t="shared" si="14"/>
        <v>0.98424</v>
      </c>
      <c r="CO10" s="10">
        <f t="shared" si="14"/>
        <v>0.42560000000000003</v>
      </c>
      <c r="CP10" s="10">
        <f t="shared" si="14"/>
        <v>0</v>
      </c>
      <c r="CQ10" s="10">
        <f t="shared" si="14"/>
        <v>6.3750000000000001E-2</v>
      </c>
      <c r="CR10" s="10">
        <f t="shared" si="14"/>
        <v>6.088000000000001</v>
      </c>
      <c r="CS10" s="12">
        <f t="shared" si="15"/>
        <v>12.23199</v>
      </c>
      <c r="CT10" s="10" t="str">
        <f t="shared" si="16"/>
        <v>EXCELENTE</v>
      </c>
    </row>
    <row r="11" spans="1:98" ht="15.75" x14ac:dyDescent="0.25">
      <c r="A11" s="2" t="s">
        <v>130</v>
      </c>
      <c r="B11" s="3">
        <v>2016</v>
      </c>
      <c r="C11" s="3" t="s">
        <v>112</v>
      </c>
      <c r="D11" s="3" t="s">
        <v>131</v>
      </c>
      <c r="E11" s="3" t="s">
        <v>132</v>
      </c>
      <c r="F11" s="3" t="s">
        <v>102</v>
      </c>
      <c r="G11" s="3" t="s">
        <v>103</v>
      </c>
      <c r="H11" s="5" t="s">
        <v>133</v>
      </c>
      <c r="I11" s="5" t="s">
        <v>134</v>
      </c>
      <c r="J11" s="5">
        <v>851550.91099999996</v>
      </c>
      <c r="K11" s="5">
        <v>1157828.0249999999</v>
      </c>
      <c r="L11" s="3">
        <v>2148</v>
      </c>
      <c r="M11" s="6">
        <v>0.64583333333333337</v>
      </c>
      <c r="N11" s="7">
        <v>42695</v>
      </c>
      <c r="O11" s="7" t="s">
        <v>135</v>
      </c>
      <c r="P11" s="8">
        <v>1</v>
      </c>
      <c r="Q11" s="8">
        <v>0</v>
      </c>
      <c r="R11" s="5">
        <v>0</v>
      </c>
      <c r="S11" s="5">
        <v>7.11</v>
      </c>
      <c r="T11" s="9">
        <v>20.2</v>
      </c>
      <c r="U11" s="3">
        <v>1078</v>
      </c>
      <c r="V11" s="3">
        <v>6.55</v>
      </c>
      <c r="W11" s="9">
        <v>93.9</v>
      </c>
      <c r="X11" s="8"/>
      <c r="Y11" s="5"/>
      <c r="Z11" s="5"/>
      <c r="AA11" s="5"/>
      <c r="AB11" s="9"/>
      <c r="AC11" s="9">
        <v>4</v>
      </c>
      <c r="AD11" s="9">
        <v>10</v>
      </c>
      <c r="AE11" s="5">
        <v>0.4</v>
      </c>
      <c r="AF11" s="10"/>
      <c r="AG11" s="9"/>
      <c r="AH11" s="9"/>
      <c r="AI11" s="9"/>
      <c r="AJ11" s="8">
        <v>38</v>
      </c>
      <c r="AK11" s="8">
        <v>80</v>
      </c>
      <c r="AL11" s="10">
        <v>28.303999999999998</v>
      </c>
      <c r="AM11" s="3">
        <v>3.3</v>
      </c>
      <c r="AN11" s="3">
        <v>51.66</v>
      </c>
      <c r="AO11" s="10">
        <v>2E-3</v>
      </c>
      <c r="AP11" s="10"/>
      <c r="AQ11" s="10"/>
      <c r="AR11" s="9">
        <v>14.5</v>
      </c>
      <c r="AS11" s="8">
        <v>2419</v>
      </c>
      <c r="AT11" s="3">
        <v>1.28</v>
      </c>
      <c r="AU11" s="10">
        <v>0.22500000000000001</v>
      </c>
      <c r="AV11" s="10">
        <v>0.46</v>
      </c>
      <c r="AW11" s="10"/>
      <c r="AX11" s="10"/>
      <c r="AY11" s="10"/>
      <c r="AZ11" s="10">
        <v>0.48899999999999999</v>
      </c>
      <c r="BA11" s="10">
        <v>0.05</v>
      </c>
      <c r="BB11" s="10"/>
      <c r="BC11" s="10"/>
      <c r="BD11" s="10"/>
      <c r="BE11" s="10">
        <v>0</v>
      </c>
      <c r="BF11" s="10">
        <v>0</v>
      </c>
      <c r="BG11" s="10">
        <v>1</v>
      </c>
      <c r="BH11" s="3">
        <v>197.18</v>
      </c>
      <c r="BI11" s="3">
        <v>123.27</v>
      </c>
      <c r="BJ11" s="5">
        <v>109.54</v>
      </c>
      <c r="BK11" s="3">
        <v>50.2</v>
      </c>
      <c r="BL11" s="3">
        <v>6.32</v>
      </c>
      <c r="BM11" s="3">
        <v>148</v>
      </c>
      <c r="BN11" s="3">
        <v>38.799999999999997</v>
      </c>
      <c r="BO11" s="5">
        <v>1</v>
      </c>
      <c r="BP11" s="10"/>
      <c r="BQ11" s="10"/>
      <c r="BR11" s="10"/>
      <c r="BS11" s="10"/>
      <c r="BT11" s="10"/>
      <c r="BU11" s="10"/>
      <c r="BV11" s="10"/>
      <c r="BW11" s="3">
        <f t="shared" si="0"/>
        <v>970.2</v>
      </c>
      <c r="BX11" s="3">
        <f t="shared" si="1"/>
        <v>0.04</v>
      </c>
      <c r="BY11" s="5">
        <f t="shared" si="2"/>
        <v>0.2</v>
      </c>
      <c r="BZ11" s="3">
        <f t="shared" si="3"/>
        <v>0.12</v>
      </c>
      <c r="CA11" s="3">
        <f t="shared" si="4"/>
        <v>0.16</v>
      </c>
      <c r="CB11" s="3">
        <f t="shared" si="4"/>
        <v>0.16</v>
      </c>
      <c r="CC11" s="3">
        <f t="shared" si="5"/>
        <v>0.12</v>
      </c>
      <c r="CD11" s="5">
        <f t="shared" si="6"/>
        <v>0.2</v>
      </c>
      <c r="CE11" s="5">
        <f t="shared" si="7"/>
        <v>79</v>
      </c>
      <c r="CF11" s="5">
        <f t="shared" si="8"/>
        <v>97.02000000000001</v>
      </c>
      <c r="CG11" s="5">
        <f t="shared" si="9"/>
        <v>39.436</v>
      </c>
      <c r="CH11" s="3">
        <f t="shared" si="10"/>
        <v>19.399999999999999</v>
      </c>
      <c r="CI11" s="5">
        <f t="shared" si="11"/>
        <v>49.307999999999993</v>
      </c>
      <c r="CJ11" s="5">
        <f t="shared" si="12"/>
        <v>27.385000000000005</v>
      </c>
      <c r="CK11" s="5">
        <f t="shared" si="13"/>
        <v>283.04000000000002</v>
      </c>
      <c r="CL11" s="10">
        <f t="shared" si="14"/>
        <v>3.16</v>
      </c>
      <c r="CM11" s="10">
        <f t="shared" si="14"/>
        <v>19.404000000000003</v>
      </c>
      <c r="CN11" s="10">
        <f t="shared" si="14"/>
        <v>4.7323199999999996</v>
      </c>
      <c r="CO11" s="10">
        <f t="shared" si="14"/>
        <v>3.1039999999999996</v>
      </c>
      <c r="CP11" s="10">
        <f t="shared" si="14"/>
        <v>7.8892799999999994</v>
      </c>
      <c r="CQ11" s="10">
        <f t="shared" si="14"/>
        <v>3.2862000000000005</v>
      </c>
      <c r="CR11" s="10">
        <f t="shared" si="14"/>
        <v>56.608000000000004</v>
      </c>
      <c r="CS11" s="12">
        <f t="shared" si="15"/>
        <v>98.183800000000005</v>
      </c>
      <c r="CT11" s="10" t="str">
        <f t="shared" si="16"/>
        <v>BUENO</v>
      </c>
    </row>
    <row r="12" spans="1:98" ht="15.75" x14ac:dyDescent="0.25">
      <c r="A12" s="2" t="s">
        <v>130</v>
      </c>
      <c r="B12" s="3">
        <v>2018</v>
      </c>
      <c r="C12" s="3" t="s">
        <v>112</v>
      </c>
      <c r="D12" s="3" t="s">
        <v>131</v>
      </c>
      <c r="E12" s="3" t="s">
        <v>132</v>
      </c>
      <c r="F12" s="3" t="s">
        <v>102</v>
      </c>
      <c r="G12" s="3" t="s">
        <v>103</v>
      </c>
      <c r="H12" s="5" t="s">
        <v>133</v>
      </c>
      <c r="I12" s="5" t="s">
        <v>134</v>
      </c>
      <c r="J12" s="5">
        <v>851550.91099999996</v>
      </c>
      <c r="K12" s="5">
        <v>1157828.0249999999</v>
      </c>
      <c r="L12" s="3">
        <v>2148</v>
      </c>
      <c r="M12" s="7" t="s">
        <v>136</v>
      </c>
      <c r="N12" s="7">
        <v>43339</v>
      </c>
      <c r="O12" s="7" t="s">
        <v>137</v>
      </c>
      <c r="P12" s="8">
        <v>1</v>
      </c>
      <c r="Q12" s="8">
        <v>0</v>
      </c>
      <c r="R12" s="5">
        <v>0</v>
      </c>
      <c r="S12" s="5">
        <v>5.53</v>
      </c>
      <c r="T12" s="9">
        <v>21.5</v>
      </c>
      <c r="U12" s="9">
        <v>365</v>
      </c>
      <c r="V12" s="5">
        <v>5.53</v>
      </c>
      <c r="W12" s="9">
        <v>84.5</v>
      </c>
      <c r="X12" s="8"/>
      <c r="Y12" s="5"/>
      <c r="Z12" s="5"/>
      <c r="AA12" s="5"/>
      <c r="AB12" s="9"/>
      <c r="AC12" s="9">
        <v>2.6</v>
      </c>
      <c r="AD12" s="9">
        <v>29.5</v>
      </c>
      <c r="AE12" s="5">
        <v>0.4</v>
      </c>
      <c r="AF12" s="10"/>
      <c r="AG12" s="9"/>
      <c r="AH12" s="9"/>
      <c r="AI12" s="9"/>
      <c r="AJ12" s="8"/>
      <c r="AK12" s="8"/>
      <c r="AL12" s="10">
        <v>3.359</v>
      </c>
      <c r="AM12" s="10">
        <v>76</v>
      </c>
      <c r="AN12" s="10">
        <v>65.66</v>
      </c>
      <c r="AO12" s="10">
        <v>2.1999999999999999E-2</v>
      </c>
      <c r="AP12" s="10"/>
      <c r="AQ12" s="10"/>
      <c r="AR12" s="8">
        <v>1</v>
      </c>
      <c r="AS12" s="8">
        <v>113.7</v>
      </c>
      <c r="AT12" s="10">
        <v>0.107</v>
      </c>
      <c r="AU12" s="10">
        <v>0.22500000000000001</v>
      </c>
      <c r="AV12" s="10">
        <v>0.46</v>
      </c>
      <c r="AW12" s="10">
        <v>0.14000000000000001</v>
      </c>
      <c r="AX12" s="10"/>
      <c r="AY12" s="10"/>
      <c r="AZ12" s="10">
        <v>0.58699999999999997</v>
      </c>
      <c r="BA12" s="10">
        <v>0.05</v>
      </c>
      <c r="BB12" s="10">
        <v>0.5</v>
      </c>
      <c r="BC12" s="10"/>
      <c r="BD12" s="10"/>
      <c r="BE12" s="10">
        <v>0</v>
      </c>
      <c r="BF12" s="10">
        <v>0</v>
      </c>
      <c r="BG12" s="10">
        <v>1</v>
      </c>
      <c r="BH12" s="10">
        <v>85.43</v>
      </c>
      <c r="BI12" s="10">
        <v>82.98</v>
      </c>
      <c r="BJ12" s="5">
        <v>27.350999999999999</v>
      </c>
      <c r="BK12" s="10">
        <v>16.899999999999999</v>
      </c>
      <c r="BL12" s="10">
        <v>6.01</v>
      </c>
      <c r="BM12" s="10">
        <v>18.8</v>
      </c>
      <c r="BN12" s="10">
        <v>15.7</v>
      </c>
      <c r="BO12" s="10"/>
      <c r="BP12" s="10"/>
      <c r="BQ12" s="10"/>
      <c r="BR12" s="10"/>
      <c r="BS12" s="10"/>
      <c r="BT12" s="10"/>
      <c r="BU12" s="10"/>
      <c r="BV12" s="10"/>
      <c r="BW12" s="3">
        <f t="shared" si="0"/>
        <v>328.5</v>
      </c>
      <c r="BX12" s="3">
        <f t="shared" si="1"/>
        <v>0.04</v>
      </c>
      <c r="BY12" s="5">
        <f t="shared" si="2"/>
        <v>0.2</v>
      </c>
      <c r="BZ12" s="3">
        <f t="shared" si="3"/>
        <v>0.12</v>
      </c>
      <c r="CA12" s="3">
        <f t="shared" si="4"/>
        <v>0.16</v>
      </c>
      <c r="CB12" s="3">
        <f t="shared" si="4"/>
        <v>0.16</v>
      </c>
      <c r="CC12" s="3">
        <f t="shared" si="5"/>
        <v>0.12</v>
      </c>
      <c r="CD12" s="5">
        <f t="shared" si="6"/>
        <v>0.2</v>
      </c>
      <c r="CE12" s="5">
        <f t="shared" si="7"/>
        <v>61.444444444444443</v>
      </c>
      <c r="CF12" s="5">
        <f t="shared" si="8"/>
        <v>32.85</v>
      </c>
      <c r="CG12" s="5">
        <f t="shared" si="9"/>
        <v>17.086000000000002</v>
      </c>
      <c r="CH12" s="3">
        <f t="shared" si="10"/>
        <v>7.85</v>
      </c>
      <c r="CI12" s="5">
        <f t="shared" si="11"/>
        <v>33.192</v>
      </c>
      <c r="CJ12" s="5">
        <f t="shared" si="12"/>
        <v>6.8377499999999998</v>
      </c>
      <c r="CK12" s="5">
        <f t="shared" si="13"/>
        <v>33.589999999999996</v>
      </c>
      <c r="CL12" s="10">
        <f t="shared" si="14"/>
        <v>2.4577777777777778</v>
      </c>
      <c r="CM12" s="10">
        <f t="shared" si="14"/>
        <v>6.57</v>
      </c>
      <c r="CN12" s="10">
        <f t="shared" si="14"/>
        <v>2.0503200000000001</v>
      </c>
      <c r="CO12" s="10">
        <f t="shared" si="14"/>
        <v>1.256</v>
      </c>
      <c r="CP12" s="10">
        <f t="shared" si="14"/>
        <v>5.3107199999999999</v>
      </c>
      <c r="CQ12" s="10">
        <f t="shared" si="14"/>
        <v>0.82052999999999998</v>
      </c>
      <c r="CR12" s="10">
        <f t="shared" si="14"/>
        <v>6.718</v>
      </c>
      <c r="CS12" s="12">
        <f t="shared" si="15"/>
        <v>25.183347777777779</v>
      </c>
      <c r="CT12" s="10" t="str">
        <f t="shared" si="16"/>
        <v>EXCELENTE</v>
      </c>
    </row>
    <row r="13" spans="1:98" ht="15.75" x14ac:dyDescent="0.25">
      <c r="A13" s="2" t="s">
        <v>130</v>
      </c>
      <c r="B13" s="3">
        <v>2019</v>
      </c>
      <c r="C13" s="3" t="s">
        <v>112</v>
      </c>
      <c r="D13" s="3" t="s">
        <v>131</v>
      </c>
      <c r="E13" s="3" t="s">
        <v>132</v>
      </c>
      <c r="F13" s="3" t="s">
        <v>102</v>
      </c>
      <c r="G13" s="3" t="s">
        <v>103</v>
      </c>
      <c r="H13" s="5" t="s">
        <v>133</v>
      </c>
      <c r="I13" s="5" t="s">
        <v>134</v>
      </c>
      <c r="J13" s="5">
        <v>851550.91099999996</v>
      </c>
      <c r="K13" s="5">
        <v>1157828.0249999999</v>
      </c>
      <c r="L13" s="3">
        <v>2148</v>
      </c>
      <c r="M13" s="6">
        <v>0.5</v>
      </c>
      <c r="N13" s="7">
        <v>43613</v>
      </c>
      <c r="O13" s="7" t="s">
        <v>138</v>
      </c>
      <c r="P13" s="8">
        <v>1</v>
      </c>
      <c r="Q13" s="8">
        <v>0</v>
      </c>
      <c r="R13" s="5">
        <v>0</v>
      </c>
      <c r="S13" s="5">
        <v>7.3</v>
      </c>
      <c r="T13" s="9">
        <v>21.1</v>
      </c>
      <c r="U13" s="9">
        <v>281</v>
      </c>
      <c r="V13" s="5">
        <v>8.8000000000000007</v>
      </c>
      <c r="W13" s="9">
        <v>128.1</v>
      </c>
      <c r="X13" s="8"/>
      <c r="Y13" s="5"/>
      <c r="Z13" s="5"/>
      <c r="AA13" s="5"/>
      <c r="AB13" s="9"/>
      <c r="AC13" s="9">
        <v>4</v>
      </c>
      <c r="AD13" s="9">
        <v>33.4</v>
      </c>
      <c r="AE13" s="9">
        <v>0.91</v>
      </c>
      <c r="AF13" s="10"/>
      <c r="AG13" s="9"/>
      <c r="AH13" s="9"/>
      <c r="AI13" s="9"/>
      <c r="AJ13" s="8"/>
      <c r="AK13" s="8"/>
      <c r="AL13" s="10">
        <v>10.804</v>
      </c>
      <c r="AM13" s="10">
        <v>2.5</v>
      </c>
      <c r="AN13" s="10">
        <v>248.67</v>
      </c>
      <c r="AO13" s="10">
        <v>0.122</v>
      </c>
      <c r="AP13" s="10"/>
      <c r="AQ13" s="10"/>
      <c r="AR13" s="8">
        <v>307.60000000000002</v>
      </c>
      <c r="AS13" s="8">
        <v>2419.6</v>
      </c>
      <c r="AT13" s="10">
        <v>0.107</v>
      </c>
      <c r="AU13" s="10">
        <v>0.47899999999999998</v>
      </c>
      <c r="AV13" s="10">
        <v>0.63</v>
      </c>
      <c r="AW13" s="10">
        <v>2.0099999999999998</v>
      </c>
      <c r="AX13" s="10"/>
      <c r="AY13" s="10"/>
      <c r="AZ13" s="10">
        <v>0.56200000000000006</v>
      </c>
      <c r="BA13" s="10">
        <v>0.05</v>
      </c>
      <c r="BB13" s="10"/>
      <c r="BC13" s="10"/>
      <c r="BD13" s="10">
        <v>0</v>
      </c>
      <c r="BE13" s="10">
        <v>0</v>
      </c>
      <c r="BF13" s="10">
        <v>0</v>
      </c>
      <c r="BG13" s="10"/>
      <c r="BH13" s="10">
        <v>238.79</v>
      </c>
      <c r="BI13" s="10">
        <v>157.5</v>
      </c>
      <c r="BJ13" s="5">
        <v>2.6110000000000002</v>
      </c>
      <c r="BK13" s="10">
        <v>17.399999999999999</v>
      </c>
      <c r="BL13" s="10">
        <v>2.23</v>
      </c>
      <c r="BM13" s="10">
        <v>8.93</v>
      </c>
      <c r="BN13" s="10">
        <v>6.5</v>
      </c>
      <c r="BO13" s="10"/>
      <c r="BP13" s="10"/>
      <c r="BQ13" s="10"/>
      <c r="BR13" s="10"/>
      <c r="BS13" s="10"/>
      <c r="BT13" s="10"/>
      <c r="BU13" s="10"/>
      <c r="BV13" s="10"/>
      <c r="BW13" s="3">
        <f t="shared" si="0"/>
        <v>252.9</v>
      </c>
      <c r="BX13" s="3">
        <f t="shared" si="1"/>
        <v>0.04</v>
      </c>
      <c r="BY13" s="5">
        <f t="shared" si="2"/>
        <v>0.2</v>
      </c>
      <c r="BZ13" s="3">
        <f t="shared" si="3"/>
        <v>0.12</v>
      </c>
      <c r="CA13" s="3">
        <f t="shared" si="4"/>
        <v>0.16</v>
      </c>
      <c r="CB13" s="3">
        <f t="shared" si="4"/>
        <v>0.16</v>
      </c>
      <c r="CC13" s="3">
        <f t="shared" si="5"/>
        <v>0.12</v>
      </c>
      <c r="CD13" s="5">
        <f t="shared" si="6"/>
        <v>0.2</v>
      </c>
      <c r="CE13" s="5">
        <f t="shared" si="7"/>
        <v>81.111111111111114</v>
      </c>
      <c r="CF13" s="5">
        <f t="shared" si="8"/>
        <v>25.290000000000003</v>
      </c>
      <c r="CG13" s="5">
        <f t="shared" si="9"/>
        <v>47.758000000000003</v>
      </c>
      <c r="CH13" s="3">
        <f t="shared" si="10"/>
        <v>3.25</v>
      </c>
      <c r="CI13" s="5">
        <f t="shared" si="11"/>
        <v>63</v>
      </c>
      <c r="CJ13" s="5">
        <f t="shared" si="12"/>
        <v>0.65275000000000005</v>
      </c>
      <c r="CK13" s="5">
        <f t="shared" si="13"/>
        <v>108.04</v>
      </c>
      <c r="CL13" s="10">
        <f t="shared" si="14"/>
        <v>3.2444444444444445</v>
      </c>
      <c r="CM13" s="10">
        <f t="shared" si="14"/>
        <v>5.0580000000000007</v>
      </c>
      <c r="CN13" s="10">
        <f t="shared" si="14"/>
        <v>5.7309600000000005</v>
      </c>
      <c r="CO13" s="10">
        <f t="shared" si="14"/>
        <v>0.52</v>
      </c>
      <c r="CP13" s="10">
        <f t="shared" si="14"/>
        <v>10.08</v>
      </c>
      <c r="CQ13" s="10">
        <f t="shared" si="14"/>
        <v>7.8329999999999997E-2</v>
      </c>
      <c r="CR13" s="10">
        <f t="shared" si="14"/>
        <v>21.608000000000004</v>
      </c>
      <c r="CS13" s="12">
        <f t="shared" si="15"/>
        <v>46.31973444444445</v>
      </c>
      <c r="CT13" s="10" t="str">
        <f t="shared" si="16"/>
        <v>EXCELENTE</v>
      </c>
    </row>
    <row r="14" spans="1:98" ht="15.75" x14ac:dyDescent="0.25">
      <c r="A14" s="2" t="s">
        <v>139</v>
      </c>
      <c r="B14" s="3">
        <v>2016</v>
      </c>
      <c r="C14" s="3" t="s">
        <v>112</v>
      </c>
      <c r="D14" s="3" t="s">
        <v>140</v>
      </c>
      <c r="E14" s="3" t="s">
        <v>141</v>
      </c>
      <c r="F14" s="3" t="s">
        <v>102</v>
      </c>
      <c r="G14" s="3" t="s">
        <v>103</v>
      </c>
      <c r="H14" s="5" t="s">
        <v>142</v>
      </c>
      <c r="I14" s="5" t="s">
        <v>143</v>
      </c>
      <c r="J14" s="5">
        <v>851693.48400000005</v>
      </c>
      <c r="K14" s="5">
        <v>1157951.075</v>
      </c>
      <c r="L14" s="3">
        <v>2151</v>
      </c>
      <c r="M14" s="6">
        <v>0.4236111111111111</v>
      </c>
      <c r="N14" s="7">
        <v>42696</v>
      </c>
      <c r="O14" s="7" t="s">
        <v>144</v>
      </c>
      <c r="P14" s="8">
        <v>1</v>
      </c>
      <c r="Q14" s="8">
        <v>0</v>
      </c>
      <c r="R14" s="5">
        <v>0</v>
      </c>
      <c r="S14" s="5">
        <v>6.7</v>
      </c>
      <c r="T14" s="9">
        <v>22.4</v>
      </c>
      <c r="U14" s="5">
        <v>149.6</v>
      </c>
      <c r="V14" s="5">
        <v>2.36</v>
      </c>
      <c r="W14" s="9">
        <v>38.9</v>
      </c>
      <c r="X14" s="8"/>
      <c r="Y14" s="5"/>
      <c r="Z14" s="5"/>
      <c r="AA14" s="5"/>
      <c r="AB14" s="9"/>
      <c r="AC14" s="9">
        <v>4</v>
      </c>
      <c r="AD14" s="9">
        <v>22</v>
      </c>
      <c r="AE14" s="5">
        <v>0.4</v>
      </c>
      <c r="AF14" s="10"/>
      <c r="AG14" s="9"/>
      <c r="AH14" s="9"/>
      <c r="AI14" s="9"/>
      <c r="AJ14" s="8">
        <v>80</v>
      </c>
      <c r="AK14" s="8">
        <v>80</v>
      </c>
      <c r="AL14" s="3">
        <v>2.6829999999999998</v>
      </c>
      <c r="AM14" s="3">
        <v>10</v>
      </c>
      <c r="AN14" s="3">
        <v>60.24</v>
      </c>
      <c r="AO14" s="10">
        <v>5.1339999999999997E-3</v>
      </c>
      <c r="AP14" s="11"/>
      <c r="AQ14" s="10"/>
      <c r="AR14" s="8">
        <v>727</v>
      </c>
      <c r="AS14" s="8">
        <v>2419</v>
      </c>
      <c r="AT14" s="3">
        <v>0.48299999999999998</v>
      </c>
      <c r="AU14" s="3">
        <v>13.94</v>
      </c>
      <c r="AV14" s="10">
        <v>0.46</v>
      </c>
      <c r="AW14" s="10"/>
      <c r="AX14" s="10"/>
      <c r="AY14" s="10"/>
      <c r="AZ14" s="3">
        <v>2.4950000000000001</v>
      </c>
      <c r="BA14" s="10">
        <v>0.05</v>
      </c>
      <c r="BB14" s="10"/>
      <c r="BC14" s="10"/>
      <c r="BD14" s="10"/>
      <c r="BE14" s="10">
        <v>0</v>
      </c>
      <c r="BF14" s="10">
        <v>0</v>
      </c>
      <c r="BG14" s="10">
        <v>1</v>
      </c>
      <c r="BH14" s="3">
        <v>70.44</v>
      </c>
      <c r="BI14" s="3">
        <v>4.4000000000000004</v>
      </c>
      <c r="BJ14" s="5">
        <v>2.04</v>
      </c>
      <c r="BK14" s="3">
        <v>18.899999999999999</v>
      </c>
      <c r="BL14" s="3">
        <v>1.1299999999999999</v>
      </c>
      <c r="BM14" s="3">
        <v>11.4</v>
      </c>
      <c r="BN14" s="3"/>
      <c r="BO14" s="5">
        <v>1</v>
      </c>
      <c r="BP14" s="10"/>
      <c r="BQ14" s="10"/>
      <c r="BR14" s="10"/>
      <c r="BS14" s="10"/>
      <c r="BT14" s="10"/>
      <c r="BU14" s="10"/>
      <c r="BV14" s="10"/>
      <c r="BW14" s="3">
        <f t="shared" si="0"/>
        <v>134.63999999999999</v>
      </c>
      <c r="BX14" s="3">
        <f t="shared" si="1"/>
        <v>0.04</v>
      </c>
      <c r="BY14" s="5">
        <f t="shared" si="2"/>
        <v>0.2</v>
      </c>
      <c r="BZ14" s="3">
        <f t="shared" si="3"/>
        <v>0.12</v>
      </c>
      <c r="CA14" s="3">
        <f t="shared" si="4"/>
        <v>0.16</v>
      </c>
      <c r="CB14" s="3">
        <f t="shared" si="4"/>
        <v>0.16</v>
      </c>
      <c r="CC14" s="3">
        <f t="shared" si="5"/>
        <v>0.12</v>
      </c>
      <c r="CD14" s="5">
        <f t="shared" si="6"/>
        <v>0.2</v>
      </c>
      <c r="CE14" s="5">
        <f t="shared" si="7"/>
        <v>74.444444444444443</v>
      </c>
      <c r="CF14" s="5">
        <f t="shared" si="8"/>
        <v>13.463999999999999</v>
      </c>
      <c r="CG14" s="5">
        <f t="shared" si="9"/>
        <v>14.088000000000001</v>
      </c>
      <c r="CH14" s="3">
        <f t="shared" si="10"/>
        <v>0</v>
      </c>
      <c r="CI14" s="5">
        <f t="shared" si="11"/>
        <v>1.76</v>
      </c>
      <c r="CJ14" s="5">
        <f t="shared" si="12"/>
        <v>0.51</v>
      </c>
      <c r="CK14" s="5">
        <f t="shared" si="13"/>
        <v>26.83</v>
      </c>
      <c r="CL14" s="10">
        <f t="shared" si="14"/>
        <v>2.9777777777777779</v>
      </c>
      <c r="CM14" s="10">
        <f t="shared" si="14"/>
        <v>2.6928000000000001</v>
      </c>
      <c r="CN14" s="10">
        <f t="shared" si="14"/>
        <v>1.6905600000000001</v>
      </c>
      <c r="CO14" s="10">
        <f t="shared" si="14"/>
        <v>0</v>
      </c>
      <c r="CP14" s="10">
        <f t="shared" si="14"/>
        <v>0.28160000000000002</v>
      </c>
      <c r="CQ14" s="10">
        <f t="shared" si="14"/>
        <v>6.1199999999999997E-2</v>
      </c>
      <c r="CR14" s="10">
        <f t="shared" si="14"/>
        <v>5.3659999999999997</v>
      </c>
      <c r="CS14" s="12">
        <f t="shared" si="15"/>
        <v>13.069937777777778</v>
      </c>
      <c r="CT14" s="10" t="str">
        <f t="shared" si="16"/>
        <v>EXCELENTE</v>
      </c>
    </row>
    <row r="15" spans="1:98" ht="15.75" x14ac:dyDescent="0.25">
      <c r="A15" s="2" t="s">
        <v>139</v>
      </c>
      <c r="B15" s="3">
        <v>2018</v>
      </c>
      <c r="C15" s="3" t="s">
        <v>112</v>
      </c>
      <c r="D15" s="3" t="s">
        <v>140</v>
      </c>
      <c r="E15" s="3" t="s">
        <v>141</v>
      </c>
      <c r="F15" s="3" t="s">
        <v>102</v>
      </c>
      <c r="G15" s="3" t="s">
        <v>103</v>
      </c>
      <c r="H15" s="5" t="s">
        <v>142</v>
      </c>
      <c r="I15" s="5" t="s">
        <v>143</v>
      </c>
      <c r="J15" s="5">
        <v>851693.48400000005</v>
      </c>
      <c r="K15" s="5">
        <v>1157951.075</v>
      </c>
      <c r="L15" s="3">
        <v>2151</v>
      </c>
      <c r="M15" s="7" t="s">
        <v>145</v>
      </c>
      <c r="N15" s="7">
        <v>43339</v>
      </c>
      <c r="O15" s="7" t="s">
        <v>146</v>
      </c>
      <c r="P15" s="8">
        <v>1</v>
      </c>
      <c r="Q15" s="8">
        <v>0</v>
      </c>
      <c r="R15" s="5">
        <v>0</v>
      </c>
      <c r="S15" s="5">
        <v>7.26</v>
      </c>
      <c r="T15" s="9">
        <v>18.399999999999999</v>
      </c>
      <c r="U15" s="9">
        <v>116.8</v>
      </c>
      <c r="V15" s="5">
        <v>1.2</v>
      </c>
      <c r="W15" s="9">
        <v>17</v>
      </c>
      <c r="X15" s="8"/>
      <c r="Y15" s="5"/>
      <c r="Z15" s="5"/>
      <c r="AA15" s="5"/>
      <c r="AB15" s="9"/>
      <c r="AC15" s="9">
        <v>2.2000000000000002</v>
      </c>
      <c r="AD15" s="9">
        <v>25.6</v>
      </c>
      <c r="AE15" s="5">
        <v>0.4</v>
      </c>
      <c r="AF15" s="10"/>
      <c r="AG15" s="9"/>
      <c r="AH15" s="9"/>
      <c r="AI15" s="9"/>
      <c r="AJ15" s="8"/>
      <c r="AK15" s="8"/>
      <c r="AL15" s="10">
        <v>0.1</v>
      </c>
      <c r="AM15" s="10">
        <v>18</v>
      </c>
      <c r="AN15" s="10">
        <v>72.23</v>
      </c>
      <c r="AO15" s="10">
        <v>2E-3</v>
      </c>
      <c r="AP15" s="11"/>
      <c r="AQ15" s="10"/>
      <c r="AR15" s="8">
        <v>5.2</v>
      </c>
      <c r="AS15" s="8">
        <v>2419.6</v>
      </c>
      <c r="AT15" s="10">
        <v>0.107</v>
      </c>
      <c r="AU15" s="10">
        <v>2.97</v>
      </c>
      <c r="AV15" s="10">
        <v>0.46</v>
      </c>
      <c r="AW15" s="10">
        <v>0.14000000000000001</v>
      </c>
      <c r="AX15" s="10"/>
      <c r="AY15" s="10"/>
      <c r="AZ15" s="10">
        <v>0.60299999999999998</v>
      </c>
      <c r="BA15" s="10">
        <v>0.05</v>
      </c>
      <c r="BB15" s="10">
        <v>0.5</v>
      </c>
      <c r="BC15" s="10"/>
      <c r="BD15" s="10"/>
      <c r="BE15" s="10">
        <v>0</v>
      </c>
      <c r="BF15" s="10">
        <v>0</v>
      </c>
      <c r="BG15" s="10">
        <v>1</v>
      </c>
      <c r="BH15" s="10">
        <v>79.430000000000007</v>
      </c>
      <c r="BI15" s="10">
        <v>10.5</v>
      </c>
      <c r="BJ15" s="5">
        <v>2</v>
      </c>
      <c r="BK15" s="10">
        <v>17.899999999999999</v>
      </c>
      <c r="BL15" s="10">
        <v>1.0900000000000001</v>
      </c>
      <c r="BM15" s="10">
        <v>4</v>
      </c>
      <c r="BN15" s="10">
        <v>2.4</v>
      </c>
      <c r="BO15" s="10"/>
      <c r="BP15" s="10"/>
      <c r="BQ15" s="10"/>
      <c r="BR15" s="10"/>
      <c r="BS15" s="10"/>
      <c r="BT15" s="10"/>
      <c r="BU15" s="10"/>
      <c r="BV15" s="10"/>
      <c r="BW15" s="3">
        <f t="shared" si="0"/>
        <v>105.12</v>
      </c>
      <c r="BX15" s="3">
        <f t="shared" si="1"/>
        <v>0.04</v>
      </c>
      <c r="BY15" s="5">
        <f t="shared" si="2"/>
        <v>0.2</v>
      </c>
      <c r="BZ15" s="3">
        <f t="shared" si="3"/>
        <v>0.12</v>
      </c>
      <c r="CA15" s="3">
        <f t="shared" si="4"/>
        <v>0.16</v>
      </c>
      <c r="CB15" s="3">
        <f t="shared" si="4"/>
        <v>0.16</v>
      </c>
      <c r="CC15" s="3">
        <f t="shared" si="5"/>
        <v>0.12</v>
      </c>
      <c r="CD15" s="5">
        <f t="shared" si="6"/>
        <v>0.2</v>
      </c>
      <c r="CE15" s="5">
        <f t="shared" si="7"/>
        <v>80.666666666666657</v>
      </c>
      <c r="CF15" s="5">
        <f t="shared" si="8"/>
        <v>10.512</v>
      </c>
      <c r="CG15" s="5">
        <f t="shared" si="9"/>
        <v>15.885999999999999</v>
      </c>
      <c r="CH15" s="3">
        <f t="shared" si="10"/>
        <v>1.2</v>
      </c>
      <c r="CI15" s="5">
        <f t="shared" si="11"/>
        <v>4.2</v>
      </c>
      <c r="CJ15" s="5">
        <f t="shared" si="12"/>
        <v>0.5</v>
      </c>
      <c r="CK15" s="5">
        <f t="shared" si="13"/>
        <v>1</v>
      </c>
      <c r="CL15" s="10">
        <f t="shared" si="14"/>
        <v>3.2266666666666666</v>
      </c>
      <c r="CM15" s="10">
        <f t="shared" si="14"/>
        <v>2.1024000000000003</v>
      </c>
      <c r="CN15" s="10">
        <f t="shared" si="14"/>
        <v>1.9063199999999998</v>
      </c>
      <c r="CO15" s="10">
        <f t="shared" si="14"/>
        <v>0.192</v>
      </c>
      <c r="CP15" s="10">
        <f t="shared" si="14"/>
        <v>0.67200000000000004</v>
      </c>
      <c r="CQ15" s="10">
        <f t="shared" si="14"/>
        <v>0.06</v>
      </c>
      <c r="CR15" s="10">
        <f t="shared" si="14"/>
        <v>0.2</v>
      </c>
      <c r="CS15" s="12">
        <f t="shared" si="15"/>
        <v>8.3593866666666674</v>
      </c>
      <c r="CT15" s="10" t="str">
        <f t="shared" si="16"/>
        <v>EXCELENTE</v>
      </c>
    </row>
    <row r="16" spans="1:98" ht="15.75" x14ac:dyDescent="0.25">
      <c r="A16" s="2" t="s">
        <v>139</v>
      </c>
      <c r="B16" s="3">
        <v>2019</v>
      </c>
      <c r="C16" s="3" t="s">
        <v>112</v>
      </c>
      <c r="D16" s="3" t="s">
        <v>140</v>
      </c>
      <c r="E16" s="3" t="s">
        <v>141</v>
      </c>
      <c r="F16" s="3" t="s">
        <v>102</v>
      </c>
      <c r="G16" s="3" t="s">
        <v>103</v>
      </c>
      <c r="H16" s="5" t="s">
        <v>142</v>
      </c>
      <c r="I16" s="5" t="s">
        <v>143</v>
      </c>
      <c r="J16" s="5">
        <v>851693.48400000005</v>
      </c>
      <c r="K16" s="5">
        <v>1157951.075</v>
      </c>
      <c r="L16" s="3">
        <v>2151</v>
      </c>
      <c r="M16" s="6">
        <v>0.4375</v>
      </c>
      <c r="N16" s="7">
        <v>43613</v>
      </c>
      <c r="O16" s="7" t="s">
        <v>147</v>
      </c>
      <c r="P16" s="8">
        <v>1</v>
      </c>
      <c r="Q16" s="8">
        <v>0</v>
      </c>
      <c r="R16" s="5">
        <v>0</v>
      </c>
      <c r="S16" s="5">
        <v>6.75</v>
      </c>
      <c r="T16" s="9">
        <v>18</v>
      </c>
      <c r="U16" s="9">
        <v>99.6</v>
      </c>
      <c r="V16" s="5">
        <v>0.82</v>
      </c>
      <c r="W16" s="9">
        <v>11.2</v>
      </c>
      <c r="X16" s="8"/>
      <c r="Y16" s="5"/>
      <c r="Z16" s="5"/>
      <c r="AA16" s="5"/>
      <c r="AB16" s="9"/>
      <c r="AC16" s="9">
        <v>4</v>
      </c>
      <c r="AD16" s="9">
        <v>14.5</v>
      </c>
      <c r="AE16" s="9">
        <v>0.49</v>
      </c>
      <c r="AF16" s="10"/>
      <c r="AG16" s="9"/>
      <c r="AH16" s="9"/>
      <c r="AI16" s="9"/>
      <c r="AJ16" s="8"/>
      <c r="AK16" s="8"/>
      <c r="AL16" s="10">
        <v>0.1</v>
      </c>
      <c r="AM16" s="10">
        <v>33</v>
      </c>
      <c r="AN16" s="10">
        <v>38.97</v>
      </c>
      <c r="AO16" s="10">
        <v>4.0000000000000001E-3</v>
      </c>
      <c r="AP16" s="11"/>
      <c r="AQ16" s="10"/>
      <c r="AR16" s="8">
        <v>1413.6</v>
      </c>
      <c r="AS16" s="8">
        <v>2419.6</v>
      </c>
      <c r="AT16" s="10">
        <v>1.03</v>
      </c>
      <c r="AU16" s="10">
        <v>1.05</v>
      </c>
      <c r="AV16" s="10">
        <v>0.46</v>
      </c>
      <c r="AW16" s="10">
        <v>21.2</v>
      </c>
      <c r="AX16" s="10"/>
      <c r="AY16" s="10"/>
      <c r="AZ16" s="10">
        <v>2.879</v>
      </c>
      <c r="BA16" s="10">
        <v>0.83199999999999996</v>
      </c>
      <c r="BB16" s="10"/>
      <c r="BC16" s="10"/>
      <c r="BD16" s="10">
        <v>0</v>
      </c>
      <c r="BE16" s="10">
        <v>0</v>
      </c>
      <c r="BF16" s="10">
        <v>0</v>
      </c>
      <c r="BG16" s="10"/>
      <c r="BH16" s="10">
        <v>33.57</v>
      </c>
      <c r="BI16" s="10">
        <v>83.25</v>
      </c>
      <c r="BJ16" s="10">
        <v>3.0489999999999999</v>
      </c>
      <c r="BK16" s="10">
        <v>16.899999999999999</v>
      </c>
      <c r="BL16" s="10">
        <v>0.83199999999999996</v>
      </c>
      <c r="BM16" s="10">
        <v>3.43</v>
      </c>
      <c r="BN16" s="10">
        <v>9.68</v>
      </c>
      <c r="BO16" s="10"/>
      <c r="BP16" s="10"/>
      <c r="BQ16" s="10"/>
      <c r="BR16" s="10"/>
      <c r="BS16" s="10"/>
      <c r="BT16" s="10"/>
      <c r="BU16" s="10"/>
      <c r="BV16" s="10"/>
      <c r="BW16" s="3">
        <f t="shared" si="0"/>
        <v>89.64</v>
      </c>
      <c r="BX16" s="3">
        <f t="shared" si="1"/>
        <v>0.04</v>
      </c>
      <c r="BY16" s="5">
        <f t="shared" si="2"/>
        <v>0.2</v>
      </c>
      <c r="BZ16" s="3">
        <f t="shared" si="3"/>
        <v>0.12</v>
      </c>
      <c r="CA16" s="3">
        <f t="shared" si="4"/>
        <v>0.16</v>
      </c>
      <c r="CB16" s="3">
        <f t="shared" si="4"/>
        <v>0.16</v>
      </c>
      <c r="CC16" s="3">
        <f t="shared" si="5"/>
        <v>0.12</v>
      </c>
      <c r="CD16" s="5">
        <f t="shared" si="6"/>
        <v>0.2</v>
      </c>
      <c r="CE16" s="5">
        <f t="shared" si="7"/>
        <v>75</v>
      </c>
      <c r="CF16" s="5">
        <f t="shared" si="8"/>
        <v>8.9640000000000004</v>
      </c>
      <c r="CG16" s="5">
        <f t="shared" si="9"/>
        <v>6.7140000000000004</v>
      </c>
      <c r="CH16" s="3">
        <f t="shared" si="10"/>
        <v>4.84</v>
      </c>
      <c r="CI16" s="5">
        <f t="shared" si="11"/>
        <v>33.300000000000004</v>
      </c>
      <c r="CJ16" s="5">
        <f t="shared" si="12"/>
        <v>0.76224999999999998</v>
      </c>
      <c r="CK16" s="5">
        <f t="shared" si="13"/>
        <v>1</v>
      </c>
      <c r="CL16" s="10">
        <f t="shared" si="14"/>
        <v>3</v>
      </c>
      <c r="CM16" s="10">
        <f t="shared" si="14"/>
        <v>1.7928000000000002</v>
      </c>
      <c r="CN16" s="10">
        <f t="shared" si="14"/>
        <v>0.80568000000000006</v>
      </c>
      <c r="CO16" s="10">
        <f t="shared" si="14"/>
        <v>0.77439999999999998</v>
      </c>
      <c r="CP16" s="10">
        <f t="shared" si="14"/>
        <v>5.3280000000000012</v>
      </c>
      <c r="CQ16" s="10">
        <f t="shared" si="14"/>
        <v>9.1469999999999996E-2</v>
      </c>
      <c r="CR16" s="10">
        <f t="shared" si="14"/>
        <v>0.2</v>
      </c>
      <c r="CS16" s="12">
        <f t="shared" si="15"/>
        <v>11.99235</v>
      </c>
      <c r="CT16" s="10" t="str">
        <f t="shared" si="16"/>
        <v>EXCELENTE</v>
      </c>
    </row>
    <row r="17" spans="1:98" ht="15.75" x14ac:dyDescent="0.25">
      <c r="A17" s="2" t="s">
        <v>148</v>
      </c>
      <c r="B17" s="3">
        <v>2016</v>
      </c>
      <c r="C17" s="3" t="s">
        <v>112</v>
      </c>
      <c r="D17" s="3" t="s">
        <v>149</v>
      </c>
      <c r="E17" s="3" t="s">
        <v>150</v>
      </c>
      <c r="F17" s="3" t="s">
        <v>102</v>
      </c>
      <c r="G17" s="3" t="s">
        <v>103</v>
      </c>
      <c r="H17" s="5" t="s">
        <v>151</v>
      </c>
      <c r="I17" s="5" t="s">
        <v>152</v>
      </c>
      <c r="J17" s="5">
        <v>852684.85100000002</v>
      </c>
      <c r="K17" s="5">
        <v>1159364.8489999999</v>
      </c>
      <c r="L17" s="3">
        <v>2136</v>
      </c>
      <c r="M17" s="6">
        <v>0.51041666666666663</v>
      </c>
      <c r="N17" s="7">
        <v>42695</v>
      </c>
      <c r="O17" s="7" t="s">
        <v>153</v>
      </c>
      <c r="P17" s="8">
        <v>1</v>
      </c>
      <c r="Q17" s="8">
        <v>0</v>
      </c>
      <c r="R17" s="5">
        <v>0</v>
      </c>
      <c r="S17" s="5">
        <v>8.25</v>
      </c>
      <c r="T17" s="9">
        <v>20</v>
      </c>
      <c r="U17" s="5">
        <v>1700</v>
      </c>
      <c r="V17" s="5">
        <v>2.14</v>
      </c>
      <c r="W17" s="9">
        <v>30</v>
      </c>
      <c r="X17" s="8"/>
      <c r="Y17" s="5"/>
      <c r="Z17" s="5"/>
      <c r="AA17" s="5"/>
      <c r="AB17" s="9"/>
      <c r="AC17" s="9">
        <v>4</v>
      </c>
      <c r="AD17" s="9">
        <v>10</v>
      </c>
      <c r="AE17" s="5">
        <v>0.4</v>
      </c>
      <c r="AF17" s="10"/>
      <c r="AG17" s="9"/>
      <c r="AH17" s="9"/>
      <c r="AI17" s="9"/>
      <c r="AJ17" s="5">
        <v>0</v>
      </c>
      <c r="AK17" s="8">
        <v>23</v>
      </c>
      <c r="AL17" s="10">
        <v>0.1</v>
      </c>
      <c r="AM17" s="3">
        <v>0.9</v>
      </c>
      <c r="AN17" s="3">
        <v>152.84</v>
      </c>
      <c r="AO17" s="10">
        <v>2E-3</v>
      </c>
      <c r="AP17" s="11"/>
      <c r="AQ17" s="10"/>
      <c r="AR17" s="8">
        <v>1</v>
      </c>
      <c r="AS17" s="8">
        <v>6.3</v>
      </c>
      <c r="AT17" s="3">
        <v>0.215</v>
      </c>
      <c r="AU17" s="10">
        <v>0.22500000000000001</v>
      </c>
      <c r="AV17" s="3">
        <v>0.51100000000000001</v>
      </c>
      <c r="AW17" s="10"/>
      <c r="AX17" s="10"/>
      <c r="AY17" s="10"/>
      <c r="AZ17" s="3">
        <v>0.39400000000000002</v>
      </c>
      <c r="BA17" s="10">
        <v>0.05</v>
      </c>
      <c r="BB17" s="10"/>
      <c r="BC17" s="10"/>
      <c r="BD17" s="10"/>
      <c r="BE17" s="10">
        <v>0</v>
      </c>
      <c r="BF17" s="10">
        <v>0</v>
      </c>
      <c r="BG17" s="10">
        <v>1</v>
      </c>
      <c r="BH17" s="3">
        <v>33.47</v>
      </c>
      <c r="BI17" s="3">
        <v>267.44</v>
      </c>
      <c r="BJ17" s="5">
        <v>265.04000000000002</v>
      </c>
      <c r="BK17" s="3">
        <v>4.54</v>
      </c>
      <c r="BL17" s="3">
        <v>0.311</v>
      </c>
      <c r="BM17" s="3">
        <v>10</v>
      </c>
      <c r="BN17" s="3">
        <v>340</v>
      </c>
      <c r="BO17" s="5">
        <v>1</v>
      </c>
      <c r="BP17" s="10"/>
      <c r="BQ17" s="10"/>
      <c r="BR17" s="10"/>
      <c r="BS17" s="10"/>
      <c r="BT17" s="10"/>
      <c r="BU17" s="10"/>
      <c r="BV17" s="10"/>
      <c r="BW17" s="3">
        <f t="shared" si="0"/>
        <v>1530</v>
      </c>
      <c r="BX17" s="3">
        <f t="shared" si="1"/>
        <v>0.04</v>
      </c>
      <c r="BY17" s="5">
        <f t="shared" si="2"/>
        <v>0.2</v>
      </c>
      <c r="BZ17" s="3">
        <f t="shared" si="3"/>
        <v>0.12</v>
      </c>
      <c r="CA17" s="3">
        <f t="shared" si="4"/>
        <v>0.16</v>
      </c>
      <c r="CB17" s="3">
        <f t="shared" si="4"/>
        <v>0.16</v>
      </c>
      <c r="CC17" s="3">
        <f t="shared" si="5"/>
        <v>0.12</v>
      </c>
      <c r="CD17" s="5">
        <f t="shared" si="6"/>
        <v>0.2</v>
      </c>
      <c r="CE17" s="5">
        <f t="shared" si="7"/>
        <v>91.666666666666657</v>
      </c>
      <c r="CF17" s="5">
        <f t="shared" si="8"/>
        <v>153</v>
      </c>
      <c r="CG17" s="5">
        <f t="shared" si="9"/>
        <v>6.694</v>
      </c>
      <c r="CH17" s="3">
        <f t="shared" si="10"/>
        <v>170</v>
      </c>
      <c r="CI17" s="5">
        <f t="shared" si="11"/>
        <v>106.976</v>
      </c>
      <c r="CJ17" s="5">
        <f t="shared" si="12"/>
        <v>66.260000000000005</v>
      </c>
      <c r="CK17" s="5">
        <f t="shared" si="13"/>
        <v>1</v>
      </c>
      <c r="CL17" s="10">
        <f t="shared" si="14"/>
        <v>3.6666666666666665</v>
      </c>
      <c r="CM17" s="10">
        <f t="shared" si="14"/>
        <v>30.6</v>
      </c>
      <c r="CN17" s="10">
        <f t="shared" si="14"/>
        <v>0.80327999999999999</v>
      </c>
      <c r="CO17" s="10">
        <f t="shared" si="14"/>
        <v>27.2</v>
      </c>
      <c r="CP17" s="10">
        <f t="shared" si="14"/>
        <v>17.116160000000001</v>
      </c>
      <c r="CQ17" s="10">
        <f t="shared" si="14"/>
        <v>7.9512</v>
      </c>
      <c r="CR17" s="10">
        <f t="shared" si="14"/>
        <v>0.2</v>
      </c>
      <c r="CS17" s="12">
        <f t="shared" si="15"/>
        <v>87.53730666666668</v>
      </c>
      <c r="CT17" s="10" t="str">
        <f t="shared" si="16"/>
        <v>BUENO</v>
      </c>
    </row>
    <row r="18" spans="1:98" ht="15.75" x14ac:dyDescent="0.25">
      <c r="A18" s="2" t="s">
        <v>148</v>
      </c>
      <c r="B18" s="3">
        <v>2018</v>
      </c>
      <c r="C18" s="3" t="s">
        <v>112</v>
      </c>
      <c r="D18" s="3" t="s">
        <v>149</v>
      </c>
      <c r="E18" s="3" t="s">
        <v>150</v>
      </c>
      <c r="F18" s="3" t="s">
        <v>102</v>
      </c>
      <c r="G18" s="3" t="s">
        <v>103</v>
      </c>
      <c r="H18" s="5" t="s">
        <v>151</v>
      </c>
      <c r="I18" s="5" t="s">
        <v>152</v>
      </c>
      <c r="J18" s="5">
        <v>852684.85100000002</v>
      </c>
      <c r="K18" s="5">
        <v>1159364.8489999999</v>
      </c>
      <c r="L18" s="3">
        <v>2136</v>
      </c>
      <c r="M18" s="7" t="s">
        <v>154</v>
      </c>
      <c r="N18" s="7">
        <v>43339</v>
      </c>
      <c r="O18" s="7" t="s">
        <v>155</v>
      </c>
      <c r="P18" s="8">
        <v>1</v>
      </c>
      <c r="Q18" s="8">
        <v>0</v>
      </c>
      <c r="R18" s="5">
        <v>0</v>
      </c>
      <c r="S18" s="5">
        <v>8.39</v>
      </c>
      <c r="T18" s="9">
        <v>19.5</v>
      </c>
      <c r="U18" s="9">
        <v>1285</v>
      </c>
      <c r="V18" s="5">
        <v>1.78</v>
      </c>
      <c r="W18" s="9">
        <v>25.4</v>
      </c>
      <c r="X18" s="8"/>
      <c r="Y18" s="5"/>
      <c r="Z18" s="5"/>
      <c r="AA18" s="5"/>
      <c r="AB18" s="9"/>
      <c r="AC18" s="9">
        <v>1.3</v>
      </c>
      <c r="AD18" s="9">
        <v>10</v>
      </c>
      <c r="AE18" s="5">
        <v>0.4</v>
      </c>
      <c r="AF18" s="10"/>
      <c r="AG18" s="9"/>
      <c r="AH18" s="9"/>
      <c r="AI18" s="9"/>
      <c r="AJ18" s="8"/>
      <c r="AK18" s="8"/>
      <c r="AL18" s="10">
        <v>0.1</v>
      </c>
      <c r="AM18" s="10">
        <v>4.4000000000000004</v>
      </c>
      <c r="AN18" s="10">
        <v>187.39</v>
      </c>
      <c r="AO18" s="10">
        <v>1.0999999999999999E-2</v>
      </c>
      <c r="AP18" s="11"/>
      <c r="AQ18" s="10"/>
      <c r="AR18" s="8">
        <v>1</v>
      </c>
      <c r="AS18" s="8">
        <v>1119.9000000000001</v>
      </c>
      <c r="AT18" s="10">
        <v>0.107</v>
      </c>
      <c r="AU18" s="10">
        <v>2.94</v>
      </c>
      <c r="AV18" s="10">
        <v>0.46</v>
      </c>
      <c r="AW18" s="10">
        <v>0.14000000000000001</v>
      </c>
      <c r="AX18" s="10"/>
      <c r="AY18" s="10"/>
      <c r="AZ18" s="10">
        <v>1.8979999999999999</v>
      </c>
      <c r="BA18" s="10">
        <v>9.1999999999999998E-2</v>
      </c>
      <c r="BB18" s="10">
        <v>0.5</v>
      </c>
      <c r="BC18" s="10"/>
      <c r="BD18" s="10"/>
      <c r="BE18" s="10">
        <v>0</v>
      </c>
      <c r="BF18" s="10">
        <v>0</v>
      </c>
      <c r="BG18" s="10">
        <v>1</v>
      </c>
      <c r="BH18" s="10">
        <v>31.97</v>
      </c>
      <c r="BI18" s="10">
        <v>128.97</v>
      </c>
      <c r="BJ18" s="5">
        <v>88.813000000000002</v>
      </c>
      <c r="BK18" s="10">
        <v>5.29</v>
      </c>
      <c r="BL18" s="10">
        <v>1.1599999999999999</v>
      </c>
      <c r="BM18" s="10">
        <v>14.2</v>
      </c>
      <c r="BN18" s="10">
        <v>358</v>
      </c>
      <c r="BO18" s="10"/>
      <c r="BP18" s="10"/>
      <c r="BQ18" s="10"/>
      <c r="BR18" s="10"/>
      <c r="BS18" s="10"/>
      <c r="BT18" s="10"/>
      <c r="BU18" s="10"/>
      <c r="BV18" s="10"/>
      <c r="BW18" s="3">
        <f t="shared" si="0"/>
        <v>1156.5</v>
      </c>
      <c r="BX18" s="3">
        <f t="shared" si="1"/>
        <v>0.04</v>
      </c>
      <c r="BY18" s="5">
        <f t="shared" si="2"/>
        <v>0.2</v>
      </c>
      <c r="BZ18" s="3">
        <f t="shared" si="3"/>
        <v>0.12</v>
      </c>
      <c r="CA18" s="3">
        <f t="shared" si="4"/>
        <v>0.16</v>
      </c>
      <c r="CB18" s="3">
        <f t="shared" si="4"/>
        <v>0.16</v>
      </c>
      <c r="CC18" s="3">
        <f t="shared" si="5"/>
        <v>0.12</v>
      </c>
      <c r="CD18" s="5">
        <f t="shared" si="6"/>
        <v>0.2</v>
      </c>
      <c r="CE18" s="5">
        <f t="shared" si="7"/>
        <v>93.222222222222229</v>
      </c>
      <c r="CF18" s="5">
        <f t="shared" si="8"/>
        <v>115.65</v>
      </c>
      <c r="CG18" s="5">
        <f t="shared" si="9"/>
        <v>6.3940000000000001</v>
      </c>
      <c r="CH18" s="3">
        <f t="shared" si="10"/>
        <v>179</v>
      </c>
      <c r="CI18" s="5">
        <f t="shared" si="11"/>
        <v>51.588000000000001</v>
      </c>
      <c r="CJ18" s="5">
        <f t="shared" si="12"/>
        <v>22.203250000000001</v>
      </c>
      <c r="CK18" s="5">
        <f t="shared" si="13"/>
        <v>1</v>
      </c>
      <c r="CL18" s="10">
        <f t="shared" si="14"/>
        <v>3.7288888888888891</v>
      </c>
      <c r="CM18" s="10">
        <f t="shared" si="14"/>
        <v>23.130000000000003</v>
      </c>
      <c r="CN18" s="10">
        <f t="shared" si="14"/>
        <v>0.76727999999999996</v>
      </c>
      <c r="CO18" s="10">
        <f t="shared" si="14"/>
        <v>28.64</v>
      </c>
      <c r="CP18" s="10">
        <f t="shared" si="14"/>
        <v>8.2540800000000001</v>
      </c>
      <c r="CQ18" s="10">
        <f t="shared" si="14"/>
        <v>2.66439</v>
      </c>
      <c r="CR18" s="10">
        <f t="shared" si="14"/>
        <v>0.2</v>
      </c>
      <c r="CS18" s="12">
        <f t="shared" si="15"/>
        <v>67.384638888888887</v>
      </c>
      <c r="CT18" s="10" t="str">
        <f t="shared" si="16"/>
        <v>BUENO</v>
      </c>
    </row>
    <row r="19" spans="1:98" ht="15.75" x14ac:dyDescent="0.25">
      <c r="A19" s="2" t="s">
        <v>148</v>
      </c>
      <c r="B19" s="3">
        <v>2019</v>
      </c>
      <c r="C19" s="3" t="s">
        <v>112</v>
      </c>
      <c r="D19" s="3" t="s">
        <v>149</v>
      </c>
      <c r="E19" s="3" t="s">
        <v>150</v>
      </c>
      <c r="F19" s="3" t="s">
        <v>102</v>
      </c>
      <c r="G19" s="3" t="s">
        <v>103</v>
      </c>
      <c r="H19" s="5" t="s">
        <v>151</v>
      </c>
      <c r="I19" s="5" t="s">
        <v>152</v>
      </c>
      <c r="J19" s="5">
        <v>852684.85100000002</v>
      </c>
      <c r="K19" s="5">
        <v>1159364.8489999999</v>
      </c>
      <c r="L19" s="3">
        <v>2136</v>
      </c>
      <c r="M19" s="7" t="s">
        <v>107</v>
      </c>
      <c r="N19" s="7">
        <v>43613</v>
      </c>
      <c r="O19" s="7" t="s">
        <v>156</v>
      </c>
      <c r="P19" s="8">
        <v>1</v>
      </c>
      <c r="Q19" s="8">
        <v>0</v>
      </c>
      <c r="R19" s="5">
        <v>0</v>
      </c>
      <c r="S19" s="5">
        <v>8.61</v>
      </c>
      <c r="T19" s="9">
        <v>19.5</v>
      </c>
      <c r="U19" s="9">
        <v>1405</v>
      </c>
      <c r="V19" s="5">
        <v>1.84</v>
      </c>
      <c r="W19" s="9">
        <v>25.9</v>
      </c>
      <c r="X19" s="8"/>
      <c r="Y19" s="5"/>
      <c r="Z19" s="5"/>
      <c r="AA19" s="5"/>
      <c r="AB19" s="9"/>
      <c r="AC19" s="9">
        <v>5.6</v>
      </c>
      <c r="AD19" s="9">
        <v>10</v>
      </c>
      <c r="AE19" s="9">
        <v>0.64</v>
      </c>
      <c r="AF19" s="10"/>
      <c r="AG19" s="9"/>
      <c r="AH19" s="9"/>
      <c r="AI19" s="9"/>
      <c r="AJ19" s="8"/>
      <c r="AK19" s="8"/>
      <c r="AL19" s="10">
        <v>0.1</v>
      </c>
      <c r="AM19" s="10">
        <v>4.5</v>
      </c>
      <c r="AN19" s="10">
        <v>599.13</v>
      </c>
      <c r="AO19" s="10">
        <v>7.0000000000000001E-3</v>
      </c>
      <c r="AP19" s="11"/>
      <c r="AQ19" s="10"/>
      <c r="AR19" s="8">
        <v>88.4</v>
      </c>
      <c r="AS19" s="8">
        <v>1732.9</v>
      </c>
      <c r="AT19" s="10">
        <v>0.754</v>
      </c>
      <c r="AU19" s="10">
        <v>0.22500000000000001</v>
      </c>
      <c r="AV19" s="10">
        <v>0.89</v>
      </c>
      <c r="AW19" s="10">
        <v>1.55</v>
      </c>
      <c r="AX19" s="10"/>
      <c r="AY19" s="10"/>
      <c r="AZ19" s="10">
        <v>1.7749999999999999</v>
      </c>
      <c r="BA19" s="10">
        <v>0.05</v>
      </c>
      <c r="BB19" s="10"/>
      <c r="BC19" s="10"/>
      <c r="BD19" s="10">
        <v>0</v>
      </c>
      <c r="BE19" s="10">
        <v>0</v>
      </c>
      <c r="BF19" s="10">
        <v>0</v>
      </c>
      <c r="BG19" s="10"/>
      <c r="BH19" s="10">
        <v>525.54</v>
      </c>
      <c r="BI19" s="10">
        <v>775</v>
      </c>
      <c r="BJ19" s="5">
        <v>151.51</v>
      </c>
      <c r="BK19" s="10">
        <v>6.57</v>
      </c>
      <c r="BL19" s="10">
        <v>0.66900000000000004</v>
      </c>
      <c r="BM19" s="10">
        <v>7.82</v>
      </c>
      <c r="BN19" s="10">
        <v>422</v>
      </c>
      <c r="BO19" s="10"/>
      <c r="BP19" s="10"/>
      <c r="BQ19" s="10"/>
      <c r="BR19" s="10"/>
      <c r="BS19" s="10"/>
      <c r="BT19" s="10"/>
      <c r="BU19" s="10"/>
      <c r="BV19" s="10"/>
      <c r="BW19" s="3">
        <f t="shared" si="0"/>
        <v>1264.5</v>
      </c>
      <c r="BX19" s="3">
        <f t="shared" si="1"/>
        <v>0.04</v>
      </c>
      <c r="BY19" s="5">
        <f t="shared" si="2"/>
        <v>0.2</v>
      </c>
      <c r="BZ19" s="3">
        <f t="shared" si="3"/>
        <v>0.12</v>
      </c>
      <c r="CA19" s="3">
        <f t="shared" si="4"/>
        <v>0.16</v>
      </c>
      <c r="CB19" s="3">
        <f t="shared" si="4"/>
        <v>0.16</v>
      </c>
      <c r="CC19" s="3">
        <f t="shared" si="5"/>
        <v>0.12</v>
      </c>
      <c r="CD19" s="5">
        <f t="shared" si="6"/>
        <v>0.2</v>
      </c>
      <c r="CE19" s="5">
        <f t="shared" si="7"/>
        <v>95.666666666666657</v>
      </c>
      <c r="CF19" s="5">
        <f t="shared" si="8"/>
        <v>126.44999999999999</v>
      </c>
      <c r="CG19" s="5">
        <f t="shared" si="9"/>
        <v>105.108</v>
      </c>
      <c r="CH19" s="3">
        <f t="shared" si="10"/>
        <v>211</v>
      </c>
      <c r="CI19" s="5">
        <f t="shared" si="11"/>
        <v>310</v>
      </c>
      <c r="CJ19" s="5">
        <f t="shared" si="12"/>
        <v>37.877499999999998</v>
      </c>
      <c r="CK19" s="5">
        <f t="shared" si="13"/>
        <v>1</v>
      </c>
      <c r="CL19" s="10">
        <f t="shared" si="14"/>
        <v>3.8266666666666662</v>
      </c>
      <c r="CM19" s="10">
        <f t="shared" si="14"/>
        <v>25.29</v>
      </c>
      <c r="CN19" s="10">
        <f t="shared" si="14"/>
        <v>12.612959999999999</v>
      </c>
      <c r="CO19" s="10">
        <f t="shared" si="14"/>
        <v>33.76</v>
      </c>
      <c r="CP19" s="10">
        <f t="shared" si="14"/>
        <v>49.6</v>
      </c>
      <c r="CQ19" s="10">
        <f t="shared" si="14"/>
        <v>4.5452999999999992</v>
      </c>
      <c r="CR19" s="10">
        <f t="shared" si="14"/>
        <v>0.2</v>
      </c>
      <c r="CS19" s="12">
        <f t="shared" si="15"/>
        <v>129.83492666666666</v>
      </c>
      <c r="CT19" s="10" t="str">
        <f t="shared" si="16"/>
        <v>MEDIO</v>
      </c>
    </row>
    <row r="20" spans="1:98" ht="15.75" x14ac:dyDescent="0.25">
      <c r="A20" s="2" t="s">
        <v>157</v>
      </c>
      <c r="B20" s="3">
        <v>2016</v>
      </c>
      <c r="C20" s="3" t="s">
        <v>158</v>
      </c>
      <c r="D20" s="3" t="s">
        <v>159</v>
      </c>
      <c r="E20" s="3" t="s">
        <v>160</v>
      </c>
      <c r="F20" s="3" t="s">
        <v>102</v>
      </c>
      <c r="G20" s="3" t="s">
        <v>103</v>
      </c>
      <c r="H20" s="3" t="s">
        <v>161</v>
      </c>
      <c r="I20" s="3" t="s">
        <v>162</v>
      </c>
      <c r="J20" s="5">
        <v>855364.95</v>
      </c>
      <c r="K20" s="5">
        <v>1178075.334</v>
      </c>
      <c r="L20" s="8">
        <v>2105</v>
      </c>
      <c r="M20" s="6">
        <v>0.52083333333333337</v>
      </c>
      <c r="N20" s="7">
        <v>42695</v>
      </c>
      <c r="O20" s="7" t="s">
        <v>163</v>
      </c>
      <c r="P20" s="8">
        <v>1</v>
      </c>
      <c r="Q20" s="8">
        <v>0</v>
      </c>
      <c r="R20" s="5">
        <v>0</v>
      </c>
      <c r="S20" s="5">
        <v>6.09</v>
      </c>
      <c r="T20" s="9">
        <v>20.3</v>
      </c>
      <c r="U20" s="5">
        <v>262</v>
      </c>
      <c r="V20" s="5">
        <v>5.35</v>
      </c>
      <c r="W20" s="9">
        <v>76.2</v>
      </c>
      <c r="X20" s="8"/>
      <c r="Y20" s="5"/>
      <c r="Z20" s="5"/>
      <c r="AA20" s="5"/>
      <c r="AB20" s="9"/>
      <c r="AC20" s="9">
        <v>4</v>
      </c>
      <c r="AD20" s="9">
        <v>10</v>
      </c>
      <c r="AE20" s="3">
        <v>0.45</v>
      </c>
      <c r="AF20" s="10"/>
      <c r="AG20" s="9"/>
      <c r="AH20" s="9"/>
      <c r="AI20" s="9"/>
      <c r="AJ20" s="8">
        <v>21</v>
      </c>
      <c r="AK20" s="8">
        <v>80</v>
      </c>
      <c r="AL20" s="3">
        <v>0.314</v>
      </c>
      <c r="AM20" s="3">
        <v>23</v>
      </c>
      <c r="AN20" s="3">
        <v>70.260000000000005</v>
      </c>
      <c r="AO20" s="10">
        <v>2E-3</v>
      </c>
      <c r="AP20" s="11"/>
      <c r="AQ20" s="10"/>
      <c r="AR20" s="9">
        <v>16</v>
      </c>
      <c r="AS20" s="9">
        <v>816.4</v>
      </c>
      <c r="AT20" s="3">
        <v>0.39600000000000002</v>
      </c>
      <c r="AU20" s="10">
        <v>0.22500000000000001</v>
      </c>
      <c r="AV20" s="10">
        <v>0.46</v>
      </c>
      <c r="AW20" s="10"/>
      <c r="AX20" s="10"/>
      <c r="AY20" s="10"/>
      <c r="AZ20" s="3">
        <v>7.4989999999999997</v>
      </c>
      <c r="BA20" s="10">
        <v>0.28899999999999998</v>
      </c>
      <c r="BB20" s="10"/>
      <c r="BC20" s="10"/>
      <c r="BD20" s="10"/>
      <c r="BE20" s="10">
        <v>0</v>
      </c>
      <c r="BF20" s="10">
        <v>0</v>
      </c>
      <c r="BG20" s="10">
        <v>1</v>
      </c>
      <c r="BH20" s="3">
        <v>81.13</v>
      </c>
      <c r="BI20" s="3">
        <v>32.590000000000003</v>
      </c>
      <c r="BJ20" s="5">
        <v>9.64</v>
      </c>
      <c r="BK20" s="3">
        <v>16</v>
      </c>
      <c r="BL20" s="3">
        <v>3.64</v>
      </c>
      <c r="BM20" s="3">
        <v>12.8</v>
      </c>
      <c r="BN20" s="3">
        <v>21.9</v>
      </c>
      <c r="BO20" s="5">
        <v>1</v>
      </c>
      <c r="BP20" s="10"/>
      <c r="BQ20" s="10"/>
      <c r="BR20" s="10"/>
      <c r="BS20" s="10"/>
      <c r="BT20" s="10"/>
      <c r="BU20" s="10"/>
      <c r="BV20" s="10"/>
      <c r="BW20" s="3">
        <f t="shared" si="0"/>
        <v>235.8</v>
      </c>
      <c r="BX20" s="3">
        <f t="shared" si="1"/>
        <v>0.04</v>
      </c>
      <c r="BY20" s="5">
        <f t="shared" si="2"/>
        <v>0.2</v>
      </c>
      <c r="BZ20" s="3">
        <f t="shared" si="3"/>
        <v>0.12</v>
      </c>
      <c r="CA20" s="3">
        <f t="shared" si="4"/>
        <v>0.16</v>
      </c>
      <c r="CB20" s="3">
        <f t="shared" si="4"/>
        <v>0.16</v>
      </c>
      <c r="CC20" s="3">
        <f t="shared" si="5"/>
        <v>0.12</v>
      </c>
      <c r="CD20" s="5">
        <f t="shared" si="6"/>
        <v>0.2</v>
      </c>
      <c r="CE20" s="5">
        <f t="shared" si="7"/>
        <v>67.666666666666657</v>
      </c>
      <c r="CF20" s="5">
        <f t="shared" si="8"/>
        <v>23.580000000000002</v>
      </c>
      <c r="CG20" s="5">
        <f t="shared" si="9"/>
        <v>16.225999999999999</v>
      </c>
      <c r="CH20" s="3">
        <f t="shared" si="10"/>
        <v>10.95</v>
      </c>
      <c r="CI20" s="5">
        <f t="shared" si="11"/>
        <v>13.036</v>
      </c>
      <c r="CJ20" s="5">
        <f t="shared" si="12"/>
        <v>2.41</v>
      </c>
      <c r="CK20" s="5">
        <f t="shared" si="13"/>
        <v>3.1399999999999997</v>
      </c>
      <c r="CL20" s="10">
        <f t="shared" si="14"/>
        <v>2.7066666666666666</v>
      </c>
      <c r="CM20" s="10">
        <f t="shared" si="14"/>
        <v>4.7160000000000002</v>
      </c>
      <c r="CN20" s="10">
        <f t="shared" si="14"/>
        <v>1.9471199999999997</v>
      </c>
      <c r="CO20" s="10">
        <f t="shared" si="14"/>
        <v>1.752</v>
      </c>
      <c r="CP20" s="10">
        <f t="shared" si="14"/>
        <v>2.0857600000000001</v>
      </c>
      <c r="CQ20" s="10">
        <f t="shared" si="14"/>
        <v>0.28920000000000001</v>
      </c>
      <c r="CR20" s="10">
        <f t="shared" si="14"/>
        <v>0.628</v>
      </c>
      <c r="CS20" s="12">
        <f t="shared" si="15"/>
        <v>14.124746666666667</v>
      </c>
      <c r="CT20" s="10" t="str">
        <f t="shared" si="16"/>
        <v>EXCELENTE</v>
      </c>
    </row>
    <row r="21" spans="1:98" ht="15.75" x14ac:dyDescent="0.25">
      <c r="A21" s="2" t="s">
        <v>157</v>
      </c>
      <c r="B21" s="3">
        <v>2018</v>
      </c>
      <c r="C21" s="3" t="s">
        <v>158</v>
      </c>
      <c r="D21" s="3" t="s">
        <v>159</v>
      </c>
      <c r="E21" s="3" t="s">
        <v>164</v>
      </c>
      <c r="F21" s="3" t="s">
        <v>102</v>
      </c>
      <c r="G21" s="3" t="s">
        <v>103</v>
      </c>
      <c r="H21" s="3" t="s">
        <v>161</v>
      </c>
      <c r="I21" s="3" t="s">
        <v>162</v>
      </c>
      <c r="J21" s="5">
        <v>855364.95</v>
      </c>
      <c r="K21" s="5">
        <v>1178075.334</v>
      </c>
      <c r="L21" s="8">
        <v>2105</v>
      </c>
      <c r="M21" s="7" t="s">
        <v>165</v>
      </c>
      <c r="N21" s="7">
        <v>43339</v>
      </c>
      <c r="O21" s="7" t="s">
        <v>166</v>
      </c>
      <c r="P21" s="8">
        <v>1</v>
      </c>
      <c r="Q21" s="8">
        <v>0</v>
      </c>
      <c r="R21" s="5">
        <v>0</v>
      </c>
      <c r="S21" s="5">
        <v>6.43</v>
      </c>
      <c r="T21" s="9">
        <v>21.7</v>
      </c>
      <c r="U21" s="9">
        <v>298</v>
      </c>
      <c r="V21" s="5">
        <v>3.46</v>
      </c>
      <c r="W21" s="9">
        <v>50.3</v>
      </c>
      <c r="X21" s="8"/>
      <c r="Y21" s="5"/>
      <c r="Z21" s="5"/>
      <c r="AA21" s="5"/>
      <c r="AB21" s="9"/>
      <c r="AC21" s="9">
        <v>1.2</v>
      </c>
      <c r="AD21" s="9">
        <v>14.3</v>
      </c>
      <c r="AE21" s="5">
        <v>0.42</v>
      </c>
      <c r="AF21" s="10"/>
      <c r="AG21" s="9"/>
      <c r="AH21" s="9"/>
      <c r="AI21" s="9"/>
      <c r="AJ21" s="8"/>
      <c r="AK21" s="8"/>
      <c r="AL21" s="10">
        <v>0.14199999999999999</v>
      </c>
      <c r="AM21" s="10">
        <v>130</v>
      </c>
      <c r="AN21" s="10">
        <v>74.75</v>
      </c>
      <c r="AO21" s="10">
        <v>5.0000000000000001E-3</v>
      </c>
      <c r="AP21" s="11"/>
      <c r="AQ21" s="10"/>
      <c r="AR21" s="9">
        <v>1203.3</v>
      </c>
      <c r="AS21" s="9">
        <v>2419.6</v>
      </c>
      <c r="AT21" s="10">
        <v>0.107</v>
      </c>
      <c r="AU21" s="10">
        <v>0.22500000000000001</v>
      </c>
      <c r="AV21" s="10">
        <v>0.46</v>
      </c>
      <c r="AW21" s="10">
        <v>0.14000000000000001</v>
      </c>
      <c r="AX21" s="10"/>
      <c r="AY21" s="10"/>
      <c r="AZ21" s="10">
        <v>12.359</v>
      </c>
      <c r="BA21" s="10">
        <v>0.10100000000000001</v>
      </c>
      <c r="BB21" s="10">
        <v>0.5</v>
      </c>
      <c r="BC21" s="10"/>
      <c r="BD21" s="10"/>
      <c r="BE21" s="10">
        <v>0</v>
      </c>
      <c r="BF21" s="10">
        <v>0</v>
      </c>
      <c r="BG21" s="10">
        <v>1</v>
      </c>
      <c r="BH21" s="10">
        <v>101.41</v>
      </c>
      <c r="BI21" s="10">
        <v>30.49</v>
      </c>
      <c r="BJ21" s="5">
        <v>2</v>
      </c>
      <c r="BK21" s="10">
        <v>19.2</v>
      </c>
      <c r="BL21" s="10">
        <v>9.83</v>
      </c>
      <c r="BM21" s="10">
        <v>9.7899999999999991</v>
      </c>
      <c r="BN21" s="10">
        <v>18.5</v>
      </c>
      <c r="BO21" s="10"/>
      <c r="BP21" s="10"/>
      <c r="BQ21" s="10"/>
      <c r="BR21" s="10"/>
      <c r="BS21" s="10"/>
      <c r="BT21" s="10"/>
      <c r="BU21" s="10"/>
      <c r="BV21" s="10"/>
      <c r="BW21" s="3">
        <f t="shared" si="0"/>
        <v>268.2</v>
      </c>
      <c r="BX21" s="3">
        <f t="shared" si="1"/>
        <v>0.04</v>
      </c>
      <c r="BY21" s="5">
        <f t="shared" si="2"/>
        <v>0.2</v>
      </c>
      <c r="BZ21" s="3">
        <f t="shared" si="3"/>
        <v>0.12</v>
      </c>
      <c r="CA21" s="3">
        <f t="shared" si="4"/>
        <v>0.16</v>
      </c>
      <c r="CB21" s="3">
        <f t="shared" si="4"/>
        <v>0.16</v>
      </c>
      <c r="CC21" s="3">
        <f t="shared" si="5"/>
        <v>0.12</v>
      </c>
      <c r="CD21" s="5">
        <f t="shared" si="6"/>
        <v>0.2</v>
      </c>
      <c r="CE21" s="5">
        <f t="shared" si="7"/>
        <v>71.444444444444443</v>
      </c>
      <c r="CF21" s="5">
        <f t="shared" si="8"/>
        <v>26.82</v>
      </c>
      <c r="CG21" s="5">
        <f t="shared" si="9"/>
        <v>20.282</v>
      </c>
      <c r="CH21" s="3">
        <f t="shared" si="10"/>
        <v>9.25</v>
      </c>
      <c r="CI21" s="5">
        <f t="shared" si="11"/>
        <v>12.196</v>
      </c>
      <c r="CJ21" s="5">
        <f t="shared" si="12"/>
        <v>0.5</v>
      </c>
      <c r="CK21" s="5">
        <f t="shared" si="13"/>
        <v>1.42</v>
      </c>
      <c r="CL21" s="10">
        <f t="shared" si="14"/>
        <v>2.8577777777777778</v>
      </c>
      <c r="CM21" s="10">
        <f t="shared" si="14"/>
        <v>5.3640000000000008</v>
      </c>
      <c r="CN21" s="10">
        <f t="shared" si="14"/>
        <v>2.43384</v>
      </c>
      <c r="CO21" s="10">
        <f t="shared" si="14"/>
        <v>1.48</v>
      </c>
      <c r="CP21" s="10">
        <f t="shared" si="14"/>
        <v>1.95136</v>
      </c>
      <c r="CQ21" s="10">
        <f t="shared" si="14"/>
        <v>0.06</v>
      </c>
      <c r="CR21" s="10">
        <f t="shared" si="14"/>
        <v>0.28399999999999997</v>
      </c>
      <c r="CS21" s="12">
        <f t="shared" si="15"/>
        <v>14.430977777777779</v>
      </c>
      <c r="CT21" s="10" t="str">
        <f t="shared" si="16"/>
        <v>EXCELENTE</v>
      </c>
    </row>
    <row r="22" spans="1:98" ht="15.75" x14ac:dyDescent="0.25">
      <c r="A22" s="2" t="s">
        <v>157</v>
      </c>
      <c r="B22" s="3">
        <v>2019</v>
      </c>
      <c r="C22" s="3" t="s">
        <v>158</v>
      </c>
      <c r="D22" s="3" t="s">
        <v>159</v>
      </c>
      <c r="E22" s="3" t="s">
        <v>164</v>
      </c>
      <c r="F22" s="3" t="s">
        <v>102</v>
      </c>
      <c r="G22" s="3" t="s">
        <v>103</v>
      </c>
      <c r="H22" s="3" t="s">
        <v>161</v>
      </c>
      <c r="I22" s="3" t="s">
        <v>162</v>
      </c>
      <c r="J22" s="5">
        <v>855364.95</v>
      </c>
      <c r="K22" s="5">
        <v>1178075.334</v>
      </c>
      <c r="L22" s="8">
        <v>2105</v>
      </c>
      <c r="M22" s="6">
        <v>0.45833333333333331</v>
      </c>
      <c r="N22" s="7">
        <v>43613</v>
      </c>
      <c r="O22" s="7" t="s">
        <v>167</v>
      </c>
      <c r="P22" s="8">
        <v>1</v>
      </c>
      <c r="Q22" s="8">
        <v>0</v>
      </c>
      <c r="R22" s="5">
        <v>0</v>
      </c>
      <c r="S22" s="5">
        <v>6.97</v>
      </c>
      <c r="T22" s="9">
        <v>25.4</v>
      </c>
      <c r="U22" s="9">
        <v>64.7</v>
      </c>
      <c r="V22" s="5">
        <v>0.38</v>
      </c>
      <c r="W22" s="9">
        <v>4.9000000000000004</v>
      </c>
      <c r="X22" s="8"/>
      <c r="Y22" s="5"/>
      <c r="Z22" s="5"/>
      <c r="AA22" s="5"/>
      <c r="AB22" s="9"/>
      <c r="AC22" s="9">
        <v>4</v>
      </c>
      <c r="AD22" s="9">
        <v>15.6</v>
      </c>
      <c r="AE22" s="5">
        <v>18.95</v>
      </c>
      <c r="AF22" s="10"/>
      <c r="AG22" s="9"/>
      <c r="AH22" s="9"/>
      <c r="AI22" s="9"/>
      <c r="AJ22" s="8"/>
      <c r="AK22" s="8"/>
      <c r="AL22" s="10">
        <v>0.1</v>
      </c>
      <c r="AM22" s="10">
        <v>150</v>
      </c>
      <c r="AN22" s="10">
        <v>107.53</v>
      </c>
      <c r="AO22" s="10">
        <v>5.0000000000000001E-3</v>
      </c>
      <c r="AP22" s="11"/>
      <c r="AQ22" s="10"/>
      <c r="AR22" s="9">
        <v>101.7</v>
      </c>
      <c r="AS22" s="9">
        <v>1732.9</v>
      </c>
      <c r="AT22" s="10">
        <v>0.107</v>
      </c>
      <c r="AU22" s="10">
        <v>0.22500000000000001</v>
      </c>
      <c r="AV22" s="10">
        <v>2.2599999999999998</v>
      </c>
      <c r="AW22" s="10">
        <v>4.8899999999999997</v>
      </c>
      <c r="AX22" s="10"/>
      <c r="AY22" s="10"/>
      <c r="AZ22" s="10">
        <v>15.474</v>
      </c>
      <c r="BA22" s="10">
        <v>0.65100000000000002</v>
      </c>
      <c r="BB22" s="10"/>
      <c r="BC22" s="10"/>
      <c r="BD22" s="10"/>
      <c r="BE22" s="10">
        <v>0</v>
      </c>
      <c r="BF22" s="10">
        <v>0</v>
      </c>
      <c r="BG22" s="10"/>
      <c r="BH22" s="10">
        <v>85.43</v>
      </c>
      <c r="BI22" s="10">
        <v>7.63</v>
      </c>
      <c r="BJ22" s="5">
        <v>2</v>
      </c>
      <c r="BK22" s="10">
        <v>33.299999999999997</v>
      </c>
      <c r="BL22" s="10">
        <v>10.199999999999999</v>
      </c>
      <c r="BM22" s="10">
        <v>14.3</v>
      </c>
      <c r="BN22" s="10">
        <v>35.9</v>
      </c>
      <c r="BO22" s="10"/>
      <c r="BP22" s="10"/>
      <c r="BQ22" s="10"/>
      <c r="BR22" s="10"/>
      <c r="BS22" s="10"/>
      <c r="BT22" s="10"/>
      <c r="BU22" s="10"/>
      <c r="BV22" s="10"/>
      <c r="BW22" s="3">
        <f t="shared" si="0"/>
        <v>58.230000000000004</v>
      </c>
      <c r="BX22" s="3">
        <f t="shared" si="1"/>
        <v>0.04</v>
      </c>
      <c r="BY22" s="5">
        <f t="shared" si="2"/>
        <v>0.2</v>
      </c>
      <c r="BZ22" s="3">
        <f t="shared" si="3"/>
        <v>0.12</v>
      </c>
      <c r="CA22" s="3">
        <f t="shared" ref="CA22:CB41" si="17">4/25</f>
        <v>0.16</v>
      </c>
      <c r="CB22" s="3">
        <f t="shared" si="17"/>
        <v>0.16</v>
      </c>
      <c r="CC22" s="3">
        <f t="shared" si="5"/>
        <v>0.12</v>
      </c>
      <c r="CD22" s="5">
        <f t="shared" si="6"/>
        <v>0.2</v>
      </c>
      <c r="CE22" s="5">
        <f t="shared" si="7"/>
        <v>77.444444444444443</v>
      </c>
      <c r="CF22" s="5">
        <f t="shared" si="8"/>
        <v>5.8230000000000004</v>
      </c>
      <c r="CG22" s="5">
        <f t="shared" si="9"/>
        <v>17.086000000000002</v>
      </c>
      <c r="CH22" s="3">
        <f t="shared" si="10"/>
        <v>17.95</v>
      </c>
      <c r="CI22" s="5">
        <f t="shared" si="11"/>
        <v>3.052</v>
      </c>
      <c r="CJ22" s="5">
        <f t="shared" si="12"/>
        <v>0.5</v>
      </c>
      <c r="CK22" s="5">
        <f t="shared" si="13"/>
        <v>1</v>
      </c>
      <c r="CL22" s="10">
        <f t="shared" si="14"/>
        <v>3.097777777777778</v>
      </c>
      <c r="CM22" s="10">
        <f t="shared" si="14"/>
        <v>1.1646000000000001</v>
      </c>
      <c r="CN22" s="10">
        <f t="shared" si="14"/>
        <v>2.0503200000000001</v>
      </c>
      <c r="CO22" s="10">
        <f t="shared" si="14"/>
        <v>2.8719999999999999</v>
      </c>
      <c r="CP22" s="10">
        <f t="shared" si="14"/>
        <v>0.48832000000000003</v>
      </c>
      <c r="CQ22" s="10">
        <f t="shared" si="14"/>
        <v>0.06</v>
      </c>
      <c r="CR22" s="10">
        <f t="shared" si="14"/>
        <v>0.2</v>
      </c>
      <c r="CS22" s="12">
        <f t="shared" si="15"/>
        <v>9.9330177777777777</v>
      </c>
      <c r="CT22" s="10" t="str">
        <f t="shared" si="16"/>
        <v>EXCELENTE</v>
      </c>
    </row>
    <row r="23" spans="1:98" ht="15.75" x14ac:dyDescent="0.25">
      <c r="A23" s="2" t="s">
        <v>168</v>
      </c>
      <c r="B23" s="3">
        <v>2016</v>
      </c>
      <c r="C23" s="3" t="s">
        <v>158</v>
      </c>
      <c r="D23" s="3" t="s">
        <v>169</v>
      </c>
      <c r="E23" s="3" t="s">
        <v>170</v>
      </c>
      <c r="F23" s="3" t="s">
        <v>102</v>
      </c>
      <c r="G23" s="3" t="s">
        <v>103</v>
      </c>
      <c r="H23" s="3" t="s">
        <v>171</v>
      </c>
      <c r="I23" s="3" t="s">
        <v>172</v>
      </c>
      <c r="J23" s="5">
        <v>855032.20900000003</v>
      </c>
      <c r="K23" s="5">
        <v>1178687.31</v>
      </c>
      <c r="L23" s="8">
        <v>2112</v>
      </c>
      <c r="M23" s="6">
        <v>0.47916666666666669</v>
      </c>
      <c r="N23" s="7">
        <v>42695</v>
      </c>
      <c r="O23" s="7" t="s">
        <v>173</v>
      </c>
      <c r="P23" s="8">
        <v>1</v>
      </c>
      <c r="Q23" s="8">
        <v>0</v>
      </c>
      <c r="R23" s="5">
        <v>0</v>
      </c>
      <c r="S23" s="5">
        <v>5.47</v>
      </c>
      <c r="T23" s="9">
        <v>21.3</v>
      </c>
      <c r="U23" s="3">
        <v>96.3</v>
      </c>
      <c r="V23" s="3">
        <v>2.8</v>
      </c>
      <c r="W23" s="9">
        <v>38.799999999999997</v>
      </c>
      <c r="X23" s="8"/>
      <c r="Y23" s="5"/>
      <c r="Z23" s="5"/>
      <c r="AA23" s="5"/>
      <c r="AB23" s="9"/>
      <c r="AC23" s="9">
        <v>4</v>
      </c>
      <c r="AD23" s="9">
        <v>10</v>
      </c>
      <c r="AE23" s="5">
        <v>0.4</v>
      </c>
      <c r="AF23" s="10"/>
      <c r="AG23" s="9"/>
      <c r="AH23" s="9"/>
      <c r="AI23" s="9"/>
      <c r="AJ23" s="8">
        <v>1</v>
      </c>
      <c r="AK23" s="8">
        <v>46</v>
      </c>
      <c r="AL23" s="10">
        <v>0.50600000000000001</v>
      </c>
      <c r="AM23" s="3">
        <v>0.25</v>
      </c>
      <c r="AN23" s="3">
        <v>21.69</v>
      </c>
      <c r="AO23" s="10">
        <v>2E-3</v>
      </c>
      <c r="AP23" s="10"/>
      <c r="AQ23" s="10"/>
      <c r="AR23" s="9">
        <v>1</v>
      </c>
      <c r="AS23" s="9">
        <v>28.5</v>
      </c>
      <c r="AT23" s="3">
        <v>0.311</v>
      </c>
      <c r="AU23" s="3">
        <v>1.39</v>
      </c>
      <c r="AV23" s="10">
        <v>0.46</v>
      </c>
      <c r="AW23" s="10"/>
      <c r="AX23" s="10"/>
      <c r="AY23" s="10"/>
      <c r="AZ23" s="10">
        <v>0.185</v>
      </c>
      <c r="BA23" s="10">
        <v>0.05</v>
      </c>
      <c r="BB23" s="10"/>
      <c r="BC23" s="10"/>
      <c r="BD23" s="10"/>
      <c r="BE23" s="10">
        <v>0</v>
      </c>
      <c r="BF23" s="10">
        <v>0</v>
      </c>
      <c r="BG23" s="10">
        <v>1</v>
      </c>
      <c r="BH23" s="3">
        <v>34.67</v>
      </c>
      <c r="BI23" s="3">
        <v>6.3</v>
      </c>
      <c r="BJ23" s="5">
        <v>10.34</v>
      </c>
      <c r="BK23" s="3">
        <v>7.57</v>
      </c>
      <c r="BL23" s="3">
        <v>1.7</v>
      </c>
      <c r="BM23" s="3">
        <v>0.94699999999999995</v>
      </c>
      <c r="BN23" s="3">
        <v>8.83</v>
      </c>
      <c r="BO23" s="5">
        <v>1</v>
      </c>
      <c r="BP23" s="10"/>
      <c r="BQ23" s="10"/>
      <c r="BR23" s="10"/>
      <c r="BS23" s="10"/>
      <c r="BT23" s="10"/>
      <c r="BU23" s="10"/>
      <c r="BV23" s="10"/>
      <c r="BW23" s="3">
        <f t="shared" si="0"/>
        <v>86.67</v>
      </c>
      <c r="BX23" s="3">
        <f t="shared" si="1"/>
        <v>0.04</v>
      </c>
      <c r="BY23" s="5">
        <f t="shared" si="2"/>
        <v>0.2</v>
      </c>
      <c r="BZ23" s="3">
        <f t="shared" si="3"/>
        <v>0.12</v>
      </c>
      <c r="CA23" s="3">
        <f t="shared" si="17"/>
        <v>0.16</v>
      </c>
      <c r="CB23" s="3">
        <f t="shared" si="17"/>
        <v>0.16</v>
      </c>
      <c r="CC23" s="3">
        <f t="shared" si="5"/>
        <v>0.12</v>
      </c>
      <c r="CD23" s="5">
        <f t="shared" si="6"/>
        <v>0.2</v>
      </c>
      <c r="CE23" s="5">
        <f t="shared" si="7"/>
        <v>60.777777777777771</v>
      </c>
      <c r="CF23" s="5">
        <f t="shared" si="8"/>
        <v>8.6669999999999998</v>
      </c>
      <c r="CG23" s="5">
        <f t="shared" si="9"/>
        <v>6.9340000000000002</v>
      </c>
      <c r="CH23" s="3">
        <f t="shared" si="10"/>
        <v>4.415</v>
      </c>
      <c r="CI23" s="5">
        <f t="shared" si="11"/>
        <v>2.52</v>
      </c>
      <c r="CJ23" s="5">
        <f t="shared" si="12"/>
        <v>2.585</v>
      </c>
      <c r="CK23" s="5">
        <f t="shared" si="13"/>
        <v>5.0599999999999996</v>
      </c>
      <c r="CL23" s="10">
        <f t="shared" si="14"/>
        <v>2.431111111111111</v>
      </c>
      <c r="CM23" s="10">
        <f t="shared" si="14"/>
        <v>1.7334000000000001</v>
      </c>
      <c r="CN23" s="10">
        <f t="shared" si="14"/>
        <v>0.83208000000000004</v>
      </c>
      <c r="CO23" s="10">
        <f t="shared" si="14"/>
        <v>0.70640000000000003</v>
      </c>
      <c r="CP23" s="10">
        <f t="shared" si="14"/>
        <v>0.4032</v>
      </c>
      <c r="CQ23" s="10">
        <f t="shared" si="14"/>
        <v>0.31019999999999998</v>
      </c>
      <c r="CR23" s="10">
        <f t="shared" si="14"/>
        <v>1.012</v>
      </c>
      <c r="CS23" s="12">
        <f t="shared" si="15"/>
        <v>7.4283911111111109</v>
      </c>
      <c r="CT23" s="10" t="str">
        <f t="shared" si="16"/>
        <v>EXCELENTE</v>
      </c>
    </row>
    <row r="24" spans="1:98" ht="15.75" x14ac:dyDescent="0.25">
      <c r="A24" s="2" t="s">
        <v>168</v>
      </c>
      <c r="B24" s="3">
        <v>2018</v>
      </c>
      <c r="C24" s="3" t="s">
        <v>158</v>
      </c>
      <c r="D24" s="3" t="s">
        <v>169</v>
      </c>
      <c r="E24" s="3" t="s">
        <v>170</v>
      </c>
      <c r="F24" s="3" t="s">
        <v>102</v>
      </c>
      <c r="G24" s="3" t="s">
        <v>103</v>
      </c>
      <c r="H24" s="3" t="s">
        <v>171</v>
      </c>
      <c r="I24" s="3" t="s">
        <v>172</v>
      </c>
      <c r="J24" s="5">
        <v>855032.20900000003</v>
      </c>
      <c r="K24" s="5">
        <v>1178687.31</v>
      </c>
      <c r="L24" s="8">
        <v>2112</v>
      </c>
      <c r="M24" s="7" t="s">
        <v>174</v>
      </c>
      <c r="N24" s="7">
        <v>43339</v>
      </c>
      <c r="O24" s="7" t="s">
        <v>175</v>
      </c>
      <c r="P24" s="8">
        <v>1</v>
      </c>
      <c r="Q24" s="8">
        <v>0</v>
      </c>
      <c r="R24" s="5">
        <v>0</v>
      </c>
      <c r="S24" s="5">
        <v>6.32</v>
      </c>
      <c r="T24" s="9">
        <v>24.5</v>
      </c>
      <c r="U24" s="9">
        <v>67.599999999999994</v>
      </c>
      <c r="V24" s="5">
        <v>5.87</v>
      </c>
      <c r="W24" s="9">
        <v>92.2</v>
      </c>
      <c r="X24" s="8"/>
      <c r="Y24" s="5"/>
      <c r="Z24" s="5"/>
      <c r="AA24" s="5"/>
      <c r="AB24" s="9"/>
      <c r="AC24" s="9">
        <v>0.4</v>
      </c>
      <c r="AD24" s="9">
        <v>10</v>
      </c>
      <c r="AE24" s="5">
        <v>0.4</v>
      </c>
      <c r="AF24" s="10"/>
      <c r="AG24" s="9"/>
      <c r="AH24" s="9"/>
      <c r="AI24" s="9"/>
      <c r="AJ24" s="8"/>
      <c r="AK24" s="8"/>
      <c r="AL24" s="10">
        <v>0.32900000000000001</v>
      </c>
      <c r="AM24" s="10">
        <v>10</v>
      </c>
      <c r="AN24" s="10">
        <v>28.28</v>
      </c>
      <c r="AO24" s="10">
        <v>2E-3</v>
      </c>
      <c r="AP24" s="10"/>
      <c r="AQ24" s="10"/>
      <c r="AR24" s="8">
        <v>1</v>
      </c>
      <c r="AS24" s="9">
        <v>285.10000000000002</v>
      </c>
      <c r="AT24" s="10">
        <v>0.107</v>
      </c>
      <c r="AU24" s="10">
        <v>3.54</v>
      </c>
      <c r="AV24" s="10">
        <v>0.46</v>
      </c>
      <c r="AW24" s="10">
        <v>6.98</v>
      </c>
      <c r="AX24" s="10"/>
      <c r="AY24" s="10"/>
      <c r="AZ24" s="10">
        <v>0.19</v>
      </c>
      <c r="BA24" s="10">
        <v>0.05</v>
      </c>
      <c r="BB24" s="10">
        <v>0.5</v>
      </c>
      <c r="BC24" s="10"/>
      <c r="BD24" s="10"/>
      <c r="BE24" s="10"/>
      <c r="BF24" s="10"/>
      <c r="BG24" s="10">
        <v>1</v>
      </c>
      <c r="BH24" s="10">
        <v>39.47</v>
      </c>
      <c r="BI24" s="10">
        <v>6.6</v>
      </c>
      <c r="BJ24" s="5">
        <v>6.4509999999999996</v>
      </c>
      <c r="BK24" s="10">
        <v>5.95</v>
      </c>
      <c r="BL24" s="10">
        <v>3.19</v>
      </c>
      <c r="BM24" s="10">
        <v>12</v>
      </c>
      <c r="BN24" s="10">
        <v>11.1</v>
      </c>
      <c r="BO24" s="10"/>
      <c r="BP24" s="10"/>
      <c r="BQ24" s="10"/>
      <c r="BR24" s="10"/>
      <c r="BS24" s="10"/>
      <c r="BT24" s="10"/>
      <c r="BU24" s="10"/>
      <c r="BV24" s="10"/>
      <c r="BW24" s="3">
        <f t="shared" si="0"/>
        <v>60.839999999999996</v>
      </c>
      <c r="BX24" s="3">
        <f t="shared" si="1"/>
        <v>0.04</v>
      </c>
      <c r="BY24" s="5">
        <f t="shared" si="2"/>
        <v>0.2</v>
      </c>
      <c r="BZ24" s="3">
        <f t="shared" si="3"/>
        <v>0.12</v>
      </c>
      <c r="CA24" s="3">
        <f t="shared" si="17"/>
        <v>0.16</v>
      </c>
      <c r="CB24" s="3">
        <f t="shared" si="17"/>
        <v>0.16</v>
      </c>
      <c r="CC24" s="3">
        <f t="shared" si="5"/>
        <v>0.12</v>
      </c>
      <c r="CD24" s="5">
        <f t="shared" si="6"/>
        <v>0.2</v>
      </c>
      <c r="CE24" s="5">
        <f t="shared" si="7"/>
        <v>70.222222222222229</v>
      </c>
      <c r="CF24" s="5">
        <f t="shared" si="8"/>
        <v>6.0839999999999996</v>
      </c>
      <c r="CG24" s="5">
        <f t="shared" si="9"/>
        <v>7.8939999999999992</v>
      </c>
      <c r="CH24" s="3">
        <f t="shared" si="10"/>
        <v>5.55</v>
      </c>
      <c r="CI24" s="5">
        <f t="shared" si="11"/>
        <v>2.64</v>
      </c>
      <c r="CJ24" s="5">
        <f t="shared" si="12"/>
        <v>1.6127499999999999</v>
      </c>
      <c r="CK24" s="5">
        <f t="shared" si="13"/>
        <v>3.29</v>
      </c>
      <c r="CL24" s="10">
        <f t="shared" si="14"/>
        <v>2.8088888888888892</v>
      </c>
      <c r="CM24" s="10">
        <f t="shared" si="14"/>
        <v>1.2168000000000001</v>
      </c>
      <c r="CN24" s="10">
        <f t="shared" si="14"/>
        <v>0.9472799999999999</v>
      </c>
      <c r="CO24" s="10">
        <f t="shared" si="14"/>
        <v>0.88800000000000001</v>
      </c>
      <c r="CP24" s="10">
        <f t="shared" si="14"/>
        <v>0.42240000000000005</v>
      </c>
      <c r="CQ24" s="10">
        <f t="shared" si="14"/>
        <v>0.19352999999999998</v>
      </c>
      <c r="CR24" s="10">
        <f t="shared" si="14"/>
        <v>0.65800000000000003</v>
      </c>
      <c r="CS24" s="12">
        <f t="shared" si="15"/>
        <v>7.1348988888888893</v>
      </c>
      <c r="CT24" s="10" t="str">
        <f t="shared" si="16"/>
        <v>EXCELENTE</v>
      </c>
    </row>
    <row r="25" spans="1:98" ht="15.75" x14ac:dyDescent="0.25">
      <c r="A25" s="2" t="s">
        <v>168</v>
      </c>
      <c r="B25" s="3">
        <v>2019</v>
      </c>
      <c r="C25" s="3" t="s">
        <v>158</v>
      </c>
      <c r="D25" s="3" t="s">
        <v>169</v>
      </c>
      <c r="E25" s="3" t="s">
        <v>170</v>
      </c>
      <c r="F25" s="3" t="s">
        <v>102</v>
      </c>
      <c r="G25" s="3" t="s">
        <v>103</v>
      </c>
      <c r="H25" s="3" t="s">
        <v>171</v>
      </c>
      <c r="I25" s="3" t="s">
        <v>172</v>
      </c>
      <c r="J25" s="5">
        <v>855032.20900000003</v>
      </c>
      <c r="K25" s="5">
        <v>1178687.31</v>
      </c>
      <c r="L25" s="8">
        <v>2112</v>
      </c>
      <c r="M25" s="6">
        <v>0.48958333333333331</v>
      </c>
      <c r="N25" s="7">
        <v>43613</v>
      </c>
      <c r="O25" s="7" t="s">
        <v>176</v>
      </c>
      <c r="P25" s="8">
        <v>1</v>
      </c>
      <c r="Q25" s="8">
        <v>0</v>
      </c>
      <c r="R25" s="5">
        <v>0</v>
      </c>
      <c r="S25" s="5">
        <v>6.19</v>
      </c>
      <c r="T25" s="9">
        <v>24.5</v>
      </c>
      <c r="U25" s="9">
        <v>12.1</v>
      </c>
      <c r="V25" s="5">
        <v>4.9000000000000004</v>
      </c>
      <c r="W25" s="9">
        <v>72.400000000000006</v>
      </c>
      <c r="X25" s="8"/>
      <c r="Y25" s="5"/>
      <c r="Z25" s="5"/>
      <c r="AA25" s="5"/>
      <c r="AB25" s="9"/>
      <c r="AC25" s="9">
        <v>4</v>
      </c>
      <c r="AD25" s="9">
        <v>10</v>
      </c>
      <c r="AE25" s="5">
        <v>0.4</v>
      </c>
      <c r="AF25" s="10"/>
      <c r="AG25" s="9"/>
      <c r="AH25" s="9"/>
      <c r="AI25" s="9"/>
      <c r="AJ25" s="8"/>
      <c r="AK25" s="8"/>
      <c r="AL25" s="10">
        <v>0.32800000000000001</v>
      </c>
      <c r="AM25" s="10">
        <v>20</v>
      </c>
      <c r="AN25" s="10">
        <v>32.68</v>
      </c>
      <c r="AO25" s="10">
        <v>2E-3</v>
      </c>
      <c r="AP25" s="10"/>
      <c r="AQ25" s="10"/>
      <c r="AR25" s="8">
        <v>1</v>
      </c>
      <c r="AS25" s="9">
        <v>290.89999999999998</v>
      </c>
      <c r="AT25" s="10">
        <v>0.107</v>
      </c>
      <c r="AU25" s="10">
        <v>3.34</v>
      </c>
      <c r="AV25" s="10">
        <v>0.84199999999999997</v>
      </c>
      <c r="AW25" s="10">
        <v>10.1</v>
      </c>
      <c r="AX25" s="10"/>
      <c r="AY25" s="10"/>
      <c r="AZ25" s="10">
        <v>1.073</v>
      </c>
      <c r="BA25" s="10">
        <v>0.05</v>
      </c>
      <c r="BB25" s="10"/>
      <c r="BC25" s="10"/>
      <c r="BD25" s="10"/>
      <c r="BE25" s="10">
        <v>0</v>
      </c>
      <c r="BF25" s="10">
        <v>0</v>
      </c>
      <c r="BG25" s="10"/>
      <c r="BH25" s="10">
        <v>35.07</v>
      </c>
      <c r="BI25" s="10">
        <v>9</v>
      </c>
      <c r="BJ25" s="5">
        <v>26.574000000000002</v>
      </c>
      <c r="BK25" s="10">
        <v>8.64</v>
      </c>
      <c r="BL25" s="10">
        <v>3.62</v>
      </c>
      <c r="BM25" s="10">
        <v>1.05</v>
      </c>
      <c r="BN25" s="10">
        <v>4.04</v>
      </c>
      <c r="BO25" s="10"/>
      <c r="BP25" s="10"/>
      <c r="BQ25" s="10"/>
      <c r="BR25" s="10"/>
      <c r="BS25" s="10"/>
      <c r="BT25" s="10"/>
      <c r="BU25" s="10"/>
      <c r="BV25" s="10"/>
      <c r="BW25" s="3">
        <f t="shared" si="0"/>
        <v>10.89</v>
      </c>
      <c r="BX25" s="3">
        <f t="shared" si="1"/>
        <v>0.04</v>
      </c>
      <c r="BY25" s="5">
        <f t="shared" si="2"/>
        <v>0.2</v>
      </c>
      <c r="BZ25" s="3">
        <f t="shared" si="3"/>
        <v>0.12</v>
      </c>
      <c r="CA25" s="3">
        <f t="shared" si="17"/>
        <v>0.16</v>
      </c>
      <c r="CB25" s="3">
        <f t="shared" si="17"/>
        <v>0.16</v>
      </c>
      <c r="CC25" s="3">
        <f t="shared" si="5"/>
        <v>0.12</v>
      </c>
      <c r="CD25" s="5">
        <f t="shared" si="6"/>
        <v>0.2</v>
      </c>
      <c r="CE25" s="5">
        <f t="shared" si="7"/>
        <v>68.777777777777786</v>
      </c>
      <c r="CF25" s="5">
        <f t="shared" si="8"/>
        <v>1.089</v>
      </c>
      <c r="CG25" s="5">
        <f t="shared" si="9"/>
        <v>7.0139999999999993</v>
      </c>
      <c r="CH25" s="3">
        <f t="shared" si="10"/>
        <v>2.02</v>
      </c>
      <c r="CI25" s="5">
        <f t="shared" si="11"/>
        <v>3.5999999999999996</v>
      </c>
      <c r="CJ25" s="5">
        <f t="shared" si="12"/>
        <v>6.6435000000000004</v>
      </c>
      <c r="CK25" s="5">
        <f t="shared" si="13"/>
        <v>3.2800000000000002</v>
      </c>
      <c r="CL25" s="10">
        <f t="shared" si="14"/>
        <v>2.7511111111111113</v>
      </c>
      <c r="CM25" s="10">
        <f t="shared" si="14"/>
        <v>0.21779999999999999</v>
      </c>
      <c r="CN25" s="10">
        <f t="shared" si="14"/>
        <v>0.84167999999999987</v>
      </c>
      <c r="CO25" s="10">
        <f t="shared" si="14"/>
        <v>0.32319999999999999</v>
      </c>
      <c r="CP25" s="10">
        <f t="shared" si="14"/>
        <v>0.57599999999999996</v>
      </c>
      <c r="CQ25" s="10">
        <f t="shared" si="14"/>
        <v>0.79722000000000004</v>
      </c>
      <c r="CR25" s="10">
        <f t="shared" si="14"/>
        <v>0.65600000000000014</v>
      </c>
      <c r="CS25" s="12">
        <f t="shared" si="15"/>
        <v>6.1630111111111106</v>
      </c>
      <c r="CT25" s="10" t="str">
        <f t="shared" si="16"/>
        <v>EXCELENTE</v>
      </c>
    </row>
    <row r="26" spans="1:98" ht="15.75" x14ac:dyDescent="0.25">
      <c r="A26" s="2" t="s">
        <v>177</v>
      </c>
      <c r="B26" s="3">
        <v>2016</v>
      </c>
      <c r="C26" s="3" t="s">
        <v>158</v>
      </c>
      <c r="D26" s="3" t="s">
        <v>178</v>
      </c>
      <c r="E26" s="3" t="s">
        <v>179</v>
      </c>
      <c r="F26" s="3" t="s">
        <v>102</v>
      </c>
      <c r="G26" s="3" t="s">
        <v>103</v>
      </c>
      <c r="H26" s="5" t="s">
        <v>180</v>
      </c>
      <c r="I26" s="5" t="s">
        <v>181</v>
      </c>
      <c r="J26" s="5">
        <v>856797.13600000006</v>
      </c>
      <c r="K26" s="5">
        <v>1171810.9820000001</v>
      </c>
      <c r="L26" s="3">
        <v>2100</v>
      </c>
      <c r="M26" s="6">
        <v>0.66666666666666663</v>
      </c>
      <c r="N26" s="7">
        <v>42695</v>
      </c>
      <c r="O26" s="7" t="s">
        <v>182</v>
      </c>
      <c r="P26" s="8">
        <v>1</v>
      </c>
      <c r="Q26" s="8">
        <v>0</v>
      </c>
      <c r="R26" s="5">
        <v>0</v>
      </c>
      <c r="S26" s="5">
        <v>6.08</v>
      </c>
      <c r="T26" s="9">
        <v>22</v>
      </c>
      <c r="U26" s="5">
        <v>158.1</v>
      </c>
      <c r="V26" s="5">
        <v>2.38</v>
      </c>
      <c r="W26" s="9">
        <v>35.9</v>
      </c>
      <c r="X26" s="8"/>
      <c r="Y26" s="5"/>
      <c r="Z26" s="5"/>
      <c r="AA26" s="5"/>
      <c r="AB26" s="9"/>
      <c r="AC26" s="9">
        <v>4</v>
      </c>
      <c r="AD26" s="9">
        <v>23.1</v>
      </c>
      <c r="AE26" s="3">
        <v>1.17</v>
      </c>
      <c r="AF26" s="10"/>
      <c r="AG26" s="9"/>
      <c r="AH26" s="9"/>
      <c r="AI26" s="9"/>
      <c r="AJ26" s="5">
        <v>0</v>
      </c>
      <c r="AK26" s="3">
        <v>80</v>
      </c>
      <c r="AL26" s="10">
        <v>0.1</v>
      </c>
      <c r="AM26" s="3">
        <v>85</v>
      </c>
      <c r="AN26" s="3">
        <v>47.22</v>
      </c>
      <c r="AO26" s="10">
        <v>2E-3</v>
      </c>
      <c r="AP26" s="11"/>
      <c r="AQ26" s="10"/>
      <c r="AR26" s="9">
        <v>1</v>
      </c>
      <c r="AS26" s="9">
        <v>2419</v>
      </c>
      <c r="AT26" s="3">
        <v>2.4900000000000002</v>
      </c>
      <c r="AU26" s="3">
        <v>0.92100000000000004</v>
      </c>
      <c r="AV26" s="10">
        <v>0.46</v>
      </c>
      <c r="AW26" s="10"/>
      <c r="AX26" s="10"/>
      <c r="AY26" s="10"/>
      <c r="AZ26" s="3">
        <v>10.577</v>
      </c>
      <c r="BA26" s="10">
        <v>0.437</v>
      </c>
      <c r="BB26" s="10"/>
      <c r="BC26" s="10"/>
      <c r="BD26" s="10"/>
      <c r="BE26" s="10">
        <v>0</v>
      </c>
      <c r="BF26" s="10">
        <v>0</v>
      </c>
      <c r="BG26" s="10">
        <v>1</v>
      </c>
      <c r="BH26" s="3">
        <v>62.45</v>
      </c>
      <c r="BI26" s="3">
        <v>7.5</v>
      </c>
      <c r="BJ26" s="5">
        <v>2</v>
      </c>
      <c r="BK26" s="3">
        <v>15.5</v>
      </c>
      <c r="BL26" s="3">
        <v>1.76</v>
      </c>
      <c r="BM26" s="3">
        <v>14</v>
      </c>
      <c r="BN26" s="3">
        <v>9.5399999999999991</v>
      </c>
      <c r="BO26" s="5">
        <v>1.26</v>
      </c>
      <c r="BP26" s="10"/>
      <c r="BQ26" s="10"/>
      <c r="BR26" s="10"/>
      <c r="BS26" s="10"/>
      <c r="BT26" s="10"/>
      <c r="BU26" s="10"/>
      <c r="BV26" s="10"/>
      <c r="BW26" s="3">
        <f t="shared" si="0"/>
        <v>142.29</v>
      </c>
      <c r="BX26" s="3">
        <f t="shared" si="1"/>
        <v>0.04</v>
      </c>
      <c r="BY26" s="5">
        <f t="shared" si="2"/>
        <v>0.2</v>
      </c>
      <c r="BZ26" s="3">
        <f t="shared" si="3"/>
        <v>0.12</v>
      </c>
      <c r="CA26" s="3">
        <f t="shared" si="17"/>
        <v>0.16</v>
      </c>
      <c r="CB26" s="3">
        <f t="shared" si="17"/>
        <v>0.16</v>
      </c>
      <c r="CC26" s="3">
        <f t="shared" si="5"/>
        <v>0.12</v>
      </c>
      <c r="CD26" s="5">
        <f t="shared" si="6"/>
        <v>0.2</v>
      </c>
      <c r="CE26" s="5">
        <f t="shared" si="7"/>
        <v>67.555555555555557</v>
      </c>
      <c r="CF26" s="5">
        <f t="shared" si="8"/>
        <v>14.228999999999999</v>
      </c>
      <c r="CG26" s="5">
        <f t="shared" si="9"/>
        <v>12.490000000000002</v>
      </c>
      <c r="CH26" s="3">
        <f t="shared" si="10"/>
        <v>4.7699999999999996</v>
      </c>
      <c r="CI26" s="5">
        <f t="shared" si="11"/>
        <v>3</v>
      </c>
      <c r="CJ26" s="5">
        <f t="shared" si="12"/>
        <v>0.5</v>
      </c>
      <c r="CK26" s="5">
        <f t="shared" si="13"/>
        <v>1</v>
      </c>
      <c r="CL26" s="10">
        <f t="shared" si="14"/>
        <v>2.7022222222222223</v>
      </c>
      <c r="CM26" s="10">
        <f t="shared" si="14"/>
        <v>2.8458000000000001</v>
      </c>
      <c r="CN26" s="10">
        <f t="shared" si="14"/>
        <v>1.4988000000000001</v>
      </c>
      <c r="CO26" s="10">
        <f t="shared" si="14"/>
        <v>0.76319999999999999</v>
      </c>
      <c r="CP26" s="10">
        <f t="shared" si="14"/>
        <v>0.48</v>
      </c>
      <c r="CQ26" s="10">
        <f t="shared" si="14"/>
        <v>0.06</v>
      </c>
      <c r="CR26" s="10">
        <f t="shared" si="14"/>
        <v>0.2</v>
      </c>
      <c r="CS26" s="12">
        <f t="shared" si="15"/>
        <v>8.5500222222222231</v>
      </c>
      <c r="CT26" s="10" t="str">
        <f t="shared" si="16"/>
        <v>EXCELENTE</v>
      </c>
    </row>
    <row r="27" spans="1:98" ht="15.75" x14ac:dyDescent="0.25">
      <c r="A27" s="2" t="s">
        <v>177</v>
      </c>
      <c r="B27" s="3">
        <v>2018</v>
      </c>
      <c r="C27" s="3" t="s">
        <v>158</v>
      </c>
      <c r="D27" s="3" t="s">
        <v>178</v>
      </c>
      <c r="E27" s="3" t="s">
        <v>179</v>
      </c>
      <c r="F27" s="3" t="s">
        <v>102</v>
      </c>
      <c r="G27" s="3" t="s">
        <v>103</v>
      </c>
      <c r="H27" s="5" t="s">
        <v>180</v>
      </c>
      <c r="I27" s="5" t="s">
        <v>181</v>
      </c>
      <c r="J27" s="5">
        <v>856797.13600000006</v>
      </c>
      <c r="K27" s="5">
        <v>1171810.9820000001</v>
      </c>
      <c r="L27" s="3">
        <v>2100</v>
      </c>
      <c r="M27" s="7" t="s">
        <v>183</v>
      </c>
      <c r="N27" s="7">
        <v>43340</v>
      </c>
      <c r="O27" s="7" t="s">
        <v>184</v>
      </c>
      <c r="P27" s="8">
        <v>1</v>
      </c>
      <c r="Q27" s="8">
        <v>0</v>
      </c>
      <c r="R27" s="5">
        <v>0</v>
      </c>
      <c r="S27" s="5">
        <v>6.81</v>
      </c>
      <c r="T27" s="9">
        <v>23</v>
      </c>
      <c r="U27" s="9">
        <v>178.4</v>
      </c>
      <c r="V27" s="5">
        <v>0.94</v>
      </c>
      <c r="W27" s="9">
        <v>14</v>
      </c>
      <c r="X27" s="8"/>
      <c r="Y27" s="5"/>
      <c r="Z27" s="5"/>
      <c r="AA27" s="5"/>
      <c r="AB27" s="9"/>
      <c r="AC27" s="9">
        <v>6.1</v>
      </c>
      <c r="AD27" s="9">
        <v>30.7</v>
      </c>
      <c r="AE27" s="5">
        <v>1.23</v>
      </c>
      <c r="AF27" s="10"/>
      <c r="AG27" s="9"/>
      <c r="AH27" s="9"/>
      <c r="AI27" s="9"/>
      <c r="AJ27" s="8"/>
      <c r="AK27" s="8"/>
      <c r="AL27" s="10">
        <v>0.1</v>
      </c>
      <c r="AM27" s="10">
        <v>50</v>
      </c>
      <c r="AN27" s="10">
        <v>66.52</v>
      </c>
      <c r="AO27" s="10">
        <v>2E-3</v>
      </c>
      <c r="AP27" s="11"/>
      <c r="AQ27" s="10"/>
      <c r="AR27" s="8">
        <v>65</v>
      </c>
      <c r="AS27" s="9">
        <v>1986.3</v>
      </c>
      <c r="AT27" s="10">
        <v>0.107</v>
      </c>
      <c r="AU27" s="10">
        <v>1.18</v>
      </c>
      <c r="AV27" s="10">
        <v>0.46</v>
      </c>
      <c r="AW27" s="10">
        <v>0.14000000000000001</v>
      </c>
      <c r="AX27" s="10"/>
      <c r="AY27" s="10"/>
      <c r="AZ27" s="10">
        <v>13.619</v>
      </c>
      <c r="BA27" s="10">
        <v>0.47599999999999998</v>
      </c>
      <c r="BB27" s="10">
        <v>0.5</v>
      </c>
      <c r="BC27" s="10"/>
      <c r="BD27" s="10"/>
      <c r="BE27" s="10">
        <v>0</v>
      </c>
      <c r="BF27" s="10">
        <v>0</v>
      </c>
      <c r="BG27" s="10">
        <v>1</v>
      </c>
      <c r="BH27" s="10">
        <v>63.44</v>
      </c>
      <c r="BI27" s="10">
        <v>16.5</v>
      </c>
      <c r="BJ27" s="5">
        <v>4.944</v>
      </c>
      <c r="BK27" s="10">
        <v>11.6</v>
      </c>
      <c r="BL27" s="10">
        <v>3.46</v>
      </c>
      <c r="BM27" s="10">
        <v>8.61</v>
      </c>
      <c r="BN27" s="10">
        <v>16.5</v>
      </c>
      <c r="BO27" s="10"/>
      <c r="BP27" s="10"/>
      <c r="BQ27" s="10"/>
      <c r="BR27" s="10"/>
      <c r="BS27" s="10"/>
      <c r="BT27" s="10"/>
      <c r="BU27" s="10"/>
      <c r="BV27" s="10"/>
      <c r="BW27" s="3">
        <f t="shared" si="0"/>
        <v>160.56</v>
      </c>
      <c r="BX27" s="3">
        <f t="shared" si="1"/>
        <v>0.04</v>
      </c>
      <c r="BY27" s="5">
        <f t="shared" si="2"/>
        <v>0.2</v>
      </c>
      <c r="BZ27" s="3">
        <f t="shared" si="3"/>
        <v>0.12</v>
      </c>
      <c r="CA27" s="3">
        <f t="shared" si="17"/>
        <v>0.16</v>
      </c>
      <c r="CB27" s="3">
        <f t="shared" si="17"/>
        <v>0.16</v>
      </c>
      <c r="CC27" s="3">
        <f t="shared" si="5"/>
        <v>0.12</v>
      </c>
      <c r="CD27" s="5">
        <f t="shared" si="6"/>
        <v>0.2</v>
      </c>
      <c r="CE27" s="5">
        <f t="shared" si="7"/>
        <v>75.666666666666657</v>
      </c>
      <c r="CF27" s="5">
        <f t="shared" si="8"/>
        <v>16.056000000000001</v>
      </c>
      <c r="CG27" s="5">
        <f t="shared" si="9"/>
        <v>12.687999999999999</v>
      </c>
      <c r="CH27" s="3">
        <f t="shared" si="10"/>
        <v>8.25</v>
      </c>
      <c r="CI27" s="5">
        <f t="shared" si="11"/>
        <v>6.6000000000000005</v>
      </c>
      <c r="CJ27" s="5">
        <f t="shared" si="12"/>
        <v>1.236</v>
      </c>
      <c r="CK27" s="5">
        <f t="shared" si="13"/>
        <v>1</v>
      </c>
      <c r="CL27" s="10">
        <f t="shared" si="14"/>
        <v>3.0266666666666664</v>
      </c>
      <c r="CM27" s="10">
        <f t="shared" si="14"/>
        <v>3.2112000000000003</v>
      </c>
      <c r="CN27" s="10">
        <f t="shared" si="14"/>
        <v>1.5225599999999999</v>
      </c>
      <c r="CO27" s="10">
        <f t="shared" si="14"/>
        <v>1.32</v>
      </c>
      <c r="CP27" s="10">
        <f t="shared" si="14"/>
        <v>1.056</v>
      </c>
      <c r="CQ27" s="10">
        <f t="shared" si="14"/>
        <v>0.14831999999999998</v>
      </c>
      <c r="CR27" s="10">
        <f t="shared" si="14"/>
        <v>0.2</v>
      </c>
      <c r="CS27" s="12">
        <f t="shared" si="15"/>
        <v>10.484746666666668</v>
      </c>
      <c r="CT27" s="10" t="str">
        <f t="shared" si="16"/>
        <v>EXCELENTE</v>
      </c>
    </row>
    <row r="28" spans="1:98" ht="15.75" x14ac:dyDescent="0.25">
      <c r="A28" s="2" t="s">
        <v>177</v>
      </c>
      <c r="B28" s="3">
        <v>2019</v>
      </c>
      <c r="C28" s="3" t="s">
        <v>158</v>
      </c>
      <c r="D28" s="3" t="s">
        <v>178</v>
      </c>
      <c r="E28" s="3" t="s">
        <v>179</v>
      </c>
      <c r="F28" s="3" t="s">
        <v>102</v>
      </c>
      <c r="G28" s="3" t="s">
        <v>103</v>
      </c>
      <c r="H28" s="5" t="s">
        <v>180</v>
      </c>
      <c r="I28" s="5" t="s">
        <v>181</v>
      </c>
      <c r="J28" s="5">
        <v>856797.13600000006</v>
      </c>
      <c r="K28" s="5">
        <v>1171810.9820000001</v>
      </c>
      <c r="L28" s="3">
        <v>2100</v>
      </c>
      <c r="M28" s="6">
        <v>0.625</v>
      </c>
      <c r="N28" s="7">
        <v>43614</v>
      </c>
      <c r="O28" s="8" t="s">
        <v>185</v>
      </c>
      <c r="P28" s="8">
        <v>1</v>
      </c>
      <c r="Q28" s="8">
        <v>0</v>
      </c>
      <c r="R28" s="5">
        <v>0</v>
      </c>
      <c r="S28" s="5">
        <v>6.54</v>
      </c>
      <c r="T28" s="9">
        <v>23.4</v>
      </c>
      <c r="U28" s="9">
        <v>141.1</v>
      </c>
      <c r="V28" s="5">
        <v>6.5000000000000002E-2</v>
      </c>
      <c r="W28" s="9">
        <v>10</v>
      </c>
      <c r="X28" s="8"/>
      <c r="Y28" s="5"/>
      <c r="Z28" s="5"/>
      <c r="AA28" s="5"/>
      <c r="AB28" s="9"/>
      <c r="AC28" s="9">
        <v>2.4</v>
      </c>
      <c r="AD28" s="9">
        <v>10</v>
      </c>
      <c r="AE28" s="5">
        <v>1.18</v>
      </c>
      <c r="AF28" s="10"/>
      <c r="AG28" s="9"/>
      <c r="AH28" s="9"/>
      <c r="AI28" s="9"/>
      <c r="AJ28" s="8"/>
      <c r="AK28" s="8"/>
      <c r="AL28" s="10">
        <v>0.1</v>
      </c>
      <c r="AM28" s="10">
        <v>100</v>
      </c>
      <c r="AN28" s="10">
        <v>249.16</v>
      </c>
      <c r="AO28" s="10">
        <v>4.0000000000000001E-3</v>
      </c>
      <c r="AP28" s="11"/>
      <c r="AQ28" s="10"/>
      <c r="AR28" s="8">
        <v>3</v>
      </c>
      <c r="AS28" s="9">
        <v>2419.6</v>
      </c>
      <c r="AT28" s="10">
        <v>0.107</v>
      </c>
      <c r="AU28" s="10">
        <v>2.95</v>
      </c>
      <c r="AV28" s="10">
        <v>0.46</v>
      </c>
      <c r="AW28" s="10">
        <v>3.29</v>
      </c>
      <c r="AX28" s="10"/>
      <c r="AY28" s="10"/>
      <c r="AZ28" s="10">
        <v>55.95</v>
      </c>
      <c r="BA28" s="10">
        <v>0.39300000000000002</v>
      </c>
      <c r="BB28" s="10"/>
      <c r="BC28" s="10"/>
      <c r="BD28" s="10"/>
      <c r="BE28" s="10">
        <v>0</v>
      </c>
      <c r="BF28" s="10">
        <v>0</v>
      </c>
      <c r="BG28" s="10"/>
      <c r="BH28" s="10">
        <v>151.9</v>
      </c>
      <c r="BI28" s="10">
        <v>152.5</v>
      </c>
      <c r="BJ28" s="5">
        <v>2</v>
      </c>
      <c r="BK28" s="10">
        <v>11.3</v>
      </c>
      <c r="BL28" s="10">
        <v>3.7</v>
      </c>
      <c r="BM28" s="10">
        <v>1.53</v>
      </c>
      <c r="BN28" s="10">
        <v>9.6300000000000008</v>
      </c>
      <c r="BO28" s="10"/>
      <c r="BP28" s="10"/>
      <c r="BQ28" s="10"/>
      <c r="BR28" s="10"/>
      <c r="BS28" s="10"/>
      <c r="BT28" s="10"/>
      <c r="BU28" s="10"/>
      <c r="BV28" s="10"/>
      <c r="BW28" s="3">
        <f t="shared" si="0"/>
        <v>126.99</v>
      </c>
      <c r="BX28" s="3">
        <f t="shared" si="1"/>
        <v>0.04</v>
      </c>
      <c r="BY28" s="5">
        <f t="shared" si="2"/>
        <v>0.2</v>
      </c>
      <c r="BZ28" s="3">
        <f t="shared" si="3"/>
        <v>0.12</v>
      </c>
      <c r="CA28" s="3">
        <f t="shared" si="17"/>
        <v>0.16</v>
      </c>
      <c r="CB28" s="3">
        <f t="shared" si="17"/>
        <v>0.16</v>
      </c>
      <c r="CC28" s="3">
        <f t="shared" si="5"/>
        <v>0.12</v>
      </c>
      <c r="CD28" s="5">
        <f t="shared" si="6"/>
        <v>0.2</v>
      </c>
      <c r="CE28" s="5">
        <f t="shared" si="7"/>
        <v>72.666666666666671</v>
      </c>
      <c r="CF28" s="5">
        <f t="shared" si="8"/>
        <v>12.699</v>
      </c>
      <c r="CG28" s="5">
        <f t="shared" si="9"/>
        <v>30.380000000000003</v>
      </c>
      <c r="CH28" s="3">
        <f t="shared" si="10"/>
        <v>4.8150000000000004</v>
      </c>
      <c r="CI28" s="5">
        <f t="shared" si="11"/>
        <v>61</v>
      </c>
      <c r="CJ28" s="5">
        <f t="shared" si="12"/>
        <v>0.5</v>
      </c>
      <c r="CK28" s="5">
        <f t="shared" si="13"/>
        <v>1</v>
      </c>
      <c r="CL28" s="10">
        <f t="shared" si="14"/>
        <v>2.9066666666666667</v>
      </c>
      <c r="CM28" s="10">
        <f t="shared" si="14"/>
        <v>2.5398000000000001</v>
      </c>
      <c r="CN28" s="10">
        <f t="shared" si="14"/>
        <v>3.6456</v>
      </c>
      <c r="CO28" s="10">
        <f t="shared" si="14"/>
        <v>0.77040000000000008</v>
      </c>
      <c r="CP28" s="10">
        <f t="shared" si="14"/>
        <v>9.76</v>
      </c>
      <c r="CQ28" s="10">
        <f t="shared" si="14"/>
        <v>0.06</v>
      </c>
      <c r="CR28" s="10">
        <f t="shared" si="14"/>
        <v>0.2</v>
      </c>
      <c r="CS28" s="12">
        <f t="shared" si="15"/>
        <v>19.882466666666666</v>
      </c>
      <c r="CT28" s="10" t="str">
        <f t="shared" si="16"/>
        <v>EXCELENTE</v>
      </c>
    </row>
    <row r="29" spans="1:98" ht="15.75" x14ac:dyDescent="0.25">
      <c r="A29" s="2" t="s">
        <v>186</v>
      </c>
      <c r="B29" s="3">
        <v>2016</v>
      </c>
      <c r="C29" s="3" t="s">
        <v>158</v>
      </c>
      <c r="D29" s="3" t="s">
        <v>187</v>
      </c>
      <c r="E29" s="3" t="s">
        <v>188</v>
      </c>
      <c r="F29" s="3" t="s">
        <v>102</v>
      </c>
      <c r="G29" s="3" t="s">
        <v>103</v>
      </c>
      <c r="H29" s="3" t="s">
        <v>189</v>
      </c>
      <c r="I29" s="3" t="s">
        <v>190</v>
      </c>
      <c r="J29" s="5">
        <v>855705.47</v>
      </c>
      <c r="K29" s="5">
        <v>1177309.0930000001</v>
      </c>
      <c r="L29" s="8">
        <v>2127</v>
      </c>
      <c r="M29" s="6">
        <v>0.51041666666666663</v>
      </c>
      <c r="N29" s="7">
        <v>42696</v>
      </c>
      <c r="O29" s="7" t="s">
        <v>191</v>
      </c>
      <c r="P29" s="8">
        <v>1</v>
      </c>
      <c r="Q29" s="8">
        <v>0</v>
      </c>
      <c r="R29" s="5">
        <v>0</v>
      </c>
      <c r="S29" s="5">
        <v>6.96</v>
      </c>
      <c r="T29" s="9">
        <v>19</v>
      </c>
      <c r="U29" s="5">
        <v>335</v>
      </c>
      <c r="V29" s="5">
        <v>4.07</v>
      </c>
      <c r="W29" s="9">
        <v>56.3</v>
      </c>
      <c r="X29" s="8"/>
      <c r="Y29" s="5"/>
      <c r="Z29" s="5"/>
      <c r="AA29" s="5"/>
      <c r="AB29" s="9"/>
      <c r="AC29" s="9">
        <v>4</v>
      </c>
      <c r="AD29" s="9">
        <v>10</v>
      </c>
      <c r="AE29" s="5">
        <v>0.4</v>
      </c>
      <c r="AF29" s="10"/>
      <c r="AG29" s="9"/>
      <c r="AH29" s="9"/>
      <c r="AI29" s="9"/>
      <c r="AJ29" s="8">
        <v>7</v>
      </c>
      <c r="AK29" s="3">
        <v>80</v>
      </c>
      <c r="AL29" s="3">
        <v>3.024</v>
      </c>
      <c r="AM29" s="3">
        <v>0.3</v>
      </c>
      <c r="AN29" s="3">
        <v>139.72999999999999</v>
      </c>
      <c r="AO29" s="10">
        <v>2E-3</v>
      </c>
      <c r="AP29" s="11"/>
      <c r="AQ29" s="10"/>
      <c r="AR29" s="8">
        <v>2</v>
      </c>
      <c r="AS29" s="9">
        <v>2419</v>
      </c>
      <c r="AT29" s="3">
        <v>0.46500000000000002</v>
      </c>
      <c r="AU29" s="3">
        <v>4.47</v>
      </c>
      <c r="AV29" s="10">
        <v>0.46</v>
      </c>
      <c r="AW29" s="10"/>
      <c r="AX29" s="10"/>
      <c r="AY29" s="10"/>
      <c r="AZ29" s="10">
        <v>0.1</v>
      </c>
      <c r="BA29" s="10">
        <v>0.05</v>
      </c>
      <c r="BB29" s="10"/>
      <c r="BC29" s="10"/>
      <c r="BD29" s="10"/>
      <c r="BE29" s="10">
        <v>0</v>
      </c>
      <c r="BF29" s="10">
        <v>0</v>
      </c>
      <c r="BG29" s="10">
        <v>1</v>
      </c>
      <c r="BH29" s="3">
        <v>151.37</v>
      </c>
      <c r="BI29" s="3">
        <v>13.4</v>
      </c>
      <c r="BJ29" s="5">
        <v>4.24</v>
      </c>
      <c r="BK29" s="3">
        <v>39.700000000000003</v>
      </c>
      <c r="BL29" s="3">
        <v>3.31</v>
      </c>
      <c r="BM29" s="3">
        <v>6.96</v>
      </c>
      <c r="BN29" s="10"/>
      <c r="BO29" s="5">
        <v>1</v>
      </c>
      <c r="BP29" s="10"/>
      <c r="BQ29" s="10"/>
      <c r="BR29" s="10"/>
      <c r="BS29" s="10"/>
      <c r="BT29" s="10"/>
      <c r="BU29" s="10"/>
      <c r="BV29" s="10"/>
      <c r="BW29" s="3">
        <f t="shared" si="0"/>
        <v>301.5</v>
      </c>
      <c r="BX29" s="3">
        <f t="shared" si="1"/>
        <v>0.04</v>
      </c>
      <c r="BY29" s="5">
        <f t="shared" si="2"/>
        <v>0.2</v>
      </c>
      <c r="BZ29" s="3">
        <f t="shared" si="3"/>
        <v>0.12</v>
      </c>
      <c r="CA29" s="3">
        <f t="shared" si="17"/>
        <v>0.16</v>
      </c>
      <c r="CB29" s="3">
        <f t="shared" si="17"/>
        <v>0.16</v>
      </c>
      <c r="CC29" s="3">
        <f t="shared" si="5"/>
        <v>0.12</v>
      </c>
      <c r="CD29" s="5">
        <f t="shared" si="6"/>
        <v>0.2</v>
      </c>
      <c r="CE29" s="5">
        <f t="shared" si="7"/>
        <v>77.333333333333329</v>
      </c>
      <c r="CF29" s="5">
        <f t="shared" si="8"/>
        <v>30.15</v>
      </c>
      <c r="CG29" s="5">
        <f t="shared" si="9"/>
        <v>30.274000000000001</v>
      </c>
      <c r="CH29" s="3">
        <f t="shared" si="10"/>
        <v>0</v>
      </c>
      <c r="CI29" s="5">
        <f t="shared" si="11"/>
        <v>5.36</v>
      </c>
      <c r="CJ29" s="5">
        <f t="shared" si="12"/>
        <v>1.06</v>
      </c>
      <c r="CK29" s="5">
        <f t="shared" si="13"/>
        <v>30.240000000000002</v>
      </c>
      <c r="CL29" s="10">
        <f t="shared" si="14"/>
        <v>3.0933333333333333</v>
      </c>
      <c r="CM29" s="10">
        <f t="shared" si="14"/>
        <v>6.03</v>
      </c>
      <c r="CN29" s="10">
        <f t="shared" si="14"/>
        <v>3.6328800000000001</v>
      </c>
      <c r="CO29" s="10">
        <f t="shared" si="14"/>
        <v>0</v>
      </c>
      <c r="CP29" s="10">
        <f t="shared" si="14"/>
        <v>0.85760000000000003</v>
      </c>
      <c r="CQ29" s="10">
        <f t="shared" si="14"/>
        <v>0.12720000000000001</v>
      </c>
      <c r="CR29" s="10">
        <f t="shared" si="14"/>
        <v>6.0480000000000009</v>
      </c>
      <c r="CS29" s="12">
        <f t="shared" si="15"/>
        <v>19.789013333333333</v>
      </c>
      <c r="CT29" s="10" t="str">
        <f t="shared" si="16"/>
        <v>EXCELENTE</v>
      </c>
    </row>
    <row r="30" spans="1:98" ht="15.75" x14ac:dyDescent="0.25">
      <c r="A30" s="2" t="s">
        <v>186</v>
      </c>
      <c r="B30" s="3">
        <v>2018</v>
      </c>
      <c r="C30" s="3" t="s">
        <v>158</v>
      </c>
      <c r="D30" s="3" t="s">
        <v>187</v>
      </c>
      <c r="E30" s="3" t="s">
        <v>188</v>
      </c>
      <c r="F30" s="3" t="s">
        <v>102</v>
      </c>
      <c r="G30" s="3" t="s">
        <v>103</v>
      </c>
      <c r="H30" s="3" t="s">
        <v>189</v>
      </c>
      <c r="I30" s="3" t="s">
        <v>190</v>
      </c>
      <c r="J30" s="5">
        <v>855705.47</v>
      </c>
      <c r="K30" s="5">
        <v>1177309.0930000001</v>
      </c>
      <c r="L30" s="8">
        <v>2127</v>
      </c>
      <c r="M30" s="7" t="s">
        <v>183</v>
      </c>
      <c r="N30" s="7">
        <v>43339</v>
      </c>
      <c r="O30" s="7" t="s">
        <v>192</v>
      </c>
      <c r="P30" s="8">
        <v>1</v>
      </c>
      <c r="Q30" s="8">
        <v>0</v>
      </c>
      <c r="R30" s="5">
        <v>0</v>
      </c>
      <c r="S30" s="5">
        <v>7.03</v>
      </c>
      <c r="T30" s="9">
        <v>19.899999999999999</v>
      </c>
      <c r="U30" s="9">
        <v>395</v>
      </c>
      <c r="V30" s="5">
        <v>3.32</v>
      </c>
      <c r="W30" s="9">
        <v>47</v>
      </c>
      <c r="X30" s="8"/>
      <c r="Y30" s="5"/>
      <c r="Z30" s="5"/>
      <c r="AA30" s="5"/>
      <c r="AB30" s="9"/>
      <c r="AC30" s="9">
        <v>0.9</v>
      </c>
      <c r="AD30" s="9">
        <v>16.600000000000001</v>
      </c>
      <c r="AE30" s="5">
        <v>0.4</v>
      </c>
      <c r="AF30" s="10"/>
      <c r="AG30" s="9"/>
      <c r="AH30" s="9"/>
      <c r="AI30" s="9"/>
      <c r="AJ30" s="8"/>
      <c r="AK30" s="8"/>
      <c r="AL30" s="10">
        <v>0.29399999999999998</v>
      </c>
      <c r="AM30" s="10">
        <v>2.9</v>
      </c>
      <c r="AN30" s="10">
        <v>192.44</v>
      </c>
      <c r="AO30" s="10">
        <v>2.1999999999999999E-2</v>
      </c>
      <c r="AP30" s="11"/>
      <c r="AQ30" s="10"/>
      <c r="AR30" s="8">
        <v>1</v>
      </c>
      <c r="AS30" s="9">
        <v>14.4</v>
      </c>
      <c r="AT30" s="10">
        <v>0.46700000000000003</v>
      </c>
      <c r="AU30" s="10">
        <v>0.22500000000000001</v>
      </c>
      <c r="AV30" s="10">
        <v>3.57</v>
      </c>
      <c r="AW30" s="10">
        <v>4.4800000000000004</v>
      </c>
      <c r="AX30" s="10"/>
      <c r="AY30" s="10"/>
      <c r="AZ30" s="10">
        <v>0.25700000000000001</v>
      </c>
      <c r="BA30" s="10">
        <v>0.05</v>
      </c>
      <c r="BB30" s="10">
        <v>0.5</v>
      </c>
      <c r="BC30" s="10"/>
      <c r="BD30" s="10"/>
      <c r="BE30" s="10">
        <v>0</v>
      </c>
      <c r="BF30" s="10">
        <v>0</v>
      </c>
      <c r="BG30" s="10">
        <v>1</v>
      </c>
      <c r="BH30" s="10">
        <v>208.82</v>
      </c>
      <c r="BI30" s="10">
        <v>52.59</v>
      </c>
      <c r="BJ30" s="5">
        <v>4.9930000000000003</v>
      </c>
      <c r="BK30" s="10">
        <v>51.4</v>
      </c>
      <c r="BL30" s="10">
        <v>7.26</v>
      </c>
      <c r="BM30" s="10">
        <v>9.69</v>
      </c>
      <c r="BN30" s="10">
        <v>13.3</v>
      </c>
      <c r="BO30" s="10"/>
      <c r="BP30" s="10"/>
      <c r="BQ30" s="10"/>
      <c r="BR30" s="10"/>
      <c r="BS30" s="10"/>
      <c r="BT30" s="10"/>
      <c r="BU30" s="10"/>
      <c r="BV30" s="10"/>
      <c r="BW30" s="3">
        <f t="shared" si="0"/>
        <v>355.5</v>
      </c>
      <c r="BX30" s="3">
        <f t="shared" si="1"/>
        <v>0.04</v>
      </c>
      <c r="BY30" s="5">
        <f t="shared" si="2"/>
        <v>0.2</v>
      </c>
      <c r="BZ30" s="3">
        <f t="shared" si="3"/>
        <v>0.12</v>
      </c>
      <c r="CA30" s="3">
        <f t="shared" si="17"/>
        <v>0.16</v>
      </c>
      <c r="CB30" s="3">
        <f t="shared" si="17"/>
        <v>0.16</v>
      </c>
      <c r="CC30" s="3">
        <f t="shared" si="5"/>
        <v>0.12</v>
      </c>
      <c r="CD30" s="5">
        <f t="shared" si="6"/>
        <v>0.2</v>
      </c>
      <c r="CE30" s="5">
        <f t="shared" si="7"/>
        <v>78.111111111111114</v>
      </c>
      <c r="CF30" s="5">
        <f t="shared" si="8"/>
        <v>35.549999999999997</v>
      </c>
      <c r="CG30" s="5">
        <f t="shared" si="9"/>
        <v>41.764000000000003</v>
      </c>
      <c r="CH30" s="3">
        <f t="shared" si="10"/>
        <v>6.65</v>
      </c>
      <c r="CI30" s="5">
        <f t="shared" si="11"/>
        <v>21.036000000000001</v>
      </c>
      <c r="CJ30" s="5">
        <f t="shared" si="12"/>
        <v>1.2482500000000001</v>
      </c>
      <c r="CK30" s="5">
        <f t="shared" si="13"/>
        <v>2.94</v>
      </c>
      <c r="CL30" s="10">
        <f t="shared" si="14"/>
        <v>3.1244444444444448</v>
      </c>
      <c r="CM30" s="10">
        <f t="shared" si="14"/>
        <v>7.1099999999999994</v>
      </c>
      <c r="CN30" s="10">
        <f t="shared" si="14"/>
        <v>5.0116800000000001</v>
      </c>
      <c r="CO30" s="10">
        <f t="shared" si="14"/>
        <v>1.0640000000000001</v>
      </c>
      <c r="CP30" s="10">
        <f t="shared" si="14"/>
        <v>3.3657600000000003</v>
      </c>
      <c r="CQ30" s="10">
        <f t="shared" si="14"/>
        <v>0.14979000000000001</v>
      </c>
      <c r="CR30" s="10">
        <f t="shared" si="14"/>
        <v>0.58799999999999997</v>
      </c>
      <c r="CS30" s="12">
        <f t="shared" si="15"/>
        <v>20.413674444444446</v>
      </c>
      <c r="CT30" s="10" t="str">
        <f t="shared" si="16"/>
        <v>EXCELENTE</v>
      </c>
    </row>
    <row r="31" spans="1:98" ht="15.75" x14ac:dyDescent="0.25">
      <c r="A31" s="2" t="s">
        <v>186</v>
      </c>
      <c r="B31" s="3">
        <v>2019</v>
      </c>
      <c r="C31" s="3" t="s">
        <v>158</v>
      </c>
      <c r="D31" s="3" t="s">
        <v>187</v>
      </c>
      <c r="E31" s="3" t="s">
        <v>188</v>
      </c>
      <c r="F31" s="3" t="s">
        <v>102</v>
      </c>
      <c r="G31" s="3" t="s">
        <v>103</v>
      </c>
      <c r="H31" s="3" t="s">
        <v>189</v>
      </c>
      <c r="I31" s="3" t="s">
        <v>190</v>
      </c>
      <c r="J31" s="5">
        <v>855705.47</v>
      </c>
      <c r="K31" s="5">
        <v>1177309.0930000001</v>
      </c>
      <c r="L31" s="8">
        <v>2127</v>
      </c>
      <c r="M31" s="6">
        <v>0.375</v>
      </c>
      <c r="N31" s="7">
        <v>43613</v>
      </c>
      <c r="O31" s="7" t="s">
        <v>193</v>
      </c>
      <c r="P31" s="8">
        <v>1</v>
      </c>
      <c r="Q31" s="8">
        <v>0</v>
      </c>
      <c r="R31" s="5">
        <v>0</v>
      </c>
      <c r="S31" s="5">
        <v>6.75</v>
      </c>
      <c r="T31" s="9">
        <v>18.3</v>
      </c>
      <c r="U31" s="9">
        <v>33.200000000000003</v>
      </c>
      <c r="V31" s="5">
        <v>4.54</v>
      </c>
      <c r="W31" s="9">
        <v>62.3</v>
      </c>
      <c r="X31" s="8"/>
      <c r="Y31" s="5"/>
      <c r="Z31" s="5"/>
      <c r="AA31" s="5"/>
      <c r="AB31" s="9"/>
      <c r="AC31" s="9">
        <v>4</v>
      </c>
      <c r="AD31" s="9">
        <v>10</v>
      </c>
      <c r="AE31" s="5">
        <v>0.4</v>
      </c>
      <c r="AF31" s="10"/>
      <c r="AG31" s="9"/>
      <c r="AH31" s="9"/>
      <c r="AI31" s="9"/>
      <c r="AJ31" s="8"/>
      <c r="AK31" s="8"/>
      <c r="AL31" s="10">
        <v>2.9649999999999999</v>
      </c>
      <c r="AM31" s="10">
        <v>0.45</v>
      </c>
      <c r="AN31" s="10">
        <v>18.04</v>
      </c>
      <c r="AO31" s="10">
        <v>2E-3</v>
      </c>
      <c r="AP31" s="11"/>
      <c r="AQ31" s="10"/>
      <c r="AR31" s="8">
        <v>14.5</v>
      </c>
      <c r="AS31" s="9">
        <v>1986.6</v>
      </c>
      <c r="AT31" s="10">
        <v>2.38</v>
      </c>
      <c r="AU31" s="10">
        <v>3.92</v>
      </c>
      <c r="AV31" s="10">
        <v>0.72</v>
      </c>
      <c r="AW31" s="10">
        <v>11.3</v>
      </c>
      <c r="AX31" s="10"/>
      <c r="AY31" s="10"/>
      <c r="AZ31" s="10">
        <v>0.1</v>
      </c>
      <c r="BA31" s="10">
        <v>0.05</v>
      </c>
      <c r="BB31" s="10"/>
      <c r="BC31" s="10"/>
      <c r="BD31" s="10"/>
      <c r="BE31" s="10">
        <v>0</v>
      </c>
      <c r="BF31" s="10">
        <v>0</v>
      </c>
      <c r="BG31" s="10"/>
      <c r="BH31" s="10">
        <v>19.579999999999998</v>
      </c>
      <c r="BI31" s="10">
        <v>6</v>
      </c>
      <c r="BJ31" s="5">
        <v>24.581</v>
      </c>
      <c r="BK31" s="10">
        <v>34.200000000000003</v>
      </c>
      <c r="BL31" s="10">
        <v>4.9800000000000004</v>
      </c>
      <c r="BM31" s="10">
        <v>6.41</v>
      </c>
      <c r="BN31" s="10">
        <v>14.4</v>
      </c>
      <c r="BO31" s="10"/>
      <c r="BP31" s="10"/>
      <c r="BQ31" s="10"/>
      <c r="BR31" s="10"/>
      <c r="BS31" s="10"/>
      <c r="BT31" s="10"/>
      <c r="BU31" s="10"/>
      <c r="BV31" s="10"/>
      <c r="BW31" s="3">
        <f t="shared" si="0"/>
        <v>29.880000000000003</v>
      </c>
      <c r="BX31" s="3">
        <f t="shared" si="1"/>
        <v>0.04</v>
      </c>
      <c r="BY31" s="5">
        <f t="shared" si="2"/>
        <v>0.2</v>
      </c>
      <c r="BZ31" s="3">
        <f t="shared" si="3"/>
        <v>0.12</v>
      </c>
      <c r="CA31" s="3">
        <f t="shared" si="17"/>
        <v>0.16</v>
      </c>
      <c r="CB31" s="3">
        <f t="shared" si="17"/>
        <v>0.16</v>
      </c>
      <c r="CC31" s="3">
        <f t="shared" si="5"/>
        <v>0.12</v>
      </c>
      <c r="CD31" s="5">
        <f t="shared" si="6"/>
        <v>0.2</v>
      </c>
      <c r="CE31" s="5">
        <f t="shared" si="7"/>
        <v>75</v>
      </c>
      <c r="CF31" s="5">
        <f t="shared" si="8"/>
        <v>2.9880000000000004</v>
      </c>
      <c r="CG31" s="5">
        <f t="shared" si="9"/>
        <v>3.9159999999999995</v>
      </c>
      <c r="CH31" s="3">
        <f t="shared" si="10"/>
        <v>7.2000000000000011</v>
      </c>
      <c r="CI31" s="5">
        <f t="shared" si="11"/>
        <v>2.4</v>
      </c>
      <c r="CJ31" s="5">
        <f t="shared" si="12"/>
        <v>6.1452499999999999</v>
      </c>
      <c r="CK31" s="5">
        <f t="shared" si="13"/>
        <v>29.65</v>
      </c>
      <c r="CL31" s="10">
        <f t="shared" si="14"/>
        <v>3</v>
      </c>
      <c r="CM31" s="10">
        <f t="shared" si="14"/>
        <v>0.59760000000000013</v>
      </c>
      <c r="CN31" s="10">
        <f t="shared" si="14"/>
        <v>0.46991999999999989</v>
      </c>
      <c r="CO31" s="10">
        <f t="shared" si="14"/>
        <v>1.1520000000000001</v>
      </c>
      <c r="CP31" s="10">
        <f t="shared" si="14"/>
        <v>0.38400000000000001</v>
      </c>
      <c r="CQ31" s="10">
        <f t="shared" si="14"/>
        <v>0.73742999999999992</v>
      </c>
      <c r="CR31" s="10">
        <f t="shared" si="14"/>
        <v>5.93</v>
      </c>
      <c r="CS31" s="12">
        <f t="shared" si="15"/>
        <v>12.270949999999999</v>
      </c>
      <c r="CT31" s="10" t="str">
        <f t="shared" si="16"/>
        <v>EXCELENTE</v>
      </c>
    </row>
    <row r="32" spans="1:98" ht="15.75" x14ac:dyDescent="0.25">
      <c r="A32" s="2" t="s">
        <v>194</v>
      </c>
      <c r="B32" s="3">
        <v>2016</v>
      </c>
      <c r="C32" s="3" t="s">
        <v>158</v>
      </c>
      <c r="D32" s="3" t="s">
        <v>195</v>
      </c>
      <c r="E32" s="3" t="s">
        <v>188</v>
      </c>
      <c r="F32" s="3" t="s">
        <v>102</v>
      </c>
      <c r="G32" s="3" t="s">
        <v>103</v>
      </c>
      <c r="H32" s="3" t="s">
        <v>196</v>
      </c>
      <c r="I32" s="3" t="s">
        <v>197</v>
      </c>
      <c r="J32" s="5">
        <v>855703.74399999995</v>
      </c>
      <c r="K32" s="5">
        <v>1177307.93</v>
      </c>
      <c r="L32" s="8">
        <v>2127</v>
      </c>
      <c r="M32" s="6">
        <v>0.5</v>
      </c>
      <c r="N32" s="7">
        <v>42696</v>
      </c>
      <c r="O32" s="7" t="s">
        <v>198</v>
      </c>
      <c r="P32" s="8">
        <v>1</v>
      </c>
      <c r="Q32" s="8">
        <v>0</v>
      </c>
      <c r="R32" s="5">
        <v>0</v>
      </c>
      <c r="S32" s="5">
        <v>7.14</v>
      </c>
      <c r="T32" s="9">
        <v>18.399999999999999</v>
      </c>
      <c r="U32" s="5">
        <v>365</v>
      </c>
      <c r="V32" s="5">
        <v>4.0599999999999996</v>
      </c>
      <c r="W32" s="9">
        <v>58.1</v>
      </c>
      <c r="X32" s="8"/>
      <c r="Y32" s="5"/>
      <c r="Z32" s="5"/>
      <c r="AA32" s="5"/>
      <c r="AB32" s="9"/>
      <c r="AC32" s="9">
        <v>4</v>
      </c>
      <c r="AD32" s="9">
        <v>10</v>
      </c>
      <c r="AE32" s="5">
        <v>0.4</v>
      </c>
      <c r="AF32" s="10"/>
      <c r="AG32" s="9"/>
      <c r="AH32" s="9"/>
      <c r="AI32" s="9"/>
      <c r="AJ32" s="5">
        <v>0</v>
      </c>
      <c r="AK32" s="3">
        <v>80</v>
      </c>
      <c r="AL32" s="3">
        <v>2.6560000000000001</v>
      </c>
      <c r="AM32" s="3">
        <v>0.3</v>
      </c>
      <c r="AN32" s="3">
        <v>177.98</v>
      </c>
      <c r="AO32" s="10">
        <v>2E-3</v>
      </c>
      <c r="AP32" s="10"/>
      <c r="AQ32" s="10"/>
      <c r="AR32" s="9">
        <v>1</v>
      </c>
      <c r="AS32" s="9">
        <v>920</v>
      </c>
      <c r="AT32" s="3">
        <v>0.33100000000000002</v>
      </c>
      <c r="AU32" s="3">
        <v>4.32</v>
      </c>
      <c r="AV32" s="3">
        <v>0.7</v>
      </c>
      <c r="AW32" s="10"/>
      <c r="AX32" s="10"/>
      <c r="AY32" s="10"/>
      <c r="AZ32" s="3">
        <v>0.40500000000000003</v>
      </c>
      <c r="BA32" s="10">
        <v>0.05</v>
      </c>
      <c r="BB32" s="10"/>
      <c r="BC32" s="10"/>
      <c r="BD32" s="10"/>
      <c r="BE32" s="10">
        <v>0</v>
      </c>
      <c r="BF32" s="10">
        <v>0</v>
      </c>
      <c r="BG32" s="10">
        <v>1</v>
      </c>
      <c r="BH32" s="3">
        <v>171.35</v>
      </c>
      <c r="BI32" s="3">
        <v>11.5</v>
      </c>
      <c r="BJ32" s="5">
        <v>2</v>
      </c>
      <c r="BK32" s="3">
        <v>44</v>
      </c>
      <c r="BL32" s="3">
        <v>4.7300000000000004</v>
      </c>
      <c r="BM32" s="3">
        <v>6.97</v>
      </c>
      <c r="BN32" s="10"/>
      <c r="BO32" s="5">
        <v>1</v>
      </c>
      <c r="BP32" s="10"/>
      <c r="BQ32" s="10"/>
      <c r="BR32" s="10"/>
      <c r="BS32" s="10"/>
      <c r="BT32" s="10"/>
      <c r="BU32" s="10"/>
      <c r="BV32" s="10"/>
      <c r="BW32" s="3">
        <f t="shared" si="0"/>
        <v>328.5</v>
      </c>
      <c r="BX32" s="3">
        <f t="shared" si="1"/>
        <v>0.04</v>
      </c>
      <c r="BY32" s="5">
        <f t="shared" si="2"/>
        <v>0.2</v>
      </c>
      <c r="BZ32" s="3">
        <f t="shared" si="3"/>
        <v>0.12</v>
      </c>
      <c r="CA32" s="3">
        <f t="shared" si="17"/>
        <v>0.16</v>
      </c>
      <c r="CB32" s="3">
        <f t="shared" si="17"/>
        <v>0.16</v>
      </c>
      <c r="CC32" s="3">
        <f t="shared" si="5"/>
        <v>0.12</v>
      </c>
      <c r="CD32" s="5">
        <f t="shared" si="6"/>
        <v>0.2</v>
      </c>
      <c r="CE32" s="5">
        <f t="shared" si="7"/>
        <v>79.333333333333329</v>
      </c>
      <c r="CF32" s="5">
        <f t="shared" si="8"/>
        <v>32.85</v>
      </c>
      <c r="CG32" s="5">
        <f t="shared" si="9"/>
        <v>34.270000000000003</v>
      </c>
      <c r="CH32" s="3">
        <f t="shared" si="10"/>
        <v>0</v>
      </c>
      <c r="CI32" s="5">
        <f t="shared" si="11"/>
        <v>4.5999999999999996</v>
      </c>
      <c r="CJ32" s="5">
        <f t="shared" si="12"/>
        <v>0.5</v>
      </c>
      <c r="CK32" s="5">
        <f t="shared" si="13"/>
        <v>26.56</v>
      </c>
      <c r="CL32" s="10">
        <f t="shared" si="14"/>
        <v>3.1733333333333333</v>
      </c>
      <c r="CM32" s="10">
        <f t="shared" si="14"/>
        <v>6.57</v>
      </c>
      <c r="CN32" s="10">
        <f t="shared" si="14"/>
        <v>4.1124000000000001</v>
      </c>
      <c r="CO32" s="10">
        <f t="shared" si="14"/>
        <v>0</v>
      </c>
      <c r="CP32" s="10">
        <f t="shared" si="14"/>
        <v>0.73599999999999999</v>
      </c>
      <c r="CQ32" s="10">
        <f t="shared" si="14"/>
        <v>0.06</v>
      </c>
      <c r="CR32" s="10">
        <f t="shared" si="14"/>
        <v>5.3120000000000003</v>
      </c>
      <c r="CS32" s="12">
        <f t="shared" si="15"/>
        <v>19.963733333333334</v>
      </c>
      <c r="CT32" s="10" t="str">
        <f t="shared" si="16"/>
        <v>EXCELENTE</v>
      </c>
    </row>
    <row r="33" spans="1:98" ht="15.75" x14ac:dyDescent="0.25">
      <c r="A33" s="2" t="s">
        <v>194</v>
      </c>
      <c r="B33" s="3">
        <v>2018</v>
      </c>
      <c r="C33" s="3" t="s">
        <v>158</v>
      </c>
      <c r="D33" s="3" t="s">
        <v>195</v>
      </c>
      <c r="E33" s="3" t="s">
        <v>188</v>
      </c>
      <c r="F33" s="3" t="s">
        <v>102</v>
      </c>
      <c r="G33" s="3" t="s">
        <v>103</v>
      </c>
      <c r="H33" s="3" t="s">
        <v>196</v>
      </c>
      <c r="I33" s="3" t="s">
        <v>197</v>
      </c>
      <c r="J33" s="5">
        <v>855703.74399999995</v>
      </c>
      <c r="K33" s="5">
        <v>1177307.93</v>
      </c>
      <c r="L33" s="8">
        <v>2127</v>
      </c>
      <c r="M33" s="7" t="s">
        <v>199</v>
      </c>
      <c r="N33" s="7">
        <v>43339</v>
      </c>
      <c r="O33" s="5" t="s">
        <v>200</v>
      </c>
      <c r="P33" s="8">
        <v>1</v>
      </c>
      <c r="Q33" s="8">
        <v>0</v>
      </c>
      <c r="R33" s="5">
        <v>0</v>
      </c>
      <c r="S33" s="5">
        <v>7.1</v>
      </c>
      <c r="T33" s="9">
        <v>18.8</v>
      </c>
      <c r="U33" s="9">
        <v>359</v>
      </c>
      <c r="V33" s="5">
        <v>3.88</v>
      </c>
      <c r="W33" s="9">
        <v>56.3</v>
      </c>
      <c r="X33" s="8"/>
      <c r="Y33" s="5"/>
      <c r="Z33" s="5"/>
      <c r="AA33" s="5"/>
      <c r="AB33" s="9"/>
      <c r="AC33" s="9">
        <v>1</v>
      </c>
      <c r="AD33" s="9">
        <v>10</v>
      </c>
      <c r="AE33" s="5">
        <v>0.4</v>
      </c>
      <c r="AF33" s="10"/>
      <c r="AG33" s="9"/>
      <c r="AH33" s="9"/>
      <c r="AI33" s="9"/>
      <c r="AJ33" s="8"/>
      <c r="AK33" s="8"/>
      <c r="AL33" s="10">
        <v>0.316</v>
      </c>
      <c r="AM33" s="10">
        <v>3.6</v>
      </c>
      <c r="AN33" s="10">
        <v>169.71</v>
      </c>
      <c r="AO33" s="10">
        <v>2E-3</v>
      </c>
      <c r="AP33" s="10"/>
      <c r="AQ33" s="10"/>
      <c r="AR33" s="8">
        <v>1</v>
      </c>
      <c r="AS33" s="9">
        <v>59.4</v>
      </c>
      <c r="AT33" s="10">
        <v>0.107</v>
      </c>
      <c r="AU33" s="10">
        <v>1.83</v>
      </c>
      <c r="AV33" s="10">
        <v>0.46</v>
      </c>
      <c r="AW33" s="10">
        <v>3.04</v>
      </c>
      <c r="AX33" s="10"/>
      <c r="AY33" s="10"/>
      <c r="AZ33" s="10">
        <v>0.24099999999999999</v>
      </c>
      <c r="BA33" s="10">
        <v>0.05</v>
      </c>
      <c r="BB33" s="10">
        <v>0.5</v>
      </c>
      <c r="BC33" s="10"/>
      <c r="BD33" s="10"/>
      <c r="BE33" s="10"/>
      <c r="BF33" s="10"/>
      <c r="BG33" s="10">
        <v>1</v>
      </c>
      <c r="BH33" s="10">
        <v>210.82</v>
      </c>
      <c r="BI33" s="10">
        <v>44.69</v>
      </c>
      <c r="BJ33" s="5">
        <v>2</v>
      </c>
      <c r="BK33" s="10">
        <v>44.6</v>
      </c>
      <c r="BL33" s="10">
        <v>9.7100000000000009</v>
      </c>
      <c r="BM33" s="10">
        <v>15.1</v>
      </c>
      <c r="BN33" s="10">
        <v>12.8</v>
      </c>
      <c r="BO33" s="10"/>
      <c r="BP33" s="10"/>
      <c r="BQ33" s="10"/>
      <c r="BR33" s="10"/>
      <c r="BS33" s="10"/>
      <c r="BT33" s="10"/>
      <c r="BU33" s="10"/>
      <c r="BV33" s="10"/>
      <c r="BW33" s="3">
        <f t="shared" si="0"/>
        <v>323.10000000000002</v>
      </c>
      <c r="BX33" s="3">
        <f t="shared" si="1"/>
        <v>0.04</v>
      </c>
      <c r="BY33" s="5">
        <f t="shared" si="2"/>
        <v>0.2</v>
      </c>
      <c r="BZ33" s="3">
        <f t="shared" si="3"/>
        <v>0.12</v>
      </c>
      <c r="CA33" s="3">
        <f t="shared" si="17"/>
        <v>0.16</v>
      </c>
      <c r="CB33" s="3">
        <f t="shared" si="17"/>
        <v>0.16</v>
      </c>
      <c r="CC33" s="3">
        <f t="shared" si="5"/>
        <v>0.12</v>
      </c>
      <c r="CD33" s="5">
        <f t="shared" si="6"/>
        <v>0.2</v>
      </c>
      <c r="CE33" s="5">
        <f t="shared" si="7"/>
        <v>78.888888888888886</v>
      </c>
      <c r="CF33" s="5">
        <f t="shared" si="8"/>
        <v>32.31</v>
      </c>
      <c r="CG33" s="5">
        <f t="shared" si="9"/>
        <v>42.163999999999994</v>
      </c>
      <c r="CH33" s="3">
        <f t="shared" si="10"/>
        <v>6.4</v>
      </c>
      <c r="CI33" s="5">
        <f t="shared" si="11"/>
        <v>17.876000000000001</v>
      </c>
      <c r="CJ33" s="5">
        <f t="shared" si="12"/>
        <v>0.5</v>
      </c>
      <c r="CK33" s="5">
        <f t="shared" si="13"/>
        <v>3.16</v>
      </c>
      <c r="CL33" s="10">
        <f t="shared" si="14"/>
        <v>3.1555555555555554</v>
      </c>
      <c r="CM33" s="10">
        <f t="shared" si="14"/>
        <v>6.4620000000000006</v>
      </c>
      <c r="CN33" s="10">
        <f t="shared" si="14"/>
        <v>5.0596799999999993</v>
      </c>
      <c r="CO33" s="10">
        <f t="shared" si="14"/>
        <v>1.024</v>
      </c>
      <c r="CP33" s="10">
        <f t="shared" si="14"/>
        <v>2.86016</v>
      </c>
      <c r="CQ33" s="10">
        <f t="shared" si="14"/>
        <v>0.06</v>
      </c>
      <c r="CR33" s="10">
        <f t="shared" si="14"/>
        <v>0.63200000000000012</v>
      </c>
      <c r="CS33" s="12">
        <f t="shared" si="15"/>
        <v>19.253395555555556</v>
      </c>
      <c r="CT33" s="10" t="str">
        <f t="shared" si="16"/>
        <v>EXCELENTE</v>
      </c>
    </row>
    <row r="34" spans="1:98" ht="15.75" x14ac:dyDescent="0.25">
      <c r="A34" s="2" t="s">
        <v>194</v>
      </c>
      <c r="B34" s="3">
        <v>2019</v>
      </c>
      <c r="C34" s="3" t="s">
        <v>158</v>
      </c>
      <c r="D34" s="3" t="s">
        <v>195</v>
      </c>
      <c r="E34" s="3" t="s">
        <v>188</v>
      </c>
      <c r="F34" s="3" t="s">
        <v>102</v>
      </c>
      <c r="G34" s="3" t="s">
        <v>103</v>
      </c>
      <c r="H34" s="3" t="s">
        <v>196</v>
      </c>
      <c r="I34" s="3" t="s">
        <v>197</v>
      </c>
      <c r="J34" s="5">
        <v>855703.74399999995</v>
      </c>
      <c r="K34" s="5">
        <v>1177307.93</v>
      </c>
      <c r="L34" s="8">
        <v>2127</v>
      </c>
      <c r="M34" s="6">
        <v>0.40625</v>
      </c>
      <c r="N34" s="7">
        <v>43613</v>
      </c>
      <c r="O34" s="5" t="s">
        <v>201</v>
      </c>
      <c r="P34" s="8">
        <v>1</v>
      </c>
      <c r="Q34" s="8">
        <v>0</v>
      </c>
      <c r="R34" s="5">
        <v>0</v>
      </c>
      <c r="S34" s="5">
        <v>6.56</v>
      </c>
      <c r="T34" s="9">
        <v>18.2</v>
      </c>
      <c r="U34" s="9">
        <v>40</v>
      </c>
      <c r="V34" s="5">
        <v>4.41</v>
      </c>
      <c r="W34" s="9">
        <v>59.9</v>
      </c>
      <c r="X34" s="8"/>
      <c r="Y34" s="5"/>
      <c r="Z34" s="5"/>
      <c r="AA34" s="5"/>
      <c r="AB34" s="9"/>
      <c r="AC34" s="9">
        <v>4</v>
      </c>
      <c r="AD34" s="9">
        <v>10</v>
      </c>
      <c r="AE34" s="5">
        <v>0.4</v>
      </c>
      <c r="AF34" s="10"/>
      <c r="AG34" s="9"/>
      <c r="AH34" s="9"/>
      <c r="AI34" s="9"/>
      <c r="AJ34" s="8"/>
      <c r="AK34" s="8"/>
      <c r="AL34" s="10">
        <v>0.27800000000000002</v>
      </c>
      <c r="AM34" s="10">
        <v>1.2</v>
      </c>
      <c r="AN34" s="10">
        <v>19.25</v>
      </c>
      <c r="AO34" s="10">
        <v>2E-3</v>
      </c>
      <c r="AP34" s="10"/>
      <c r="AQ34" s="10"/>
      <c r="AR34" s="8">
        <v>1</v>
      </c>
      <c r="AS34" s="9">
        <v>410.6</v>
      </c>
      <c r="AT34" s="10">
        <v>2.23</v>
      </c>
      <c r="AU34" s="10">
        <v>1.25</v>
      </c>
      <c r="AV34" s="10">
        <v>0.46</v>
      </c>
      <c r="AW34" s="10">
        <v>18.899999999999999</v>
      </c>
      <c r="AX34" s="10"/>
      <c r="AY34" s="10"/>
      <c r="AZ34" s="10">
        <v>0.1</v>
      </c>
      <c r="BA34" s="10">
        <v>0.05</v>
      </c>
      <c r="BB34" s="10"/>
      <c r="BC34" s="10"/>
      <c r="BD34" s="10"/>
      <c r="BE34" s="10">
        <v>0</v>
      </c>
      <c r="BF34" s="10">
        <v>0</v>
      </c>
      <c r="BG34" s="10"/>
      <c r="BH34" s="10">
        <v>22.28</v>
      </c>
      <c r="BI34" s="10">
        <v>8</v>
      </c>
      <c r="BJ34" s="5">
        <v>80.55</v>
      </c>
      <c r="BK34" s="10">
        <v>41.5</v>
      </c>
      <c r="BL34" s="10">
        <v>5.87</v>
      </c>
      <c r="BM34" s="10">
        <v>3.81</v>
      </c>
      <c r="BN34" s="10">
        <v>18.399999999999999</v>
      </c>
      <c r="BO34" s="10"/>
      <c r="BP34" s="10"/>
      <c r="BQ34" s="10"/>
      <c r="BR34" s="10"/>
      <c r="BS34" s="10"/>
      <c r="BT34" s="10"/>
      <c r="BU34" s="10"/>
      <c r="BV34" s="10"/>
      <c r="BW34" s="3">
        <f t="shared" si="0"/>
        <v>36</v>
      </c>
      <c r="BX34" s="3">
        <f t="shared" si="1"/>
        <v>0.04</v>
      </c>
      <c r="BY34" s="5">
        <f t="shared" si="2"/>
        <v>0.2</v>
      </c>
      <c r="BZ34" s="3">
        <f t="shared" si="3"/>
        <v>0.12</v>
      </c>
      <c r="CA34" s="3">
        <f t="shared" si="17"/>
        <v>0.16</v>
      </c>
      <c r="CB34" s="3">
        <f t="shared" si="17"/>
        <v>0.16</v>
      </c>
      <c r="CC34" s="3">
        <f t="shared" si="5"/>
        <v>0.12</v>
      </c>
      <c r="CD34" s="5">
        <f t="shared" si="6"/>
        <v>0.2</v>
      </c>
      <c r="CE34" s="5">
        <f t="shared" si="7"/>
        <v>72.888888888888886</v>
      </c>
      <c r="CF34" s="5">
        <f t="shared" si="8"/>
        <v>3.5999999999999996</v>
      </c>
      <c r="CG34" s="5">
        <f t="shared" si="9"/>
        <v>4.4560000000000004</v>
      </c>
      <c r="CH34" s="3">
        <f t="shared" si="10"/>
        <v>9.1999999999999993</v>
      </c>
      <c r="CI34" s="5">
        <f t="shared" si="11"/>
        <v>3.2</v>
      </c>
      <c r="CJ34" s="5">
        <f t="shared" si="12"/>
        <v>20.137499999999999</v>
      </c>
      <c r="CK34" s="5">
        <f t="shared" si="13"/>
        <v>2.7800000000000002</v>
      </c>
      <c r="CL34" s="10">
        <f t="shared" ref="CL34:CR63" si="18">BX34*CE34</f>
        <v>2.9155555555555557</v>
      </c>
      <c r="CM34" s="10">
        <f t="shared" si="18"/>
        <v>0.72</v>
      </c>
      <c r="CN34" s="10">
        <f t="shared" si="18"/>
        <v>0.53472000000000008</v>
      </c>
      <c r="CO34" s="10">
        <f t="shared" si="18"/>
        <v>1.472</v>
      </c>
      <c r="CP34" s="10">
        <f t="shared" si="18"/>
        <v>0.51200000000000001</v>
      </c>
      <c r="CQ34" s="10">
        <f t="shared" si="18"/>
        <v>2.4164999999999996</v>
      </c>
      <c r="CR34" s="10">
        <f t="shared" si="18"/>
        <v>0.55600000000000005</v>
      </c>
      <c r="CS34" s="12">
        <f t="shared" si="15"/>
        <v>9.1267755555555539</v>
      </c>
      <c r="CT34" s="10" t="str">
        <f t="shared" si="16"/>
        <v>EXCELENTE</v>
      </c>
    </row>
    <row r="35" spans="1:98" ht="15.75" x14ac:dyDescent="0.25">
      <c r="A35" s="2" t="s">
        <v>202</v>
      </c>
      <c r="B35" s="3">
        <v>2016</v>
      </c>
      <c r="C35" s="3" t="s">
        <v>158</v>
      </c>
      <c r="D35" s="3" t="s">
        <v>203</v>
      </c>
      <c r="E35" s="14" t="s">
        <v>204</v>
      </c>
      <c r="F35" s="3" t="s">
        <v>102</v>
      </c>
      <c r="G35" s="3" t="s">
        <v>103</v>
      </c>
      <c r="H35" s="14" t="s">
        <v>205</v>
      </c>
      <c r="I35" s="14" t="s">
        <v>206</v>
      </c>
      <c r="J35" s="5">
        <v>850659.86499999999</v>
      </c>
      <c r="K35" s="5">
        <v>1170560.4909999999</v>
      </c>
      <c r="L35" s="3">
        <v>2128</v>
      </c>
      <c r="M35" s="6">
        <v>0.55208333333333337</v>
      </c>
      <c r="N35" s="7">
        <v>42696</v>
      </c>
      <c r="O35" s="7" t="s">
        <v>207</v>
      </c>
      <c r="P35" s="8">
        <v>1</v>
      </c>
      <c r="Q35" s="8">
        <v>0</v>
      </c>
      <c r="R35" s="5">
        <v>0</v>
      </c>
      <c r="S35" s="5">
        <v>5.78</v>
      </c>
      <c r="T35" s="9">
        <v>20.2</v>
      </c>
      <c r="U35" s="5">
        <v>300</v>
      </c>
      <c r="V35" s="5">
        <v>2.21</v>
      </c>
      <c r="W35" s="9">
        <v>31.9</v>
      </c>
      <c r="X35" s="8"/>
      <c r="Y35" s="5"/>
      <c r="Z35" s="5"/>
      <c r="AA35" s="5"/>
      <c r="AB35" s="9"/>
      <c r="AC35" s="9">
        <v>4</v>
      </c>
      <c r="AD35" s="9">
        <v>10</v>
      </c>
      <c r="AE35" s="5">
        <v>0.4</v>
      </c>
      <c r="AF35" s="10"/>
      <c r="AG35" s="9"/>
      <c r="AH35" s="9"/>
      <c r="AI35" s="9"/>
      <c r="AJ35" s="8">
        <v>18</v>
      </c>
      <c r="AK35" s="3">
        <v>80</v>
      </c>
      <c r="AL35" s="3">
        <v>10.02</v>
      </c>
      <c r="AM35" s="3">
        <v>0.3</v>
      </c>
      <c r="AN35" s="3">
        <v>16.16</v>
      </c>
      <c r="AO35" s="10">
        <v>2E-3</v>
      </c>
      <c r="AP35" s="10"/>
      <c r="AQ35" s="10"/>
      <c r="AR35" s="8">
        <v>23.1</v>
      </c>
      <c r="AS35" s="8">
        <v>2419</v>
      </c>
      <c r="AT35" s="3">
        <v>0.39300000000000002</v>
      </c>
      <c r="AU35" s="3">
        <v>0.83299999999999996</v>
      </c>
      <c r="AV35" s="10">
        <v>0.46</v>
      </c>
      <c r="AW35" s="10"/>
      <c r="AX35" s="10"/>
      <c r="AY35" s="10"/>
      <c r="AZ35" s="3">
        <v>0.154</v>
      </c>
      <c r="BA35" s="10">
        <v>0.05</v>
      </c>
      <c r="BB35" s="10"/>
      <c r="BC35" s="10"/>
      <c r="BD35" s="10"/>
      <c r="BE35" s="10">
        <v>0</v>
      </c>
      <c r="BF35" s="10">
        <v>0</v>
      </c>
      <c r="BG35" s="10">
        <v>1</v>
      </c>
      <c r="BH35" s="3">
        <v>194.83</v>
      </c>
      <c r="BI35" s="3">
        <v>6.1</v>
      </c>
      <c r="BJ35" s="5">
        <v>2.5099999999999998</v>
      </c>
      <c r="BK35" s="3">
        <v>7.19</v>
      </c>
      <c r="BL35" s="3">
        <v>3.03</v>
      </c>
      <c r="BM35" s="3">
        <v>6.52</v>
      </c>
      <c r="BN35" s="3">
        <v>5.86</v>
      </c>
      <c r="BO35" s="5">
        <v>1</v>
      </c>
      <c r="BP35" s="10"/>
      <c r="BQ35" s="10"/>
      <c r="BR35" s="10"/>
      <c r="BS35" s="10"/>
      <c r="BT35" s="10"/>
      <c r="BU35" s="10"/>
      <c r="BV35" s="10"/>
      <c r="BW35" s="3">
        <f t="shared" si="0"/>
        <v>270</v>
      </c>
      <c r="BX35" s="3">
        <f t="shared" si="1"/>
        <v>0.04</v>
      </c>
      <c r="BY35" s="5">
        <f t="shared" si="2"/>
        <v>0.2</v>
      </c>
      <c r="BZ35" s="3">
        <f t="shared" si="3"/>
        <v>0.12</v>
      </c>
      <c r="CA35" s="3">
        <f t="shared" si="17"/>
        <v>0.16</v>
      </c>
      <c r="CB35" s="3">
        <f t="shared" si="17"/>
        <v>0.16</v>
      </c>
      <c r="CC35" s="3">
        <f t="shared" si="5"/>
        <v>0.12</v>
      </c>
      <c r="CD35" s="5">
        <f t="shared" si="6"/>
        <v>0.2</v>
      </c>
      <c r="CE35" s="5">
        <f t="shared" si="7"/>
        <v>64.222222222222229</v>
      </c>
      <c r="CF35" s="5">
        <f t="shared" si="8"/>
        <v>27</v>
      </c>
      <c r="CG35" s="5">
        <f t="shared" si="9"/>
        <v>38.966000000000001</v>
      </c>
      <c r="CH35" s="3">
        <f t="shared" si="10"/>
        <v>2.93</v>
      </c>
      <c r="CI35" s="5">
        <f t="shared" si="11"/>
        <v>2.44</v>
      </c>
      <c r="CJ35" s="5">
        <f t="shared" si="12"/>
        <v>0.62749999999999995</v>
      </c>
      <c r="CK35" s="5">
        <f t="shared" si="13"/>
        <v>100.2</v>
      </c>
      <c r="CL35" s="10">
        <f t="shared" si="18"/>
        <v>2.568888888888889</v>
      </c>
      <c r="CM35" s="10">
        <f t="shared" si="18"/>
        <v>5.4</v>
      </c>
      <c r="CN35" s="10">
        <f t="shared" si="18"/>
        <v>4.6759199999999996</v>
      </c>
      <c r="CO35" s="10">
        <f t="shared" si="18"/>
        <v>0.46880000000000005</v>
      </c>
      <c r="CP35" s="10">
        <f t="shared" si="18"/>
        <v>0.39040000000000002</v>
      </c>
      <c r="CQ35" s="10">
        <f t="shared" si="18"/>
        <v>7.5299999999999992E-2</v>
      </c>
      <c r="CR35" s="10">
        <f t="shared" si="18"/>
        <v>20.040000000000003</v>
      </c>
      <c r="CS35" s="12">
        <f t="shared" si="15"/>
        <v>33.619308888888895</v>
      </c>
      <c r="CT35" s="10" t="str">
        <f t="shared" si="16"/>
        <v>EXCELENTE</v>
      </c>
    </row>
    <row r="36" spans="1:98" ht="15.75" x14ac:dyDescent="0.25">
      <c r="A36" s="2" t="s">
        <v>202</v>
      </c>
      <c r="B36" s="3">
        <v>2018</v>
      </c>
      <c r="C36" s="3" t="s">
        <v>158</v>
      </c>
      <c r="D36" s="3" t="s">
        <v>203</v>
      </c>
      <c r="E36" s="14" t="s">
        <v>208</v>
      </c>
      <c r="F36" s="3" t="s">
        <v>102</v>
      </c>
      <c r="G36" s="3" t="s">
        <v>103</v>
      </c>
      <c r="H36" s="14" t="s">
        <v>209</v>
      </c>
      <c r="I36" s="14" t="s">
        <v>210</v>
      </c>
      <c r="J36" s="5">
        <v>850659.86499999999</v>
      </c>
      <c r="K36" s="5">
        <v>1170560.4909999999</v>
      </c>
      <c r="L36" s="3">
        <v>2128</v>
      </c>
      <c r="M36" s="7" t="s">
        <v>136</v>
      </c>
      <c r="N36" s="7">
        <v>43340</v>
      </c>
      <c r="O36" s="8" t="s">
        <v>211</v>
      </c>
      <c r="P36" s="8">
        <v>1</v>
      </c>
      <c r="Q36" s="8">
        <v>0</v>
      </c>
      <c r="R36" s="5">
        <v>0</v>
      </c>
      <c r="S36" s="5">
        <v>5.79</v>
      </c>
      <c r="T36" s="9">
        <v>19.600000000000001</v>
      </c>
      <c r="U36" s="9">
        <v>160.6</v>
      </c>
      <c r="V36" s="5">
        <v>3</v>
      </c>
      <c r="W36" s="9">
        <v>42.1</v>
      </c>
      <c r="X36" s="8"/>
      <c r="Y36" s="5"/>
      <c r="Z36" s="5"/>
      <c r="AA36" s="5"/>
      <c r="AB36" s="9"/>
      <c r="AC36" s="9">
        <v>0.4</v>
      </c>
      <c r="AD36" s="9">
        <v>10</v>
      </c>
      <c r="AE36" s="5">
        <v>0.4</v>
      </c>
      <c r="AF36" s="10"/>
      <c r="AG36" s="9"/>
      <c r="AH36" s="9"/>
      <c r="AI36" s="9"/>
      <c r="AJ36" s="8"/>
      <c r="AK36" s="8"/>
      <c r="AL36" s="10">
        <v>5.2670000000000003</v>
      </c>
      <c r="AM36" s="10">
        <v>0.7</v>
      </c>
      <c r="AN36" s="10">
        <v>22.07</v>
      </c>
      <c r="AO36" s="10">
        <v>2E-3</v>
      </c>
      <c r="AP36" s="10"/>
      <c r="AQ36" s="10"/>
      <c r="AR36" s="8">
        <v>55.6</v>
      </c>
      <c r="AS36" s="8">
        <v>2419.6</v>
      </c>
      <c r="AT36" s="10">
        <v>0.107</v>
      </c>
      <c r="AU36" s="10">
        <v>1.94</v>
      </c>
      <c r="AV36" s="10">
        <v>0.33100000000000002</v>
      </c>
      <c r="AW36" s="10">
        <v>4.43</v>
      </c>
      <c r="AX36" s="10"/>
      <c r="AY36" s="10"/>
      <c r="AZ36" s="10">
        <v>0.1</v>
      </c>
      <c r="BA36" s="10">
        <v>0.05</v>
      </c>
      <c r="BB36" s="10">
        <v>0.5</v>
      </c>
      <c r="BC36" s="10"/>
      <c r="BD36" s="10"/>
      <c r="BE36" s="10">
        <v>0</v>
      </c>
      <c r="BF36" s="10">
        <v>0</v>
      </c>
      <c r="BG36" s="10">
        <v>1</v>
      </c>
      <c r="BH36" s="10">
        <v>69.44</v>
      </c>
      <c r="BI36" s="10">
        <v>17.899999999999999</v>
      </c>
      <c r="BJ36" s="5">
        <v>2</v>
      </c>
      <c r="BK36" s="10">
        <v>7.92</v>
      </c>
      <c r="BL36" s="10">
        <v>7.15</v>
      </c>
      <c r="BM36" s="10">
        <v>4.08</v>
      </c>
      <c r="BN36" s="10">
        <v>14.3</v>
      </c>
      <c r="BO36" s="10"/>
      <c r="BP36" s="10"/>
      <c r="BQ36" s="10"/>
      <c r="BR36" s="10"/>
      <c r="BS36" s="10"/>
      <c r="BT36" s="10"/>
      <c r="BU36" s="10"/>
      <c r="BV36" s="10"/>
      <c r="BW36" s="3">
        <f t="shared" si="0"/>
        <v>144.54</v>
      </c>
      <c r="BX36" s="3">
        <f t="shared" si="1"/>
        <v>0.04</v>
      </c>
      <c r="BY36" s="5">
        <f t="shared" si="2"/>
        <v>0.2</v>
      </c>
      <c r="BZ36" s="3">
        <f t="shared" si="3"/>
        <v>0.12</v>
      </c>
      <c r="CA36" s="3">
        <f t="shared" si="17"/>
        <v>0.16</v>
      </c>
      <c r="CB36" s="3">
        <f t="shared" si="17"/>
        <v>0.16</v>
      </c>
      <c r="CC36" s="3">
        <f t="shared" si="5"/>
        <v>0.12</v>
      </c>
      <c r="CD36" s="5">
        <f t="shared" si="6"/>
        <v>0.2</v>
      </c>
      <c r="CE36" s="5">
        <f t="shared" si="7"/>
        <v>64.333333333333329</v>
      </c>
      <c r="CF36" s="5">
        <f t="shared" si="8"/>
        <v>14.454000000000001</v>
      </c>
      <c r="CG36" s="5">
        <f t="shared" si="9"/>
        <v>13.888</v>
      </c>
      <c r="CH36" s="3">
        <f t="shared" si="10"/>
        <v>7.15</v>
      </c>
      <c r="CI36" s="5">
        <f t="shared" si="11"/>
        <v>7.16</v>
      </c>
      <c r="CJ36" s="5">
        <f t="shared" si="12"/>
        <v>0.5</v>
      </c>
      <c r="CK36" s="5">
        <f t="shared" si="13"/>
        <v>52.670000000000009</v>
      </c>
      <c r="CL36" s="10">
        <f t="shared" si="18"/>
        <v>2.5733333333333333</v>
      </c>
      <c r="CM36" s="10">
        <f t="shared" si="18"/>
        <v>2.8908000000000005</v>
      </c>
      <c r="CN36" s="10">
        <f t="shared" si="18"/>
        <v>1.6665599999999998</v>
      </c>
      <c r="CO36" s="10">
        <f t="shared" si="18"/>
        <v>1.1440000000000001</v>
      </c>
      <c r="CP36" s="10">
        <f t="shared" si="18"/>
        <v>1.1456</v>
      </c>
      <c r="CQ36" s="10">
        <f t="shared" si="18"/>
        <v>0.06</v>
      </c>
      <c r="CR36" s="10">
        <f t="shared" si="18"/>
        <v>10.534000000000002</v>
      </c>
      <c r="CS36" s="12">
        <f t="shared" si="15"/>
        <v>20.014293333333335</v>
      </c>
      <c r="CT36" s="10" t="str">
        <f t="shared" si="16"/>
        <v>EXCELENTE</v>
      </c>
    </row>
    <row r="37" spans="1:98" ht="15.75" x14ac:dyDescent="0.25">
      <c r="A37" s="2" t="s">
        <v>202</v>
      </c>
      <c r="B37" s="3">
        <v>2019</v>
      </c>
      <c r="C37" s="3" t="s">
        <v>158</v>
      </c>
      <c r="D37" s="3" t="s">
        <v>203</v>
      </c>
      <c r="E37" s="14" t="s">
        <v>208</v>
      </c>
      <c r="F37" s="3" t="s">
        <v>102</v>
      </c>
      <c r="G37" s="3" t="s">
        <v>103</v>
      </c>
      <c r="H37" s="14" t="s">
        <v>209</v>
      </c>
      <c r="I37" s="14" t="s">
        <v>210</v>
      </c>
      <c r="J37" s="5">
        <v>850659.86499999999</v>
      </c>
      <c r="K37" s="5">
        <v>1170560.4909999999</v>
      </c>
      <c r="L37" s="3">
        <v>2128</v>
      </c>
      <c r="M37" s="7" t="s">
        <v>212</v>
      </c>
      <c r="N37" s="7">
        <v>43614</v>
      </c>
      <c r="O37" s="8" t="s">
        <v>213</v>
      </c>
      <c r="P37" s="8">
        <v>1</v>
      </c>
      <c r="Q37" s="8">
        <v>0</v>
      </c>
      <c r="R37" s="5">
        <v>0</v>
      </c>
      <c r="S37" s="5">
        <v>5.81</v>
      </c>
      <c r="T37" s="9">
        <v>19.399999999999999</v>
      </c>
      <c r="U37" s="9">
        <v>14.7</v>
      </c>
      <c r="V37" s="5">
        <v>2.0699999999999998</v>
      </c>
      <c r="W37" s="9">
        <v>28.8</v>
      </c>
      <c r="X37" s="8"/>
      <c r="Y37" s="5"/>
      <c r="Z37" s="5"/>
      <c r="AA37" s="5"/>
      <c r="AB37" s="9"/>
      <c r="AC37" s="9">
        <v>0.3</v>
      </c>
      <c r="AD37" s="9">
        <v>10</v>
      </c>
      <c r="AE37" s="5">
        <v>0.4</v>
      </c>
      <c r="AF37" s="10"/>
      <c r="AG37" s="9"/>
      <c r="AH37" s="9"/>
      <c r="AI37" s="9"/>
      <c r="AJ37" s="8"/>
      <c r="AK37" s="8"/>
      <c r="AL37" s="10">
        <v>8.8610000000000007</v>
      </c>
      <c r="AM37" s="10">
        <v>0.3</v>
      </c>
      <c r="AN37" s="10">
        <v>26.49</v>
      </c>
      <c r="AO37" s="10">
        <v>2E-3</v>
      </c>
      <c r="AP37" s="10"/>
      <c r="AQ37" s="10"/>
      <c r="AR37" s="8">
        <v>24.3</v>
      </c>
      <c r="AS37" s="8">
        <v>2419.6</v>
      </c>
      <c r="AT37" s="10">
        <v>0.107</v>
      </c>
      <c r="AU37" s="10">
        <v>1.97</v>
      </c>
      <c r="AV37" s="10">
        <v>0.46</v>
      </c>
      <c r="AW37" s="10">
        <v>5.62</v>
      </c>
      <c r="AX37" s="10"/>
      <c r="AY37" s="10"/>
      <c r="AZ37" s="10"/>
      <c r="BA37" s="10">
        <v>0.05</v>
      </c>
      <c r="BB37" s="10"/>
      <c r="BC37" s="10"/>
      <c r="BD37" s="10"/>
      <c r="BE37" s="10">
        <v>0</v>
      </c>
      <c r="BF37" s="10">
        <v>0</v>
      </c>
      <c r="BG37" s="10">
        <v>1</v>
      </c>
      <c r="BH37" s="10">
        <v>23.98</v>
      </c>
      <c r="BI37" s="10">
        <v>25.5</v>
      </c>
      <c r="BJ37" s="5">
        <v>2</v>
      </c>
      <c r="BK37" s="10">
        <v>7</v>
      </c>
      <c r="BL37" s="10">
        <v>5.28</v>
      </c>
      <c r="BM37" s="10">
        <v>1.79</v>
      </c>
      <c r="BN37" s="10">
        <v>6.69</v>
      </c>
      <c r="BO37" s="10"/>
      <c r="BP37" s="10"/>
      <c r="BQ37" s="10"/>
      <c r="BR37" s="10"/>
      <c r="BS37" s="10"/>
      <c r="BT37" s="10"/>
      <c r="BU37" s="10"/>
      <c r="BV37" s="10"/>
      <c r="BW37" s="3">
        <f t="shared" si="0"/>
        <v>13.23</v>
      </c>
      <c r="BX37" s="3">
        <f t="shared" si="1"/>
        <v>0.04</v>
      </c>
      <c r="BY37" s="5">
        <f t="shared" si="2"/>
        <v>0.2</v>
      </c>
      <c r="BZ37" s="3">
        <f t="shared" si="3"/>
        <v>0.12</v>
      </c>
      <c r="CA37" s="3">
        <f t="shared" si="17"/>
        <v>0.16</v>
      </c>
      <c r="CB37" s="3">
        <f t="shared" si="17"/>
        <v>0.16</v>
      </c>
      <c r="CC37" s="3">
        <f t="shared" si="5"/>
        <v>0.12</v>
      </c>
      <c r="CD37" s="5">
        <f t="shared" si="6"/>
        <v>0.2</v>
      </c>
      <c r="CE37" s="5">
        <f t="shared" si="7"/>
        <v>64.555555555555557</v>
      </c>
      <c r="CF37" s="5">
        <f t="shared" si="8"/>
        <v>1.323</v>
      </c>
      <c r="CG37" s="5">
        <f t="shared" si="9"/>
        <v>4.7960000000000003</v>
      </c>
      <c r="CH37" s="3">
        <f t="shared" si="10"/>
        <v>3.3450000000000002</v>
      </c>
      <c r="CI37" s="5">
        <f t="shared" si="11"/>
        <v>10.199999999999999</v>
      </c>
      <c r="CJ37" s="5">
        <f t="shared" si="12"/>
        <v>0.5</v>
      </c>
      <c r="CK37" s="5">
        <f t="shared" si="13"/>
        <v>88.610000000000014</v>
      </c>
      <c r="CL37" s="10">
        <f t="shared" si="18"/>
        <v>2.5822222222222222</v>
      </c>
      <c r="CM37" s="10">
        <f t="shared" si="18"/>
        <v>0.2646</v>
      </c>
      <c r="CN37" s="10">
        <f t="shared" si="18"/>
        <v>0.57552000000000003</v>
      </c>
      <c r="CO37" s="10">
        <f t="shared" si="18"/>
        <v>0.53520000000000001</v>
      </c>
      <c r="CP37" s="10">
        <f t="shared" si="18"/>
        <v>1.6319999999999999</v>
      </c>
      <c r="CQ37" s="10">
        <f t="shared" si="18"/>
        <v>0.06</v>
      </c>
      <c r="CR37" s="10">
        <f t="shared" si="18"/>
        <v>17.722000000000005</v>
      </c>
      <c r="CS37" s="12">
        <f t="shared" si="15"/>
        <v>23.371542222222228</v>
      </c>
      <c r="CT37" s="10" t="str">
        <f t="shared" si="16"/>
        <v>EXCELENTE</v>
      </c>
    </row>
    <row r="38" spans="1:98" ht="15.75" x14ac:dyDescent="0.25">
      <c r="A38" s="2" t="s">
        <v>214</v>
      </c>
      <c r="B38" s="3">
        <v>2016</v>
      </c>
      <c r="C38" s="4" t="s">
        <v>99</v>
      </c>
      <c r="D38" s="3" t="s">
        <v>215</v>
      </c>
      <c r="E38" s="3" t="s">
        <v>216</v>
      </c>
      <c r="F38" s="3" t="s">
        <v>217</v>
      </c>
      <c r="G38" s="3" t="s">
        <v>103</v>
      </c>
      <c r="H38" s="5" t="s">
        <v>218</v>
      </c>
      <c r="I38" s="5" t="s">
        <v>219</v>
      </c>
      <c r="J38" s="5">
        <v>859302.72400000005</v>
      </c>
      <c r="K38" s="5">
        <v>1171347.4609999999</v>
      </c>
      <c r="L38" s="3">
        <v>2107</v>
      </c>
      <c r="M38" s="6">
        <v>0.45833333333333331</v>
      </c>
      <c r="N38" s="7">
        <v>42695</v>
      </c>
      <c r="O38" s="7" t="s">
        <v>220</v>
      </c>
      <c r="P38" s="8">
        <v>1</v>
      </c>
      <c r="Q38" s="8">
        <v>0</v>
      </c>
      <c r="R38" s="5">
        <v>0</v>
      </c>
      <c r="S38" s="5">
        <v>6.8</v>
      </c>
      <c r="T38" s="9">
        <v>19.2</v>
      </c>
      <c r="U38" s="5">
        <v>407</v>
      </c>
      <c r="V38" s="5">
        <v>5.16</v>
      </c>
      <c r="W38" s="9">
        <v>72.599999999999994</v>
      </c>
      <c r="X38" s="8"/>
      <c r="Y38" s="5"/>
      <c r="Z38" s="5"/>
      <c r="AA38" s="5"/>
      <c r="AB38" s="9"/>
      <c r="AC38" s="9">
        <v>4</v>
      </c>
      <c r="AD38" s="3">
        <v>20.3</v>
      </c>
      <c r="AE38" s="5">
        <v>0.4</v>
      </c>
      <c r="AF38" s="10"/>
      <c r="AG38" s="9"/>
      <c r="AH38" s="9"/>
      <c r="AI38" s="9"/>
      <c r="AJ38" s="5">
        <v>0</v>
      </c>
      <c r="AK38" s="3">
        <v>52</v>
      </c>
      <c r="AL38" s="3">
        <v>0.70099999999999996</v>
      </c>
      <c r="AM38" s="3">
        <v>0.25</v>
      </c>
      <c r="AN38" s="3">
        <v>96.44</v>
      </c>
      <c r="AO38" s="10">
        <v>4.1549999999999998E-3</v>
      </c>
      <c r="AP38" s="11"/>
      <c r="AQ38" s="10"/>
      <c r="AR38" s="9">
        <v>1</v>
      </c>
      <c r="AS38" s="9">
        <v>23.1</v>
      </c>
      <c r="AT38" s="3">
        <v>0.34799999999999998</v>
      </c>
      <c r="AU38" s="10">
        <v>0.22500000000000001</v>
      </c>
      <c r="AV38" s="10">
        <v>0.46</v>
      </c>
      <c r="AW38" s="10"/>
      <c r="AX38" s="10"/>
      <c r="AY38" s="10"/>
      <c r="AZ38" s="3">
        <v>0.16400000000000001</v>
      </c>
      <c r="BA38" s="10">
        <v>0.05</v>
      </c>
      <c r="BB38" s="10"/>
      <c r="BC38" s="10"/>
      <c r="BD38" s="10"/>
      <c r="BE38" s="10">
        <v>0</v>
      </c>
      <c r="BF38" s="10">
        <v>0</v>
      </c>
      <c r="BG38" s="10">
        <v>1</v>
      </c>
      <c r="BH38" s="3">
        <v>112.7</v>
      </c>
      <c r="BI38" s="3">
        <v>63.89</v>
      </c>
      <c r="BJ38" s="5">
        <v>2.87</v>
      </c>
      <c r="BK38" s="3">
        <v>34.5</v>
      </c>
      <c r="BL38" s="3">
        <v>1.06</v>
      </c>
      <c r="BM38" s="3">
        <v>13.9</v>
      </c>
      <c r="BN38" s="3">
        <v>40.700000000000003</v>
      </c>
      <c r="BO38" s="5">
        <v>1</v>
      </c>
      <c r="BP38" s="10"/>
      <c r="BQ38" s="10"/>
      <c r="BR38" s="10"/>
      <c r="BS38" s="10"/>
      <c r="BT38" s="10"/>
      <c r="BU38" s="10"/>
      <c r="BV38" s="10"/>
      <c r="BW38" s="3">
        <f t="shared" si="0"/>
        <v>366.3</v>
      </c>
      <c r="BX38" s="3">
        <f t="shared" si="1"/>
        <v>0.04</v>
      </c>
      <c r="BY38" s="5">
        <f t="shared" si="2"/>
        <v>0.2</v>
      </c>
      <c r="BZ38" s="3">
        <f t="shared" si="3"/>
        <v>0.12</v>
      </c>
      <c r="CA38" s="3">
        <f t="shared" si="17"/>
        <v>0.16</v>
      </c>
      <c r="CB38" s="3">
        <f t="shared" si="17"/>
        <v>0.16</v>
      </c>
      <c r="CC38" s="3">
        <f t="shared" si="5"/>
        <v>0.12</v>
      </c>
      <c r="CD38" s="5">
        <f t="shared" si="6"/>
        <v>0.2</v>
      </c>
      <c r="CE38" s="5">
        <f t="shared" si="7"/>
        <v>75.555555555555557</v>
      </c>
      <c r="CF38" s="5">
        <f t="shared" si="8"/>
        <v>36.630000000000003</v>
      </c>
      <c r="CG38" s="5">
        <f t="shared" si="9"/>
        <v>22.540000000000003</v>
      </c>
      <c r="CH38" s="3">
        <f t="shared" si="10"/>
        <v>20.350000000000001</v>
      </c>
      <c r="CI38" s="5">
        <f t="shared" si="11"/>
        <v>25.556000000000001</v>
      </c>
      <c r="CJ38" s="5">
        <f t="shared" si="12"/>
        <v>0.71750000000000003</v>
      </c>
      <c r="CK38" s="5">
        <f t="shared" si="13"/>
        <v>7.01</v>
      </c>
      <c r="CL38" s="10">
        <f t="shared" si="18"/>
        <v>3.0222222222222221</v>
      </c>
      <c r="CM38" s="10">
        <f t="shared" si="18"/>
        <v>7.3260000000000005</v>
      </c>
      <c r="CN38" s="10">
        <f t="shared" si="18"/>
        <v>2.7048000000000001</v>
      </c>
      <c r="CO38" s="10">
        <f t="shared" si="18"/>
        <v>3.2560000000000002</v>
      </c>
      <c r="CP38" s="10">
        <f t="shared" si="18"/>
        <v>4.0889600000000002</v>
      </c>
      <c r="CQ38" s="10">
        <f t="shared" si="18"/>
        <v>8.6099999999999996E-2</v>
      </c>
      <c r="CR38" s="10">
        <f t="shared" si="18"/>
        <v>1.4020000000000001</v>
      </c>
      <c r="CS38" s="12">
        <f t="shared" si="15"/>
        <v>21.886082222222225</v>
      </c>
      <c r="CT38" s="10" t="str">
        <f t="shared" si="16"/>
        <v>EXCELENTE</v>
      </c>
    </row>
    <row r="39" spans="1:98" ht="15.75" x14ac:dyDescent="0.25">
      <c r="A39" s="2" t="s">
        <v>214</v>
      </c>
      <c r="B39" s="3">
        <v>2018</v>
      </c>
      <c r="C39" s="4" t="s">
        <v>99</v>
      </c>
      <c r="D39" s="3" t="s">
        <v>215</v>
      </c>
      <c r="E39" s="3" t="s">
        <v>216</v>
      </c>
      <c r="F39" s="3" t="s">
        <v>217</v>
      </c>
      <c r="G39" s="3" t="s">
        <v>103</v>
      </c>
      <c r="H39" s="5" t="s">
        <v>218</v>
      </c>
      <c r="I39" s="5" t="s">
        <v>219</v>
      </c>
      <c r="J39" s="5">
        <v>859302.72400000005</v>
      </c>
      <c r="K39" s="5">
        <v>1171347.4609999999</v>
      </c>
      <c r="L39" s="3">
        <v>2107</v>
      </c>
      <c r="M39" s="7" t="s">
        <v>221</v>
      </c>
      <c r="N39" s="7">
        <v>43340</v>
      </c>
      <c r="O39" s="7" t="s">
        <v>222</v>
      </c>
      <c r="P39" s="8">
        <v>1</v>
      </c>
      <c r="Q39" s="8">
        <v>0</v>
      </c>
      <c r="R39" s="5">
        <v>0</v>
      </c>
      <c r="S39" s="5">
        <v>7.58</v>
      </c>
      <c r="T39" s="9">
        <v>19.3</v>
      </c>
      <c r="U39" s="9">
        <v>321</v>
      </c>
      <c r="V39" s="5">
        <v>6.42</v>
      </c>
      <c r="W39" s="9">
        <v>89.9</v>
      </c>
      <c r="X39" s="8"/>
      <c r="Y39" s="5"/>
      <c r="Z39" s="5"/>
      <c r="AA39" s="5"/>
      <c r="AB39" s="9"/>
      <c r="AC39" s="9">
        <v>1.4</v>
      </c>
      <c r="AD39" s="9">
        <v>14.9</v>
      </c>
      <c r="AE39" s="10">
        <v>0.57999999999999996</v>
      </c>
      <c r="AF39" s="10"/>
      <c r="AG39" s="9"/>
      <c r="AH39" s="9"/>
      <c r="AI39" s="9"/>
      <c r="AJ39" s="8"/>
      <c r="AK39" s="8"/>
      <c r="AL39" s="10">
        <v>1.01</v>
      </c>
      <c r="AM39" s="10">
        <v>1.8</v>
      </c>
      <c r="AN39" s="10">
        <v>103.24</v>
      </c>
      <c r="AO39" s="10">
        <v>5.0000000000000001E-3</v>
      </c>
      <c r="AP39" s="11"/>
      <c r="AQ39" s="10"/>
      <c r="AR39" s="9">
        <v>6.3</v>
      </c>
      <c r="AS39" s="9">
        <v>204.6</v>
      </c>
      <c r="AT39" s="10">
        <v>0.107</v>
      </c>
      <c r="AU39" s="10">
        <v>7.8</v>
      </c>
      <c r="AV39" s="10">
        <v>0.46</v>
      </c>
      <c r="AW39" s="10">
        <v>3.81</v>
      </c>
      <c r="AX39" s="10"/>
      <c r="AY39" s="10"/>
      <c r="AZ39" s="10">
        <v>0.10199999999999999</v>
      </c>
      <c r="BA39" s="10">
        <v>0.05</v>
      </c>
      <c r="BB39" s="10">
        <v>0.5</v>
      </c>
      <c r="BC39" s="10"/>
      <c r="BD39" s="10"/>
      <c r="BE39" s="10">
        <v>0</v>
      </c>
      <c r="BF39" s="10">
        <v>0</v>
      </c>
      <c r="BG39" s="10">
        <v>1</v>
      </c>
      <c r="BH39" s="10">
        <v>135.88</v>
      </c>
      <c r="BI39" s="10">
        <v>39.39</v>
      </c>
      <c r="BJ39" s="5">
        <v>7.52</v>
      </c>
      <c r="BK39" s="10">
        <v>30.8</v>
      </c>
      <c r="BL39" s="10">
        <v>2.16</v>
      </c>
      <c r="BM39" s="10">
        <v>4.8899999999999997</v>
      </c>
      <c r="BN39" s="10">
        <v>34.700000000000003</v>
      </c>
      <c r="BO39" s="10"/>
      <c r="BP39" s="10"/>
      <c r="BQ39" s="10"/>
      <c r="BR39" s="10"/>
      <c r="BS39" s="10"/>
      <c r="BT39" s="10"/>
      <c r="BU39" s="10"/>
      <c r="BV39" s="10"/>
      <c r="BW39" s="3">
        <f t="shared" si="0"/>
        <v>288.90000000000003</v>
      </c>
      <c r="BX39" s="3">
        <f t="shared" si="1"/>
        <v>0.04</v>
      </c>
      <c r="BY39" s="5">
        <f t="shared" si="2"/>
        <v>0.2</v>
      </c>
      <c r="BZ39" s="3">
        <f t="shared" si="3"/>
        <v>0.12</v>
      </c>
      <c r="CA39" s="3">
        <f t="shared" si="17"/>
        <v>0.16</v>
      </c>
      <c r="CB39" s="3">
        <f t="shared" si="17"/>
        <v>0.16</v>
      </c>
      <c r="CC39" s="3">
        <f t="shared" si="5"/>
        <v>0.12</v>
      </c>
      <c r="CD39" s="5">
        <f t="shared" si="6"/>
        <v>0.2</v>
      </c>
      <c r="CE39" s="5">
        <f t="shared" si="7"/>
        <v>84.222222222222214</v>
      </c>
      <c r="CF39" s="5">
        <f t="shared" si="8"/>
        <v>28.890000000000004</v>
      </c>
      <c r="CG39" s="5">
        <f t="shared" si="9"/>
        <v>27.176000000000002</v>
      </c>
      <c r="CH39" s="3">
        <f t="shared" si="10"/>
        <v>17.350000000000001</v>
      </c>
      <c r="CI39" s="5">
        <f t="shared" si="11"/>
        <v>15.756</v>
      </c>
      <c r="CJ39" s="5">
        <f t="shared" si="12"/>
        <v>1.8799999999999997</v>
      </c>
      <c r="CK39" s="5">
        <f t="shared" si="13"/>
        <v>10.100000000000001</v>
      </c>
      <c r="CL39" s="10">
        <f t="shared" si="18"/>
        <v>3.3688888888888888</v>
      </c>
      <c r="CM39" s="10">
        <f t="shared" si="18"/>
        <v>5.7780000000000014</v>
      </c>
      <c r="CN39" s="10">
        <f t="shared" si="18"/>
        <v>3.26112</v>
      </c>
      <c r="CO39" s="10">
        <f t="shared" si="18"/>
        <v>2.7760000000000002</v>
      </c>
      <c r="CP39" s="10">
        <f t="shared" si="18"/>
        <v>2.5209600000000001</v>
      </c>
      <c r="CQ39" s="10">
        <f t="shared" si="18"/>
        <v>0.22559999999999994</v>
      </c>
      <c r="CR39" s="10">
        <f t="shared" si="18"/>
        <v>2.0200000000000005</v>
      </c>
      <c r="CS39" s="12">
        <f t="shared" si="15"/>
        <v>19.950568888888888</v>
      </c>
      <c r="CT39" s="10" t="str">
        <f t="shared" si="16"/>
        <v>EXCELENTE</v>
      </c>
    </row>
    <row r="40" spans="1:98" ht="15.75" x14ac:dyDescent="0.25">
      <c r="A40" s="2" t="s">
        <v>214</v>
      </c>
      <c r="B40" s="3">
        <v>2019</v>
      </c>
      <c r="C40" s="4" t="s">
        <v>99</v>
      </c>
      <c r="D40" s="3" t="s">
        <v>215</v>
      </c>
      <c r="E40" s="3" t="s">
        <v>216</v>
      </c>
      <c r="F40" s="3" t="s">
        <v>217</v>
      </c>
      <c r="G40" s="3" t="s">
        <v>103</v>
      </c>
      <c r="H40" s="5" t="s">
        <v>218</v>
      </c>
      <c r="I40" s="5" t="s">
        <v>219</v>
      </c>
      <c r="J40" s="5">
        <v>859302.72400000005</v>
      </c>
      <c r="K40" s="5">
        <v>1171347.4609999999</v>
      </c>
      <c r="L40" s="3">
        <v>2107</v>
      </c>
      <c r="M40" s="6">
        <v>0.4375</v>
      </c>
      <c r="N40" s="7">
        <v>43614</v>
      </c>
      <c r="O40" s="8" t="s">
        <v>223</v>
      </c>
      <c r="P40" s="8">
        <v>1</v>
      </c>
      <c r="Q40" s="8">
        <v>0</v>
      </c>
      <c r="R40" s="5">
        <v>0</v>
      </c>
      <c r="S40" s="5">
        <v>7.4</v>
      </c>
      <c r="T40" s="9">
        <v>19.5</v>
      </c>
      <c r="U40" s="9">
        <v>326</v>
      </c>
      <c r="V40" s="5">
        <v>6.53</v>
      </c>
      <c r="W40" s="9">
        <v>92</v>
      </c>
      <c r="X40" s="8"/>
      <c r="Y40" s="5"/>
      <c r="Z40" s="5"/>
      <c r="AA40" s="5"/>
      <c r="AB40" s="9"/>
      <c r="AC40" s="9">
        <v>0.3</v>
      </c>
      <c r="AD40" s="9">
        <v>22.3</v>
      </c>
      <c r="AE40" s="5">
        <v>0.4</v>
      </c>
      <c r="AF40" s="10"/>
      <c r="AG40" s="9"/>
      <c r="AH40" s="9"/>
      <c r="AI40" s="9"/>
      <c r="AJ40" s="8"/>
      <c r="AK40" s="8"/>
      <c r="AL40" s="10">
        <v>1.1970000000000001</v>
      </c>
      <c r="AM40" s="10">
        <v>1.4</v>
      </c>
      <c r="AN40" s="10">
        <v>17.47</v>
      </c>
      <c r="AO40" s="10">
        <v>7.0000000000000001E-3</v>
      </c>
      <c r="AP40" s="11"/>
      <c r="AQ40" s="10"/>
      <c r="AR40" s="9">
        <v>13.5</v>
      </c>
      <c r="AS40" s="9">
        <v>2419.6</v>
      </c>
      <c r="AT40" s="10">
        <v>0.107</v>
      </c>
      <c r="AU40" s="10">
        <v>0.22500000000000001</v>
      </c>
      <c r="AV40" s="10">
        <v>0.46</v>
      </c>
      <c r="AW40" s="10">
        <v>11.72</v>
      </c>
      <c r="AX40" s="10"/>
      <c r="AY40" s="10"/>
      <c r="AZ40" s="10">
        <v>0.1</v>
      </c>
      <c r="BA40" s="10">
        <v>0.05</v>
      </c>
      <c r="BB40" s="10"/>
      <c r="BC40" s="10"/>
      <c r="BD40" s="10"/>
      <c r="BE40" s="10">
        <v>0</v>
      </c>
      <c r="BF40" s="10">
        <v>0</v>
      </c>
      <c r="BG40" s="10"/>
      <c r="BH40" s="10">
        <v>18.23</v>
      </c>
      <c r="BI40" s="10">
        <v>397.5</v>
      </c>
      <c r="BJ40" s="5">
        <v>6.6449999999999996</v>
      </c>
      <c r="BK40" s="10">
        <v>38.799999999999997</v>
      </c>
      <c r="BL40" s="10">
        <v>2.21</v>
      </c>
      <c r="BM40" s="10">
        <v>1.43</v>
      </c>
      <c r="BN40" s="10">
        <v>36.4</v>
      </c>
      <c r="BO40" s="10"/>
      <c r="BP40" s="10"/>
      <c r="BQ40" s="10"/>
      <c r="BR40" s="10"/>
      <c r="BS40" s="10"/>
      <c r="BT40" s="10"/>
      <c r="BU40" s="10"/>
      <c r="BV40" s="10"/>
      <c r="BW40" s="3">
        <f t="shared" si="0"/>
        <v>293.40000000000003</v>
      </c>
      <c r="BX40" s="3">
        <f t="shared" si="1"/>
        <v>0.04</v>
      </c>
      <c r="BY40" s="5">
        <f t="shared" si="2"/>
        <v>0.2</v>
      </c>
      <c r="BZ40" s="3">
        <f t="shared" si="3"/>
        <v>0.12</v>
      </c>
      <c r="CA40" s="3">
        <f t="shared" si="17"/>
        <v>0.16</v>
      </c>
      <c r="CB40" s="3">
        <f t="shared" si="17"/>
        <v>0.16</v>
      </c>
      <c r="CC40" s="3">
        <f t="shared" si="5"/>
        <v>0.12</v>
      </c>
      <c r="CD40" s="5">
        <f t="shared" si="6"/>
        <v>0.2</v>
      </c>
      <c r="CE40" s="5">
        <f t="shared" si="7"/>
        <v>82.222222222222229</v>
      </c>
      <c r="CF40" s="5">
        <f t="shared" si="8"/>
        <v>29.340000000000003</v>
      </c>
      <c r="CG40" s="5">
        <f t="shared" si="9"/>
        <v>3.6459999999999999</v>
      </c>
      <c r="CH40" s="3">
        <f t="shared" si="10"/>
        <v>18.2</v>
      </c>
      <c r="CI40" s="5">
        <f t="shared" si="11"/>
        <v>159</v>
      </c>
      <c r="CJ40" s="5">
        <f t="shared" si="12"/>
        <v>1.6612499999999999</v>
      </c>
      <c r="CK40" s="5">
        <f t="shared" si="13"/>
        <v>11.97</v>
      </c>
      <c r="CL40" s="10">
        <f t="shared" si="18"/>
        <v>3.2888888888888892</v>
      </c>
      <c r="CM40" s="10">
        <f t="shared" si="18"/>
        <v>5.8680000000000012</v>
      </c>
      <c r="CN40" s="10">
        <f t="shared" si="18"/>
        <v>0.43751999999999996</v>
      </c>
      <c r="CO40" s="10">
        <f t="shared" si="18"/>
        <v>2.9119999999999999</v>
      </c>
      <c r="CP40" s="10">
        <f t="shared" si="18"/>
        <v>25.44</v>
      </c>
      <c r="CQ40" s="10">
        <f t="shared" si="18"/>
        <v>0.19934999999999997</v>
      </c>
      <c r="CR40" s="10">
        <f t="shared" si="18"/>
        <v>2.3940000000000001</v>
      </c>
      <c r="CS40" s="12">
        <f t="shared" si="15"/>
        <v>40.53975888888889</v>
      </c>
      <c r="CT40" s="10" t="str">
        <f t="shared" si="16"/>
        <v>EXCELENTE</v>
      </c>
    </row>
    <row r="41" spans="1:98" ht="15.75" x14ac:dyDescent="0.25">
      <c r="A41" s="2" t="s">
        <v>224</v>
      </c>
      <c r="B41" s="3">
        <v>2016</v>
      </c>
      <c r="C41" s="4" t="s">
        <v>99</v>
      </c>
      <c r="D41" s="3" t="s">
        <v>225</v>
      </c>
      <c r="E41" s="3" t="s">
        <v>226</v>
      </c>
      <c r="F41" s="3" t="s">
        <v>217</v>
      </c>
      <c r="G41" s="3" t="s">
        <v>103</v>
      </c>
      <c r="H41" s="5" t="s">
        <v>227</v>
      </c>
      <c r="I41" s="5" t="s">
        <v>228</v>
      </c>
      <c r="J41" s="5">
        <v>859663.28500000003</v>
      </c>
      <c r="K41" s="5">
        <v>1170753.591</v>
      </c>
      <c r="L41" s="3">
        <v>2099</v>
      </c>
      <c r="M41" s="6">
        <v>0.47916666666666669</v>
      </c>
      <c r="N41" s="7">
        <v>42695</v>
      </c>
      <c r="O41" s="7" t="s">
        <v>229</v>
      </c>
      <c r="P41" s="8">
        <v>1</v>
      </c>
      <c r="Q41" s="8">
        <v>0</v>
      </c>
      <c r="R41" s="5">
        <v>0</v>
      </c>
      <c r="S41" s="5">
        <v>6.61</v>
      </c>
      <c r="T41" s="9">
        <v>20.8</v>
      </c>
      <c r="U41" s="3">
        <v>213</v>
      </c>
      <c r="V41" s="3">
        <v>3.41</v>
      </c>
      <c r="W41" s="9">
        <v>48.5</v>
      </c>
      <c r="X41" s="8"/>
      <c r="Y41" s="5"/>
      <c r="Z41" s="5"/>
      <c r="AA41" s="5"/>
      <c r="AB41" s="9"/>
      <c r="AC41" s="9">
        <v>4</v>
      </c>
      <c r="AD41" s="9">
        <v>10</v>
      </c>
      <c r="AE41" s="5">
        <v>0.4</v>
      </c>
      <c r="AF41" s="10"/>
      <c r="AG41" s="9"/>
      <c r="AH41" s="9"/>
      <c r="AI41" s="9"/>
      <c r="AJ41" s="5">
        <v>0</v>
      </c>
      <c r="AK41" s="8">
        <v>28</v>
      </c>
      <c r="AL41" s="10">
        <v>0.32400000000000001</v>
      </c>
      <c r="AM41" s="9">
        <v>1</v>
      </c>
      <c r="AN41" s="3">
        <v>88.61</v>
      </c>
      <c r="AO41" s="10">
        <v>2E-3</v>
      </c>
      <c r="AP41" s="10"/>
      <c r="AQ41" s="10"/>
      <c r="AR41" s="9">
        <v>1</v>
      </c>
      <c r="AS41" s="9">
        <v>1</v>
      </c>
      <c r="AT41" s="3">
        <v>0.36899999999999999</v>
      </c>
      <c r="AU41" s="3">
        <v>0.26</v>
      </c>
      <c r="AV41" s="10">
        <v>0.72</v>
      </c>
      <c r="AW41" s="10"/>
      <c r="AX41" s="10"/>
      <c r="AY41" s="10"/>
      <c r="AZ41" s="10">
        <v>0.26400000000000001</v>
      </c>
      <c r="BA41" s="10">
        <v>7.5999999999999998E-2</v>
      </c>
      <c r="BB41" s="10"/>
      <c r="BC41" s="10"/>
      <c r="BD41" s="10"/>
      <c r="BE41" s="10">
        <v>0</v>
      </c>
      <c r="BF41" s="10">
        <v>0</v>
      </c>
      <c r="BG41" s="10">
        <v>1</v>
      </c>
      <c r="BH41" s="3">
        <v>80.78</v>
      </c>
      <c r="BI41" s="3">
        <v>12.8</v>
      </c>
      <c r="BJ41" s="5">
        <v>2</v>
      </c>
      <c r="BK41" s="3">
        <v>22</v>
      </c>
      <c r="BL41" s="3">
        <v>1.88</v>
      </c>
      <c r="BM41" s="3">
        <v>16.399999999999999</v>
      </c>
      <c r="BN41" s="3">
        <v>15.4</v>
      </c>
      <c r="BO41" s="5">
        <v>1</v>
      </c>
      <c r="BP41" s="10"/>
      <c r="BQ41" s="10"/>
      <c r="BR41" s="10"/>
      <c r="BS41" s="10"/>
      <c r="BT41" s="10"/>
      <c r="BU41" s="10"/>
      <c r="BV41" s="10"/>
      <c r="BW41" s="3">
        <f t="shared" si="0"/>
        <v>191.70000000000002</v>
      </c>
      <c r="BX41" s="3">
        <f t="shared" si="1"/>
        <v>0.04</v>
      </c>
      <c r="BY41" s="5">
        <f t="shared" si="2"/>
        <v>0.2</v>
      </c>
      <c r="BZ41" s="3">
        <f t="shared" si="3"/>
        <v>0.12</v>
      </c>
      <c r="CA41" s="3">
        <f t="shared" si="17"/>
        <v>0.16</v>
      </c>
      <c r="CB41" s="3">
        <f t="shared" si="17"/>
        <v>0.16</v>
      </c>
      <c r="CC41" s="3">
        <f t="shared" si="5"/>
        <v>0.12</v>
      </c>
      <c r="CD41" s="5">
        <f t="shared" si="6"/>
        <v>0.2</v>
      </c>
      <c r="CE41" s="5">
        <f t="shared" si="7"/>
        <v>73.444444444444443</v>
      </c>
      <c r="CF41" s="5">
        <f t="shared" si="8"/>
        <v>19.170000000000002</v>
      </c>
      <c r="CG41" s="5">
        <f t="shared" si="9"/>
        <v>16.156000000000002</v>
      </c>
      <c r="CH41" s="3">
        <f t="shared" si="10"/>
        <v>7.7</v>
      </c>
      <c r="CI41" s="5">
        <f t="shared" si="11"/>
        <v>5.12</v>
      </c>
      <c r="CJ41" s="5">
        <f t="shared" si="12"/>
        <v>0.5</v>
      </c>
      <c r="CK41" s="5">
        <f t="shared" si="13"/>
        <v>3.2399999999999998</v>
      </c>
      <c r="CL41" s="10">
        <f t="shared" si="18"/>
        <v>2.9377777777777778</v>
      </c>
      <c r="CM41" s="10">
        <f t="shared" si="18"/>
        <v>3.8340000000000005</v>
      </c>
      <c r="CN41" s="10">
        <f t="shared" si="18"/>
        <v>1.9387200000000002</v>
      </c>
      <c r="CO41" s="10">
        <f t="shared" si="18"/>
        <v>1.232</v>
      </c>
      <c r="CP41" s="10">
        <f t="shared" si="18"/>
        <v>0.81920000000000004</v>
      </c>
      <c r="CQ41" s="10">
        <f t="shared" si="18"/>
        <v>0.06</v>
      </c>
      <c r="CR41" s="10">
        <f t="shared" si="18"/>
        <v>0.64800000000000002</v>
      </c>
      <c r="CS41" s="12">
        <f t="shared" si="15"/>
        <v>11.469697777777778</v>
      </c>
      <c r="CT41" s="10" t="str">
        <f t="shared" si="16"/>
        <v>EXCELENTE</v>
      </c>
    </row>
    <row r="42" spans="1:98" ht="15.75" x14ac:dyDescent="0.25">
      <c r="A42" s="2" t="s">
        <v>224</v>
      </c>
      <c r="B42" s="3">
        <v>2018</v>
      </c>
      <c r="C42" s="4" t="s">
        <v>99</v>
      </c>
      <c r="D42" s="3" t="s">
        <v>225</v>
      </c>
      <c r="E42" s="3" t="s">
        <v>226</v>
      </c>
      <c r="F42" s="3" t="s">
        <v>217</v>
      </c>
      <c r="G42" s="3" t="s">
        <v>103</v>
      </c>
      <c r="H42" s="5" t="s">
        <v>227</v>
      </c>
      <c r="I42" s="5" t="s">
        <v>228</v>
      </c>
      <c r="J42" s="5">
        <v>859663.28500000003</v>
      </c>
      <c r="K42" s="5">
        <v>1170753.591</v>
      </c>
      <c r="L42" s="3">
        <v>2099</v>
      </c>
      <c r="M42" s="7" t="s">
        <v>136</v>
      </c>
      <c r="N42" s="7">
        <v>43340</v>
      </c>
      <c r="O42" s="7" t="s">
        <v>230</v>
      </c>
      <c r="P42" s="8">
        <v>1</v>
      </c>
      <c r="Q42" s="8">
        <v>0</v>
      </c>
      <c r="R42" s="5">
        <v>0</v>
      </c>
      <c r="S42" s="5">
        <v>7.54</v>
      </c>
      <c r="T42" s="9">
        <v>21.9</v>
      </c>
      <c r="U42" s="9">
        <v>178.7</v>
      </c>
      <c r="V42" s="5">
        <v>6.19</v>
      </c>
      <c r="W42" s="9">
        <v>91</v>
      </c>
      <c r="X42" s="8"/>
      <c r="Y42" s="5"/>
      <c r="Z42" s="5"/>
      <c r="AA42" s="5"/>
      <c r="AB42" s="9"/>
      <c r="AC42" s="9">
        <v>4.0999999999999996</v>
      </c>
      <c r="AD42" s="9">
        <v>23.3</v>
      </c>
      <c r="AE42" s="5">
        <v>0.4</v>
      </c>
      <c r="AF42" s="10"/>
      <c r="AG42" s="9"/>
      <c r="AH42" s="9"/>
      <c r="AI42" s="9"/>
      <c r="AJ42" s="8"/>
      <c r="AK42" s="8"/>
      <c r="AL42" s="10">
        <v>0.1</v>
      </c>
      <c r="AM42" s="10">
        <v>3.8</v>
      </c>
      <c r="AN42" s="10">
        <v>89.9</v>
      </c>
      <c r="AO42" s="10">
        <v>2E-3</v>
      </c>
      <c r="AP42" s="10"/>
      <c r="AQ42" s="10"/>
      <c r="AR42" s="9">
        <v>12.2</v>
      </c>
      <c r="AS42" s="9">
        <v>272.3</v>
      </c>
      <c r="AT42" s="10">
        <v>0.107</v>
      </c>
      <c r="AU42" s="10">
        <v>1.9</v>
      </c>
      <c r="AV42" s="10">
        <v>0.46</v>
      </c>
      <c r="AW42" s="10">
        <v>13.7</v>
      </c>
      <c r="AX42" s="10"/>
      <c r="AY42" s="10"/>
      <c r="AZ42" s="10">
        <v>0.57199999999999995</v>
      </c>
      <c r="BA42" s="10">
        <v>3.9E-2</v>
      </c>
      <c r="BB42" s="10">
        <v>0.5</v>
      </c>
      <c r="BC42" s="10"/>
      <c r="BD42" s="10"/>
      <c r="BE42" s="10">
        <v>0</v>
      </c>
      <c r="BF42" s="10">
        <v>0</v>
      </c>
      <c r="BG42" s="10">
        <v>1</v>
      </c>
      <c r="BH42" s="10">
        <v>96.92</v>
      </c>
      <c r="BI42" s="10">
        <v>3.6</v>
      </c>
      <c r="BJ42" s="5">
        <v>2</v>
      </c>
      <c r="BK42" s="10">
        <v>19.899999999999999</v>
      </c>
      <c r="BL42" s="10">
        <v>3.55</v>
      </c>
      <c r="BM42" s="10">
        <v>7.24</v>
      </c>
      <c r="BN42" s="10">
        <v>20</v>
      </c>
      <c r="BO42" s="10"/>
      <c r="BP42" s="10"/>
      <c r="BQ42" s="10"/>
      <c r="BR42" s="10"/>
      <c r="BS42" s="10"/>
      <c r="BT42" s="10"/>
      <c r="BU42" s="10"/>
      <c r="BV42" s="10"/>
      <c r="BW42" s="3">
        <f t="shared" si="0"/>
        <v>160.82999999999998</v>
      </c>
      <c r="BX42" s="3">
        <f t="shared" si="1"/>
        <v>0.04</v>
      </c>
      <c r="BY42" s="5">
        <f t="shared" si="2"/>
        <v>0.2</v>
      </c>
      <c r="BZ42" s="3">
        <f t="shared" si="3"/>
        <v>0.12</v>
      </c>
      <c r="CA42" s="3">
        <f t="shared" ref="CA42:CB63" si="19">4/25</f>
        <v>0.16</v>
      </c>
      <c r="CB42" s="3">
        <f t="shared" si="19"/>
        <v>0.16</v>
      </c>
      <c r="CC42" s="3">
        <f t="shared" si="5"/>
        <v>0.12</v>
      </c>
      <c r="CD42" s="5">
        <f t="shared" si="6"/>
        <v>0.2</v>
      </c>
      <c r="CE42" s="5">
        <f t="shared" si="7"/>
        <v>83.777777777777771</v>
      </c>
      <c r="CF42" s="5">
        <f t="shared" si="8"/>
        <v>16.082999999999998</v>
      </c>
      <c r="CG42" s="5">
        <f t="shared" si="9"/>
        <v>19.384</v>
      </c>
      <c r="CH42" s="3">
        <f t="shared" si="10"/>
        <v>10</v>
      </c>
      <c r="CI42" s="5">
        <f t="shared" si="11"/>
        <v>1.44</v>
      </c>
      <c r="CJ42" s="5">
        <f t="shared" si="12"/>
        <v>0.5</v>
      </c>
      <c r="CK42" s="5">
        <f t="shared" si="13"/>
        <v>1</v>
      </c>
      <c r="CL42" s="10">
        <f t="shared" si="18"/>
        <v>3.3511111111111109</v>
      </c>
      <c r="CM42" s="10">
        <f t="shared" si="18"/>
        <v>3.2165999999999997</v>
      </c>
      <c r="CN42" s="10">
        <f t="shared" si="18"/>
        <v>2.3260800000000001</v>
      </c>
      <c r="CO42" s="10">
        <f t="shared" si="18"/>
        <v>1.6</v>
      </c>
      <c r="CP42" s="10">
        <f t="shared" si="18"/>
        <v>0.23039999999999999</v>
      </c>
      <c r="CQ42" s="10">
        <f t="shared" si="18"/>
        <v>0.06</v>
      </c>
      <c r="CR42" s="10">
        <f t="shared" si="18"/>
        <v>0.2</v>
      </c>
      <c r="CS42" s="12">
        <f t="shared" si="15"/>
        <v>10.984191111111109</v>
      </c>
      <c r="CT42" s="10" t="str">
        <f t="shared" si="16"/>
        <v>EXCELENTE</v>
      </c>
    </row>
    <row r="43" spans="1:98" ht="15.75" x14ac:dyDescent="0.25">
      <c r="A43" s="2" t="s">
        <v>224</v>
      </c>
      <c r="B43" s="3">
        <v>2019</v>
      </c>
      <c r="C43" s="4" t="s">
        <v>99</v>
      </c>
      <c r="D43" s="3" t="s">
        <v>225</v>
      </c>
      <c r="E43" s="3" t="s">
        <v>226</v>
      </c>
      <c r="F43" s="3" t="s">
        <v>217</v>
      </c>
      <c r="G43" s="3" t="s">
        <v>103</v>
      </c>
      <c r="H43" s="5" t="s">
        <v>227</v>
      </c>
      <c r="I43" s="5" t="s">
        <v>228</v>
      </c>
      <c r="J43" s="5">
        <v>859663.28500000003</v>
      </c>
      <c r="K43" s="5">
        <v>1170753.591</v>
      </c>
      <c r="L43" s="3">
        <v>2099</v>
      </c>
      <c r="M43" s="7" t="s">
        <v>231</v>
      </c>
      <c r="N43" s="7">
        <v>43614</v>
      </c>
      <c r="O43" s="8" t="s">
        <v>232</v>
      </c>
      <c r="P43" s="8">
        <v>1</v>
      </c>
      <c r="Q43" s="8">
        <v>0</v>
      </c>
      <c r="R43" s="5">
        <v>0</v>
      </c>
      <c r="S43" s="5">
        <v>7.43</v>
      </c>
      <c r="T43" s="9">
        <v>22.2</v>
      </c>
      <c r="U43" s="9">
        <v>175.7</v>
      </c>
      <c r="V43" s="5">
        <v>6.41</v>
      </c>
      <c r="W43" s="9">
        <v>95.3</v>
      </c>
      <c r="X43" s="8"/>
      <c r="Y43" s="5"/>
      <c r="Z43" s="5"/>
      <c r="AA43" s="5"/>
      <c r="AB43" s="9"/>
      <c r="AC43" s="9">
        <v>0.4</v>
      </c>
      <c r="AD43" s="9">
        <v>10</v>
      </c>
      <c r="AE43" s="5">
        <v>0.4</v>
      </c>
      <c r="AF43" s="10"/>
      <c r="AG43" s="9"/>
      <c r="AH43" s="9"/>
      <c r="AI43" s="9"/>
      <c r="AJ43" s="8"/>
      <c r="AK43" s="8"/>
      <c r="AL43" s="10">
        <v>0.1</v>
      </c>
      <c r="AM43" s="10">
        <v>1.1000000000000001</v>
      </c>
      <c r="AN43" s="10">
        <v>243.43</v>
      </c>
      <c r="AO43" s="10">
        <v>2E-3</v>
      </c>
      <c r="AP43" s="10"/>
      <c r="AQ43" s="10"/>
      <c r="AR43" s="8">
        <v>1</v>
      </c>
      <c r="AS43" s="9">
        <v>344.8</v>
      </c>
      <c r="AT43" s="10">
        <v>0.107</v>
      </c>
      <c r="AU43" s="10">
        <v>0.95799999999999996</v>
      </c>
      <c r="AV43" s="10">
        <v>0.86</v>
      </c>
      <c r="AW43" s="10">
        <v>8.94</v>
      </c>
      <c r="AX43" s="10"/>
      <c r="AY43" s="10"/>
      <c r="AZ43" s="10">
        <v>0.13300000000000001</v>
      </c>
      <c r="BA43" s="10">
        <v>0.05</v>
      </c>
      <c r="BB43" s="10"/>
      <c r="BC43" s="10"/>
      <c r="BD43" s="10"/>
      <c r="BE43" s="10">
        <v>0</v>
      </c>
      <c r="BF43" s="10">
        <v>0</v>
      </c>
      <c r="BG43" s="10"/>
      <c r="BH43" s="10">
        <v>22.43</v>
      </c>
      <c r="BI43" s="10">
        <v>225</v>
      </c>
      <c r="BJ43" s="5">
        <v>2.077</v>
      </c>
      <c r="BK43" s="10">
        <v>23.7</v>
      </c>
      <c r="BL43" s="10">
        <v>3.64</v>
      </c>
      <c r="BM43" s="10">
        <v>1.97</v>
      </c>
      <c r="BN43" s="10">
        <v>12.2</v>
      </c>
      <c r="BO43" s="10"/>
      <c r="BP43" s="10"/>
      <c r="BQ43" s="10"/>
      <c r="BR43" s="10"/>
      <c r="BS43" s="10"/>
      <c r="BT43" s="10"/>
      <c r="BU43" s="10"/>
      <c r="BV43" s="10"/>
      <c r="BW43" s="3">
        <f t="shared" si="0"/>
        <v>158.13</v>
      </c>
      <c r="BX43" s="3">
        <f t="shared" si="1"/>
        <v>0.04</v>
      </c>
      <c r="BY43" s="5">
        <f t="shared" si="2"/>
        <v>0.2</v>
      </c>
      <c r="BZ43" s="3">
        <f t="shared" si="3"/>
        <v>0.12</v>
      </c>
      <c r="CA43" s="3">
        <f t="shared" si="19"/>
        <v>0.16</v>
      </c>
      <c r="CB43" s="3">
        <f t="shared" si="19"/>
        <v>0.16</v>
      </c>
      <c r="CC43" s="3">
        <f t="shared" si="5"/>
        <v>0.12</v>
      </c>
      <c r="CD43" s="5">
        <f t="shared" si="6"/>
        <v>0.2</v>
      </c>
      <c r="CE43" s="5">
        <f t="shared" si="7"/>
        <v>82.555555555555543</v>
      </c>
      <c r="CF43" s="5">
        <f t="shared" si="8"/>
        <v>15.812999999999999</v>
      </c>
      <c r="CG43" s="5">
        <f t="shared" si="9"/>
        <v>4.4859999999999998</v>
      </c>
      <c r="CH43" s="3">
        <f t="shared" si="10"/>
        <v>6.1</v>
      </c>
      <c r="CI43" s="5">
        <f t="shared" si="11"/>
        <v>90</v>
      </c>
      <c r="CJ43" s="5">
        <f t="shared" si="12"/>
        <v>0.51924999999999999</v>
      </c>
      <c r="CK43" s="5">
        <f t="shared" si="13"/>
        <v>1</v>
      </c>
      <c r="CL43" s="10">
        <f t="shared" si="18"/>
        <v>3.3022222222222219</v>
      </c>
      <c r="CM43" s="10">
        <f t="shared" si="18"/>
        <v>3.1625999999999999</v>
      </c>
      <c r="CN43" s="10">
        <f t="shared" si="18"/>
        <v>0.53831999999999991</v>
      </c>
      <c r="CO43" s="10">
        <f t="shared" si="18"/>
        <v>0.97599999999999998</v>
      </c>
      <c r="CP43" s="10">
        <f t="shared" si="18"/>
        <v>14.4</v>
      </c>
      <c r="CQ43" s="10">
        <f t="shared" si="18"/>
        <v>6.2309999999999997E-2</v>
      </c>
      <c r="CR43" s="10">
        <f t="shared" si="18"/>
        <v>0.2</v>
      </c>
      <c r="CS43" s="12">
        <f t="shared" si="15"/>
        <v>22.64145222222222</v>
      </c>
      <c r="CT43" s="10" t="str">
        <f t="shared" si="16"/>
        <v>EXCELENTE</v>
      </c>
    </row>
    <row r="44" spans="1:98" ht="15.75" x14ac:dyDescent="0.25">
      <c r="A44" s="2" t="s">
        <v>233</v>
      </c>
      <c r="B44" s="3">
        <v>2016</v>
      </c>
      <c r="C44" s="3" t="s">
        <v>234</v>
      </c>
      <c r="D44" s="3" t="s">
        <v>235</v>
      </c>
      <c r="E44" s="3" t="s">
        <v>236</v>
      </c>
      <c r="F44" s="3" t="s">
        <v>237</v>
      </c>
      <c r="G44" s="3" t="s">
        <v>103</v>
      </c>
      <c r="H44" s="3" t="s">
        <v>238</v>
      </c>
      <c r="I44" s="3" t="s">
        <v>239</v>
      </c>
      <c r="J44" s="5">
        <v>850166.174</v>
      </c>
      <c r="K44" s="5">
        <v>1183312.9509999999</v>
      </c>
      <c r="L44" s="8">
        <v>2120</v>
      </c>
      <c r="M44" s="6">
        <v>0.375</v>
      </c>
      <c r="N44" s="7">
        <v>42695</v>
      </c>
      <c r="O44" s="7" t="s">
        <v>240</v>
      </c>
      <c r="P44" s="8">
        <v>1</v>
      </c>
      <c r="Q44" s="8">
        <v>0</v>
      </c>
      <c r="R44" s="5">
        <v>0</v>
      </c>
      <c r="S44" s="5">
        <v>8</v>
      </c>
      <c r="T44" s="9">
        <v>19.2</v>
      </c>
      <c r="U44" s="3">
        <v>62.1</v>
      </c>
      <c r="V44" s="3">
        <v>1.25</v>
      </c>
      <c r="W44" s="9">
        <v>17.600000000000001</v>
      </c>
      <c r="X44" s="8"/>
      <c r="Y44" s="5"/>
      <c r="Z44" s="5"/>
      <c r="AA44" s="5"/>
      <c r="AB44" s="9"/>
      <c r="AC44" s="9">
        <v>4</v>
      </c>
      <c r="AD44" s="9">
        <v>13.4</v>
      </c>
      <c r="AE44" s="5">
        <v>0.46</v>
      </c>
      <c r="AF44" s="10"/>
      <c r="AG44" s="10"/>
      <c r="AH44" s="9"/>
      <c r="AI44" s="9"/>
      <c r="AJ44" s="8">
        <v>80</v>
      </c>
      <c r="AK44" s="8">
        <v>150</v>
      </c>
      <c r="AL44" s="10">
        <v>0.1</v>
      </c>
      <c r="AM44" s="3">
        <v>180</v>
      </c>
      <c r="AN44" s="3">
        <v>22.19</v>
      </c>
      <c r="AO44" s="10">
        <v>2.1979999999999999E-3</v>
      </c>
      <c r="AP44" s="10"/>
      <c r="AQ44" s="10"/>
      <c r="AR44" s="8">
        <v>110.6</v>
      </c>
      <c r="AS44" s="9">
        <v>2419</v>
      </c>
      <c r="AT44" s="3">
        <v>0.153</v>
      </c>
      <c r="AU44" s="3">
        <v>1.85</v>
      </c>
      <c r="AV44" s="10">
        <v>1.34</v>
      </c>
      <c r="AW44" s="10"/>
      <c r="AX44" s="10"/>
      <c r="AY44" s="10"/>
      <c r="AZ44" s="10">
        <v>1.488</v>
      </c>
      <c r="BA44" s="10">
        <v>0.378</v>
      </c>
      <c r="BB44" s="10"/>
      <c r="BC44" s="10"/>
      <c r="BD44" s="10"/>
      <c r="BE44" s="10">
        <v>0</v>
      </c>
      <c r="BF44" s="10">
        <v>0</v>
      </c>
      <c r="BG44" s="10">
        <v>1</v>
      </c>
      <c r="BH44" s="3">
        <v>21.68</v>
      </c>
      <c r="BI44" s="3">
        <v>5.5</v>
      </c>
      <c r="BJ44" s="5">
        <v>5.19</v>
      </c>
      <c r="BK44" s="3">
        <v>4.9000000000000004</v>
      </c>
      <c r="BL44" s="3">
        <v>0.83299999999999996</v>
      </c>
      <c r="BM44" s="3">
        <v>17.899999999999999</v>
      </c>
      <c r="BN44" s="3">
        <v>8.9499999999999993</v>
      </c>
      <c r="BO44" s="5">
        <v>1.29</v>
      </c>
      <c r="BP44" s="10"/>
      <c r="BQ44" s="10"/>
      <c r="BR44" s="10"/>
      <c r="BS44" s="10"/>
      <c r="BT44" s="10"/>
      <c r="BU44" s="10"/>
      <c r="BV44" s="10"/>
      <c r="BW44" s="3">
        <f t="shared" si="0"/>
        <v>55.89</v>
      </c>
      <c r="BX44" s="3">
        <f t="shared" si="1"/>
        <v>0.04</v>
      </c>
      <c r="BY44" s="5">
        <f t="shared" si="2"/>
        <v>0.2</v>
      </c>
      <c r="BZ44" s="3">
        <f t="shared" si="3"/>
        <v>0.12</v>
      </c>
      <c r="CA44" s="3">
        <f t="shared" si="19"/>
        <v>0.16</v>
      </c>
      <c r="CB44" s="3">
        <f t="shared" si="19"/>
        <v>0.16</v>
      </c>
      <c r="CC44" s="3">
        <f t="shared" si="5"/>
        <v>0.12</v>
      </c>
      <c r="CD44" s="5">
        <f t="shared" si="6"/>
        <v>0.2</v>
      </c>
      <c r="CE44" s="5">
        <f t="shared" si="7"/>
        <v>88.888888888888886</v>
      </c>
      <c r="CF44" s="5">
        <f t="shared" si="8"/>
        <v>5.5890000000000004</v>
      </c>
      <c r="CG44" s="5">
        <f t="shared" si="9"/>
        <v>4.3360000000000003</v>
      </c>
      <c r="CH44" s="3">
        <f t="shared" si="10"/>
        <v>4.4749999999999996</v>
      </c>
      <c r="CI44" s="5">
        <f t="shared" si="11"/>
        <v>2.1999999999999997</v>
      </c>
      <c r="CJ44" s="5">
        <f t="shared" si="12"/>
        <v>1.2975000000000001</v>
      </c>
      <c r="CK44" s="5">
        <f t="shared" si="13"/>
        <v>1</v>
      </c>
      <c r="CL44" s="10">
        <f t="shared" si="18"/>
        <v>3.5555555555555554</v>
      </c>
      <c r="CM44" s="10">
        <f t="shared" si="18"/>
        <v>1.1178000000000001</v>
      </c>
      <c r="CN44" s="10">
        <f t="shared" si="18"/>
        <v>0.52032</v>
      </c>
      <c r="CO44" s="10">
        <f t="shared" si="18"/>
        <v>0.71599999999999997</v>
      </c>
      <c r="CP44" s="10">
        <f t="shared" si="18"/>
        <v>0.35199999999999998</v>
      </c>
      <c r="CQ44" s="10">
        <f t="shared" si="18"/>
        <v>0.15570000000000001</v>
      </c>
      <c r="CR44" s="10">
        <f t="shared" si="18"/>
        <v>0.2</v>
      </c>
      <c r="CS44" s="12">
        <f t="shared" si="15"/>
        <v>6.6173755555555562</v>
      </c>
      <c r="CT44" s="10" t="str">
        <f t="shared" si="16"/>
        <v>EXCELENTE</v>
      </c>
    </row>
    <row r="45" spans="1:98" ht="15.75" x14ac:dyDescent="0.25">
      <c r="A45" s="2" t="s">
        <v>233</v>
      </c>
      <c r="B45" s="3">
        <v>2018</v>
      </c>
      <c r="C45" s="3" t="s">
        <v>234</v>
      </c>
      <c r="D45" s="3" t="s">
        <v>235</v>
      </c>
      <c r="E45" s="3" t="s">
        <v>236</v>
      </c>
      <c r="F45" s="3" t="s">
        <v>237</v>
      </c>
      <c r="G45" s="3" t="s">
        <v>103</v>
      </c>
      <c r="H45" s="3" t="s">
        <v>238</v>
      </c>
      <c r="I45" s="3" t="s">
        <v>239</v>
      </c>
      <c r="J45" s="5">
        <v>850166.174</v>
      </c>
      <c r="K45" s="5">
        <v>1183312.9509999999</v>
      </c>
      <c r="L45" s="8">
        <v>2120</v>
      </c>
      <c r="M45" s="6">
        <v>0.375</v>
      </c>
      <c r="N45" s="7">
        <v>43339</v>
      </c>
      <c r="O45" s="7" t="s">
        <v>241</v>
      </c>
      <c r="P45" s="8">
        <v>1</v>
      </c>
      <c r="Q45" s="8">
        <v>0</v>
      </c>
      <c r="R45" s="5">
        <v>0</v>
      </c>
      <c r="S45" s="5">
        <v>7.44</v>
      </c>
      <c r="T45" s="9">
        <v>20.7</v>
      </c>
      <c r="U45" s="9">
        <v>89.7</v>
      </c>
      <c r="V45" s="5">
        <v>4.42</v>
      </c>
      <c r="W45" s="9">
        <v>64.8</v>
      </c>
      <c r="X45" s="8"/>
      <c r="Y45" s="5"/>
      <c r="Z45" s="5"/>
      <c r="AA45" s="5"/>
      <c r="AB45" s="9"/>
      <c r="AC45" s="9">
        <v>1.1000000000000001</v>
      </c>
      <c r="AD45" s="9">
        <v>14.3</v>
      </c>
      <c r="AE45" s="5">
        <v>0.4</v>
      </c>
      <c r="AF45" s="10"/>
      <c r="AG45" s="10"/>
      <c r="AH45" s="9"/>
      <c r="AI45" s="9"/>
      <c r="AJ45" s="8"/>
      <c r="AK45" s="8"/>
      <c r="AL45" s="10">
        <v>0.1</v>
      </c>
      <c r="AM45" s="10">
        <v>650</v>
      </c>
      <c r="AN45" s="10">
        <v>35.200000000000003</v>
      </c>
      <c r="AO45" s="10">
        <v>2E-3</v>
      </c>
      <c r="AP45" s="10"/>
      <c r="AQ45" s="10"/>
      <c r="AR45" s="9">
        <v>1</v>
      </c>
      <c r="AS45" s="9">
        <v>2419.6</v>
      </c>
      <c r="AT45" s="10">
        <v>0.107</v>
      </c>
      <c r="AU45" s="10">
        <v>1.2</v>
      </c>
      <c r="AV45" s="10">
        <v>0.46</v>
      </c>
      <c r="AW45" s="10">
        <v>0.72</v>
      </c>
      <c r="AX45" s="10"/>
      <c r="AY45" s="10"/>
      <c r="AZ45" s="10">
        <v>6.5439999999999996</v>
      </c>
      <c r="BA45" s="10">
        <v>0.05</v>
      </c>
      <c r="BB45" s="10">
        <v>0.5</v>
      </c>
      <c r="BC45" s="10"/>
      <c r="BD45" s="10"/>
      <c r="BE45" s="10">
        <v>0</v>
      </c>
      <c r="BF45" s="10">
        <v>0</v>
      </c>
      <c r="BG45" s="10">
        <v>1</v>
      </c>
      <c r="BH45" s="10">
        <v>45.46</v>
      </c>
      <c r="BI45" s="10">
        <v>8.3000000000000007</v>
      </c>
      <c r="BJ45" s="5">
        <v>2</v>
      </c>
      <c r="BK45" s="10">
        <v>6.99</v>
      </c>
      <c r="BL45" s="10">
        <v>2.48</v>
      </c>
      <c r="BM45" s="10">
        <v>17.399999999999999</v>
      </c>
      <c r="BN45" s="10">
        <v>9.1300000000000008</v>
      </c>
      <c r="BO45" s="10"/>
      <c r="BP45" s="10"/>
      <c r="BQ45" s="10"/>
      <c r="BR45" s="10"/>
      <c r="BS45" s="10"/>
      <c r="BT45" s="10"/>
      <c r="BU45" s="10"/>
      <c r="BV45" s="10"/>
      <c r="BW45" s="3">
        <f t="shared" si="0"/>
        <v>80.73</v>
      </c>
      <c r="BX45" s="3">
        <f t="shared" si="1"/>
        <v>0.04</v>
      </c>
      <c r="BY45" s="5">
        <f t="shared" si="2"/>
        <v>0.2</v>
      </c>
      <c r="BZ45" s="3">
        <f t="shared" si="3"/>
        <v>0.12</v>
      </c>
      <c r="CA45" s="3">
        <f t="shared" si="19"/>
        <v>0.16</v>
      </c>
      <c r="CB45" s="3">
        <f t="shared" si="19"/>
        <v>0.16</v>
      </c>
      <c r="CC45" s="3">
        <f t="shared" si="5"/>
        <v>0.12</v>
      </c>
      <c r="CD45" s="5">
        <f t="shared" si="6"/>
        <v>0.2</v>
      </c>
      <c r="CE45" s="5">
        <f t="shared" si="7"/>
        <v>82.666666666666671</v>
      </c>
      <c r="CF45" s="5">
        <f t="shared" si="8"/>
        <v>8.0730000000000004</v>
      </c>
      <c r="CG45" s="5">
        <f t="shared" si="9"/>
        <v>9.0920000000000005</v>
      </c>
      <c r="CH45" s="3">
        <f t="shared" si="10"/>
        <v>4.5650000000000004</v>
      </c>
      <c r="CI45" s="5">
        <f t="shared" si="11"/>
        <v>3.32</v>
      </c>
      <c r="CJ45" s="5">
        <f t="shared" si="12"/>
        <v>0.5</v>
      </c>
      <c r="CK45" s="5">
        <f t="shared" si="13"/>
        <v>1</v>
      </c>
      <c r="CL45" s="10">
        <f t="shared" si="18"/>
        <v>3.3066666666666671</v>
      </c>
      <c r="CM45" s="10">
        <f t="shared" si="18"/>
        <v>1.6146000000000003</v>
      </c>
      <c r="CN45" s="10">
        <f t="shared" si="18"/>
        <v>1.09104</v>
      </c>
      <c r="CO45" s="10">
        <f t="shared" si="18"/>
        <v>0.73040000000000005</v>
      </c>
      <c r="CP45" s="10">
        <f t="shared" si="18"/>
        <v>0.53120000000000001</v>
      </c>
      <c r="CQ45" s="10">
        <f t="shared" si="18"/>
        <v>0.06</v>
      </c>
      <c r="CR45" s="10">
        <f t="shared" si="18"/>
        <v>0.2</v>
      </c>
      <c r="CS45" s="12">
        <f t="shared" si="15"/>
        <v>7.5339066666666676</v>
      </c>
      <c r="CT45" s="10" t="str">
        <f t="shared" si="16"/>
        <v>EXCELENTE</v>
      </c>
    </row>
    <row r="46" spans="1:98" ht="15.75" x14ac:dyDescent="0.25">
      <c r="A46" s="2" t="s">
        <v>233</v>
      </c>
      <c r="B46" s="3">
        <v>2019</v>
      </c>
      <c r="C46" s="3" t="s">
        <v>234</v>
      </c>
      <c r="D46" s="3" t="s">
        <v>235</v>
      </c>
      <c r="E46" s="3" t="s">
        <v>236</v>
      </c>
      <c r="F46" s="3" t="s">
        <v>237</v>
      </c>
      <c r="G46" s="3" t="s">
        <v>103</v>
      </c>
      <c r="H46" s="3" t="s">
        <v>238</v>
      </c>
      <c r="I46" s="3" t="s">
        <v>239</v>
      </c>
      <c r="J46" s="5">
        <v>850166.174</v>
      </c>
      <c r="K46" s="5">
        <v>1183312.9509999999</v>
      </c>
      <c r="L46" s="8">
        <v>2120</v>
      </c>
      <c r="M46" s="7" t="s">
        <v>242</v>
      </c>
      <c r="N46" s="7">
        <v>43613</v>
      </c>
      <c r="O46" s="7" t="s">
        <v>243</v>
      </c>
      <c r="P46" s="8">
        <v>1</v>
      </c>
      <c r="Q46" s="8">
        <v>0</v>
      </c>
      <c r="R46" s="5">
        <v>0</v>
      </c>
      <c r="S46" s="5">
        <v>7.62</v>
      </c>
      <c r="T46" s="9">
        <v>23.5</v>
      </c>
      <c r="U46" s="9">
        <v>7.73</v>
      </c>
      <c r="V46" s="5">
        <v>0.92</v>
      </c>
      <c r="W46" s="9">
        <v>12.9</v>
      </c>
      <c r="X46" s="8"/>
      <c r="Y46" s="5"/>
      <c r="Z46" s="5"/>
      <c r="AA46" s="5"/>
      <c r="AB46" s="9"/>
      <c r="AC46" s="9">
        <v>4</v>
      </c>
      <c r="AD46" s="9">
        <v>10</v>
      </c>
      <c r="AE46" s="5">
        <v>0.4</v>
      </c>
      <c r="AF46" s="10"/>
      <c r="AG46" s="10"/>
      <c r="AH46" s="9"/>
      <c r="AI46" s="9"/>
      <c r="AJ46" s="8"/>
      <c r="AK46" s="8"/>
      <c r="AL46" s="10">
        <v>0.1</v>
      </c>
      <c r="AM46" s="10">
        <v>28</v>
      </c>
      <c r="AN46" s="10">
        <v>43.43</v>
      </c>
      <c r="AO46" s="10">
        <v>2E-3</v>
      </c>
      <c r="AP46" s="10"/>
      <c r="AQ46" s="10"/>
      <c r="AR46" s="9">
        <v>4.0999999999999996</v>
      </c>
      <c r="AS46" s="9">
        <v>1203.3</v>
      </c>
      <c r="AT46" s="10">
        <v>0.107</v>
      </c>
      <c r="AU46" s="10">
        <v>2.71</v>
      </c>
      <c r="AV46" s="10">
        <v>3.97</v>
      </c>
      <c r="AW46" s="10">
        <v>2.84</v>
      </c>
      <c r="AX46" s="10"/>
      <c r="AY46" s="10"/>
      <c r="AZ46" s="10">
        <v>5.931</v>
      </c>
      <c r="BA46" s="10">
        <v>0.05</v>
      </c>
      <c r="BB46" s="10"/>
      <c r="BC46" s="10"/>
      <c r="BD46" s="10"/>
      <c r="BE46" s="10">
        <v>0</v>
      </c>
      <c r="BF46" s="10">
        <v>0</v>
      </c>
      <c r="BG46" s="10"/>
      <c r="BH46" s="10">
        <v>38.869999999999997</v>
      </c>
      <c r="BI46" s="10">
        <v>18</v>
      </c>
      <c r="BJ46" s="5">
        <v>2</v>
      </c>
      <c r="BK46" s="10">
        <v>6.54</v>
      </c>
      <c r="BL46" s="10">
        <v>2.1800000000000002</v>
      </c>
      <c r="BM46" s="10">
        <v>3.52</v>
      </c>
      <c r="BN46" s="10">
        <v>4.53</v>
      </c>
      <c r="BO46" s="10"/>
      <c r="BP46" s="10"/>
      <c r="BQ46" s="10"/>
      <c r="BR46" s="10"/>
      <c r="BS46" s="10"/>
      <c r="BT46" s="10"/>
      <c r="BU46" s="10"/>
      <c r="BV46" s="10"/>
      <c r="BW46" s="3">
        <f t="shared" si="0"/>
        <v>6.9570000000000007</v>
      </c>
      <c r="BX46" s="3">
        <f t="shared" si="1"/>
        <v>0.04</v>
      </c>
      <c r="BY46" s="5">
        <f t="shared" si="2"/>
        <v>0.2</v>
      </c>
      <c r="BZ46" s="3">
        <f t="shared" si="3"/>
        <v>0.12</v>
      </c>
      <c r="CA46" s="3">
        <f t="shared" si="19"/>
        <v>0.16</v>
      </c>
      <c r="CB46" s="3">
        <f t="shared" si="19"/>
        <v>0.16</v>
      </c>
      <c r="CC46" s="3">
        <f t="shared" si="5"/>
        <v>0.12</v>
      </c>
      <c r="CD46" s="5">
        <f t="shared" si="6"/>
        <v>0.2</v>
      </c>
      <c r="CE46" s="5">
        <f t="shared" si="7"/>
        <v>84.666666666666671</v>
      </c>
      <c r="CF46" s="5">
        <f t="shared" si="8"/>
        <v>0.6957000000000001</v>
      </c>
      <c r="CG46" s="5">
        <f t="shared" si="9"/>
        <v>7.7739999999999991</v>
      </c>
      <c r="CH46" s="3">
        <f t="shared" si="10"/>
        <v>2.2650000000000001</v>
      </c>
      <c r="CI46" s="5">
        <f t="shared" si="11"/>
        <v>7.1999999999999993</v>
      </c>
      <c r="CJ46" s="5">
        <f t="shared" si="12"/>
        <v>0.5</v>
      </c>
      <c r="CK46" s="5">
        <f t="shared" si="13"/>
        <v>1</v>
      </c>
      <c r="CL46" s="10">
        <f t="shared" si="18"/>
        <v>3.3866666666666667</v>
      </c>
      <c r="CM46" s="10">
        <f t="shared" si="18"/>
        <v>0.13914000000000001</v>
      </c>
      <c r="CN46" s="10">
        <f t="shared" si="18"/>
        <v>0.93287999999999982</v>
      </c>
      <c r="CO46" s="10">
        <f t="shared" si="18"/>
        <v>0.3624</v>
      </c>
      <c r="CP46" s="10">
        <f t="shared" si="18"/>
        <v>1.1519999999999999</v>
      </c>
      <c r="CQ46" s="10">
        <f t="shared" si="18"/>
        <v>0.06</v>
      </c>
      <c r="CR46" s="10">
        <f t="shared" si="18"/>
        <v>0.2</v>
      </c>
      <c r="CS46" s="12">
        <f t="shared" si="15"/>
        <v>6.233086666666666</v>
      </c>
      <c r="CT46" s="10" t="str">
        <f t="shared" si="16"/>
        <v>EXCELENTE</v>
      </c>
    </row>
    <row r="47" spans="1:98" ht="15.75" x14ac:dyDescent="0.25">
      <c r="A47" s="2" t="s">
        <v>244</v>
      </c>
      <c r="B47" s="3">
        <v>2016</v>
      </c>
      <c r="C47" s="3" t="s">
        <v>112</v>
      </c>
      <c r="D47" s="3" t="s">
        <v>245</v>
      </c>
      <c r="E47" s="3" t="s">
        <v>246</v>
      </c>
      <c r="F47" s="3" t="s">
        <v>217</v>
      </c>
      <c r="G47" s="3" t="s">
        <v>103</v>
      </c>
      <c r="H47" s="5" t="s">
        <v>247</v>
      </c>
      <c r="I47" s="5" t="s">
        <v>248</v>
      </c>
      <c r="J47" s="5">
        <v>853345.68500000006</v>
      </c>
      <c r="K47" s="5">
        <v>1159409.176</v>
      </c>
      <c r="L47" s="3">
        <v>2132</v>
      </c>
      <c r="M47" s="6">
        <v>0.58333333333333337</v>
      </c>
      <c r="N47" s="7">
        <v>42695</v>
      </c>
      <c r="O47" s="7" t="s">
        <v>249</v>
      </c>
      <c r="P47" s="8">
        <v>1</v>
      </c>
      <c r="Q47" s="8">
        <v>0</v>
      </c>
      <c r="R47" s="5">
        <v>0</v>
      </c>
      <c r="S47" s="5">
        <v>6.7</v>
      </c>
      <c r="T47" s="9">
        <v>20.3</v>
      </c>
      <c r="U47" s="5">
        <v>40.299999999999997</v>
      </c>
      <c r="V47" s="5">
        <v>2.61</v>
      </c>
      <c r="W47" s="9">
        <v>38.700000000000003</v>
      </c>
      <c r="X47" s="8"/>
      <c r="Y47" s="5"/>
      <c r="Z47" s="5"/>
      <c r="AA47" s="5"/>
      <c r="AB47" s="9"/>
      <c r="AC47" s="9">
        <v>4</v>
      </c>
      <c r="AD47" s="3">
        <v>13.1</v>
      </c>
      <c r="AE47" s="5">
        <v>0.4</v>
      </c>
      <c r="AF47" s="10"/>
      <c r="AG47" s="9"/>
      <c r="AH47" s="9"/>
      <c r="AI47" s="9"/>
      <c r="AJ47" s="5">
        <v>0</v>
      </c>
      <c r="AK47" s="3">
        <v>80</v>
      </c>
      <c r="AL47" s="10">
        <v>0.1</v>
      </c>
      <c r="AM47" s="3">
        <v>75</v>
      </c>
      <c r="AN47" s="3">
        <v>10.27</v>
      </c>
      <c r="AO47" s="10">
        <v>2E-3</v>
      </c>
      <c r="AP47" s="10"/>
      <c r="AQ47" s="10"/>
      <c r="AR47" s="8">
        <v>1</v>
      </c>
      <c r="AS47" s="8">
        <v>2419</v>
      </c>
      <c r="AT47" s="3">
        <v>0.13400000000000001</v>
      </c>
      <c r="AU47" s="3">
        <v>0.92</v>
      </c>
      <c r="AV47" s="10">
        <v>0.46</v>
      </c>
      <c r="AW47" s="10"/>
      <c r="AX47" s="10"/>
      <c r="AY47" s="10"/>
      <c r="AZ47" s="3">
        <v>0.83299999999999996</v>
      </c>
      <c r="BA47" s="3">
        <v>9.5000000000000001E-2</v>
      </c>
      <c r="BB47" s="10"/>
      <c r="BC47" s="10"/>
      <c r="BD47" s="10"/>
      <c r="BE47" s="10">
        <v>0</v>
      </c>
      <c r="BF47" s="10">
        <v>0</v>
      </c>
      <c r="BG47" s="10">
        <v>1</v>
      </c>
      <c r="BH47" s="10">
        <v>2E-3</v>
      </c>
      <c r="BI47" s="5">
        <v>7.2</v>
      </c>
      <c r="BJ47" s="5">
        <v>2</v>
      </c>
      <c r="BK47" s="3">
        <v>1.99</v>
      </c>
      <c r="BL47" s="3">
        <v>0.376</v>
      </c>
      <c r="BM47" s="3">
        <v>11.5</v>
      </c>
      <c r="BN47" s="3">
        <v>6.95</v>
      </c>
      <c r="BO47" s="5">
        <v>1</v>
      </c>
      <c r="BP47" s="10"/>
      <c r="BQ47" s="10"/>
      <c r="BR47" s="10"/>
      <c r="BS47" s="10"/>
      <c r="BT47" s="10"/>
      <c r="BU47" s="10"/>
      <c r="BV47" s="10"/>
      <c r="BW47" s="3">
        <f t="shared" si="0"/>
        <v>36.269999999999996</v>
      </c>
      <c r="BX47" s="3">
        <f t="shared" si="1"/>
        <v>0.04</v>
      </c>
      <c r="BY47" s="5">
        <f t="shared" si="2"/>
        <v>0.2</v>
      </c>
      <c r="BZ47" s="3">
        <f t="shared" si="3"/>
        <v>0.12</v>
      </c>
      <c r="CA47" s="3">
        <f t="shared" si="19"/>
        <v>0.16</v>
      </c>
      <c r="CB47" s="3">
        <f t="shared" si="19"/>
        <v>0.16</v>
      </c>
      <c r="CC47" s="3">
        <f t="shared" si="5"/>
        <v>0.12</v>
      </c>
      <c r="CD47" s="5">
        <f t="shared" si="6"/>
        <v>0.2</v>
      </c>
      <c r="CE47" s="5">
        <f t="shared" si="7"/>
        <v>74.444444444444443</v>
      </c>
      <c r="CF47" s="5">
        <f t="shared" si="8"/>
        <v>3.6269999999999998</v>
      </c>
      <c r="CG47" s="5">
        <f t="shared" si="9"/>
        <v>3.9999999999999996E-4</v>
      </c>
      <c r="CH47" s="3">
        <f t="shared" si="10"/>
        <v>3.4750000000000005</v>
      </c>
      <c r="CI47" s="5">
        <f t="shared" si="11"/>
        <v>2.88</v>
      </c>
      <c r="CJ47" s="5">
        <f t="shared" si="12"/>
        <v>0.5</v>
      </c>
      <c r="CK47" s="5">
        <f t="shared" si="13"/>
        <v>1</v>
      </c>
      <c r="CL47" s="10">
        <f t="shared" si="18"/>
        <v>2.9777777777777779</v>
      </c>
      <c r="CM47" s="10">
        <f t="shared" si="18"/>
        <v>0.72540000000000004</v>
      </c>
      <c r="CN47" s="10">
        <f t="shared" si="18"/>
        <v>4.7999999999999994E-5</v>
      </c>
      <c r="CO47" s="10">
        <f t="shared" si="18"/>
        <v>0.55600000000000005</v>
      </c>
      <c r="CP47" s="10">
        <f t="shared" si="18"/>
        <v>0.46079999999999999</v>
      </c>
      <c r="CQ47" s="10">
        <f t="shared" si="18"/>
        <v>0.06</v>
      </c>
      <c r="CR47" s="10">
        <f t="shared" si="18"/>
        <v>0.2</v>
      </c>
      <c r="CS47" s="12">
        <f t="shared" si="15"/>
        <v>4.9800257777777777</v>
      </c>
      <c r="CT47" s="10" t="str">
        <f t="shared" si="16"/>
        <v>EXCELENTE</v>
      </c>
    </row>
    <row r="48" spans="1:98" ht="15.75" x14ac:dyDescent="0.25">
      <c r="A48" s="2" t="s">
        <v>244</v>
      </c>
      <c r="B48" s="3">
        <v>2018</v>
      </c>
      <c r="C48" s="3" t="s">
        <v>112</v>
      </c>
      <c r="D48" s="3" t="s">
        <v>245</v>
      </c>
      <c r="E48" s="3" t="s">
        <v>246</v>
      </c>
      <c r="F48" s="3" t="s">
        <v>217</v>
      </c>
      <c r="G48" s="3" t="s">
        <v>103</v>
      </c>
      <c r="H48" s="5" t="s">
        <v>247</v>
      </c>
      <c r="I48" s="5" t="s">
        <v>248</v>
      </c>
      <c r="J48" s="5">
        <v>853345.68500000006</v>
      </c>
      <c r="K48" s="5">
        <v>1159409.176</v>
      </c>
      <c r="L48" s="3">
        <v>2132</v>
      </c>
      <c r="M48" s="7" t="s">
        <v>250</v>
      </c>
      <c r="N48" s="7">
        <v>43339</v>
      </c>
      <c r="O48" s="7" t="s">
        <v>251</v>
      </c>
      <c r="P48" s="8">
        <v>1</v>
      </c>
      <c r="Q48" s="8">
        <v>0</v>
      </c>
      <c r="R48" s="5">
        <v>0</v>
      </c>
      <c r="S48" s="5">
        <v>6.47</v>
      </c>
      <c r="T48" s="9">
        <v>21.5</v>
      </c>
      <c r="U48" s="9">
        <v>75.3</v>
      </c>
      <c r="V48" s="5">
        <v>2.13</v>
      </c>
      <c r="W48" s="9">
        <v>33.1</v>
      </c>
      <c r="X48" s="8"/>
      <c r="Y48" s="5"/>
      <c r="Z48" s="5"/>
      <c r="AA48" s="5"/>
      <c r="AB48" s="9"/>
      <c r="AC48" s="9">
        <v>1.8</v>
      </c>
      <c r="AD48" s="9">
        <v>12.4</v>
      </c>
      <c r="AE48" s="5">
        <v>0.4</v>
      </c>
      <c r="AF48" s="10"/>
      <c r="AG48" s="9"/>
      <c r="AH48" s="9"/>
      <c r="AI48" s="9"/>
      <c r="AJ48" s="8"/>
      <c r="AK48" s="8"/>
      <c r="AL48" s="10">
        <v>0.1</v>
      </c>
      <c r="AM48" s="8">
        <v>1400</v>
      </c>
      <c r="AN48" s="10">
        <v>34.090000000000003</v>
      </c>
      <c r="AO48" s="10">
        <v>2E-3</v>
      </c>
      <c r="AP48" s="10"/>
      <c r="AQ48" s="10"/>
      <c r="AR48" s="8">
        <v>1</v>
      </c>
      <c r="AS48" s="8">
        <v>1553.1</v>
      </c>
      <c r="AT48" s="10">
        <v>0.107</v>
      </c>
      <c r="AU48" s="10">
        <v>1.84</v>
      </c>
      <c r="AV48" s="10">
        <v>0.46</v>
      </c>
      <c r="AW48" s="10">
        <v>2.34</v>
      </c>
      <c r="AX48" s="10"/>
      <c r="AY48" s="10"/>
      <c r="AZ48" s="10">
        <v>42.784999999999997</v>
      </c>
      <c r="BA48" s="10">
        <v>0.28699999999999998</v>
      </c>
      <c r="BB48" s="10">
        <v>0.5</v>
      </c>
      <c r="BC48" s="10"/>
      <c r="BD48" s="10"/>
      <c r="BE48" s="10">
        <v>0</v>
      </c>
      <c r="BF48" s="10">
        <v>0</v>
      </c>
      <c r="BG48" s="10">
        <v>1</v>
      </c>
      <c r="BH48" s="10">
        <v>36.47</v>
      </c>
      <c r="BI48" s="10">
        <v>7.3</v>
      </c>
      <c r="BJ48" s="5">
        <v>2</v>
      </c>
      <c r="BK48" s="10">
        <v>2.42</v>
      </c>
      <c r="BL48" s="10">
        <v>0.98699999999999999</v>
      </c>
      <c r="BM48" s="10">
        <v>5.23</v>
      </c>
      <c r="BN48" s="10">
        <v>16.3</v>
      </c>
      <c r="BO48" s="10"/>
      <c r="BP48" s="10"/>
      <c r="BQ48" s="10"/>
      <c r="BR48" s="10"/>
      <c r="BS48" s="10"/>
      <c r="BT48" s="10"/>
      <c r="BU48" s="10"/>
      <c r="BV48" s="10"/>
      <c r="BW48" s="3">
        <f t="shared" si="0"/>
        <v>67.77</v>
      </c>
      <c r="BX48" s="3">
        <f t="shared" si="1"/>
        <v>0.04</v>
      </c>
      <c r="BY48" s="5">
        <f t="shared" si="2"/>
        <v>0.2</v>
      </c>
      <c r="BZ48" s="3">
        <f t="shared" si="3"/>
        <v>0.12</v>
      </c>
      <c r="CA48" s="3">
        <f t="shared" si="19"/>
        <v>0.16</v>
      </c>
      <c r="CB48" s="3">
        <f t="shared" si="19"/>
        <v>0.16</v>
      </c>
      <c r="CC48" s="3">
        <f t="shared" si="5"/>
        <v>0.12</v>
      </c>
      <c r="CD48" s="5">
        <f t="shared" si="6"/>
        <v>0.2</v>
      </c>
      <c r="CE48" s="5">
        <f t="shared" si="7"/>
        <v>71.888888888888886</v>
      </c>
      <c r="CF48" s="5">
        <f t="shared" si="8"/>
        <v>6.7769999999999992</v>
      </c>
      <c r="CG48" s="5">
        <f t="shared" si="9"/>
        <v>7.2939999999999987</v>
      </c>
      <c r="CH48" s="3">
        <f t="shared" si="10"/>
        <v>8.15</v>
      </c>
      <c r="CI48" s="5">
        <f t="shared" si="11"/>
        <v>2.92</v>
      </c>
      <c r="CJ48" s="5">
        <f t="shared" si="12"/>
        <v>0.5</v>
      </c>
      <c r="CK48" s="5">
        <f t="shared" si="13"/>
        <v>1</v>
      </c>
      <c r="CL48" s="10">
        <f t="shared" si="18"/>
        <v>2.8755555555555556</v>
      </c>
      <c r="CM48" s="10">
        <f t="shared" si="18"/>
        <v>1.3553999999999999</v>
      </c>
      <c r="CN48" s="10">
        <f t="shared" si="18"/>
        <v>0.87527999999999984</v>
      </c>
      <c r="CO48" s="10">
        <f t="shared" si="18"/>
        <v>1.304</v>
      </c>
      <c r="CP48" s="10">
        <f t="shared" si="18"/>
        <v>0.4672</v>
      </c>
      <c r="CQ48" s="10">
        <f t="shared" si="18"/>
        <v>0.06</v>
      </c>
      <c r="CR48" s="10">
        <f t="shared" si="18"/>
        <v>0.2</v>
      </c>
      <c r="CS48" s="12">
        <f t="shared" si="15"/>
        <v>7.1374355555555553</v>
      </c>
      <c r="CT48" s="10" t="str">
        <f t="shared" si="16"/>
        <v>EXCELENTE</v>
      </c>
    </row>
    <row r="49" spans="1:98" ht="15.75" x14ac:dyDescent="0.25">
      <c r="A49" s="2" t="s">
        <v>244</v>
      </c>
      <c r="B49" s="3">
        <v>2019</v>
      </c>
      <c r="C49" s="3" t="s">
        <v>112</v>
      </c>
      <c r="D49" s="3" t="s">
        <v>245</v>
      </c>
      <c r="E49" s="3" t="s">
        <v>246</v>
      </c>
      <c r="F49" s="3" t="s">
        <v>217</v>
      </c>
      <c r="G49" s="3" t="s">
        <v>103</v>
      </c>
      <c r="H49" s="5" t="s">
        <v>247</v>
      </c>
      <c r="I49" s="5" t="s">
        <v>248</v>
      </c>
      <c r="J49" s="5">
        <v>853345.68500000006</v>
      </c>
      <c r="K49" s="5">
        <v>1159409.176</v>
      </c>
      <c r="L49" s="3">
        <v>2132</v>
      </c>
      <c r="M49" s="6">
        <v>0.625</v>
      </c>
      <c r="N49" s="7">
        <v>43613</v>
      </c>
      <c r="O49" s="8" t="s">
        <v>252</v>
      </c>
      <c r="P49" s="8">
        <v>1</v>
      </c>
      <c r="Q49" s="8">
        <v>0</v>
      </c>
      <c r="R49" s="5">
        <v>0</v>
      </c>
      <c r="S49" s="5">
        <v>7.14</v>
      </c>
      <c r="T49" s="9">
        <v>19.7</v>
      </c>
      <c r="U49" s="9">
        <v>43.8</v>
      </c>
      <c r="V49" s="5">
        <v>3.44</v>
      </c>
      <c r="W49" s="9">
        <v>49.2</v>
      </c>
      <c r="X49" s="8"/>
      <c r="Y49" s="5"/>
      <c r="Z49" s="5"/>
      <c r="AA49" s="5"/>
      <c r="AB49" s="9"/>
      <c r="AC49" s="9">
        <v>4</v>
      </c>
      <c r="AD49" s="9">
        <v>10</v>
      </c>
      <c r="AE49" s="5">
        <v>0.4</v>
      </c>
      <c r="AF49" s="10"/>
      <c r="AG49" s="9"/>
      <c r="AH49" s="9"/>
      <c r="AI49" s="9"/>
      <c r="AJ49" s="8"/>
      <c r="AK49" s="8"/>
      <c r="AL49" s="10">
        <v>0.20599999999999999</v>
      </c>
      <c r="AM49" s="8">
        <v>220</v>
      </c>
      <c r="AN49" s="10">
        <v>189.36</v>
      </c>
      <c r="AO49" s="10">
        <v>2E-3</v>
      </c>
      <c r="AP49" s="10"/>
      <c r="AQ49" s="10"/>
      <c r="AR49" s="8">
        <v>280.89999999999998</v>
      </c>
      <c r="AS49" s="8">
        <v>2419.6</v>
      </c>
      <c r="AT49" s="10">
        <v>0.107</v>
      </c>
      <c r="AU49" s="10">
        <v>5.08</v>
      </c>
      <c r="AV49" s="10">
        <v>0.72399999999999998</v>
      </c>
      <c r="AW49" s="10">
        <v>5.08</v>
      </c>
      <c r="AX49" s="10"/>
      <c r="AY49" s="10"/>
      <c r="AZ49" s="10">
        <v>44.271999999999998</v>
      </c>
      <c r="BA49" s="10">
        <v>0.26400000000000001</v>
      </c>
      <c r="BB49" s="10"/>
      <c r="BC49" s="10"/>
      <c r="BD49" s="10"/>
      <c r="BE49" s="10">
        <v>0</v>
      </c>
      <c r="BF49" s="10">
        <v>0</v>
      </c>
      <c r="BG49" s="10"/>
      <c r="BH49" s="10">
        <v>141.88</v>
      </c>
      <c r="BI49" s="10">
        <v>129.97</v>
      </c>
      <c r="BJ49" s="5">
        <v>2</v>
      </c>
      <c r="BK49" s="10">
        <v>1.86</v>
      </c>
      <c r="BL49" s="10">
        <v>0.26400000000000001</v>
      </c>
      <c r="BM49" s="10">
        <v>4.29</v>
      </c>
      <c r="BN49" s="10">
        <v>6.04</v>
      </c>
      <c r="BO49" s="10"/>
      <c r="BP49" s="10"/>
      <c r="BQ49" s="10"/>
      <c r="BR49" s="10"/>
      <c r="BS49" s="10"/>
      <c r="BT49" s="10"/>
      <c r="BU49" s="10"/>
      <c r="BV49" s="10"/>
      <c r="BW49" s="3">
        <f t="shared" si="0"/>
        <v>39.42</v>
      </c>
      <c r="BX49" s="3">
        <f t="shared" si="1"/>
        <v>0.04</v>
      </c>
      <c r="BY49" s="5">
        <f t="shared" si="2"/>
        <v>0.2</v>
      </c>
      <c r="BZ49" s="3">
        <f t="shared" si="3"/>
        <v>0.12</v>
      </c>
      <c r="CA49" s="3">
        <f t="shared" si="19"/>
        <v>0.16</v>
      </c>
      <c r="CB49" s="3">
        <f t="shared" si="19"/>
        <v>0.16</v>
      </c>
      <c r="CC49" s="3">
        <f t="shared" si="5"/>
        <v>0.12</v>
      </c>
      <c r="CD49" s="5">
        <f t="shared" si="6"/>
        <v>0.2</v>
      </c>
      <c r="CE49" s="5">
        <f t="shared" si="7"/>
        <v>79.333333333333329</v>
      </c>
      <c r="CF49" s="5">
        <f t="shared" si="8"/>
        <v>3.9420000000000002</v>
      </c>
      <c r="CG49" s="5">
        <f t="shared" si="9"/>
        <v>28.376000000000001</v>
      </c>
      <c r="CH49" s="3">
        <f t="shared" si="10"/>
        <v>3.02</v>
      </c>
      <c r="CI49" s="5">
        <f t="shared" si="11"/>
        <v>51.988</v>
      </c>
      <c r="CJ49" s="5">
        <f t="shared" si="12"/>
        <v>0.5</v>
      </c>
      <c r="CK49" s="5">
        <f t="shared" si="13"/>
        <v>2.06</v>
      </c>
      <c r="CL49" s="10">
        <f t="shared" si="18"/>
        <v>3.1733333333333333</v>
      </c>
      <c r="CM49" s="10">
        <f t="shared" si="18"/>
        <v>0.7884000000000001</v>
      </c>
      <c r="CN49" s="10">
        <f t="shared" si="18"/>
        <v>3.4051200000000001</v>
      </c>
      <c r="CO49" s="10">
        <f t="shared" si="18"/>
        <v>0.48320000000000002</v>
      </c>
      <c r="CP49" s="10">
        <f t="shared" si="18"/>
        <v>8.3180800000000001</v>
      </c>
      <c r="CQ49" s="10">
        <f t="shared" si="18"/>
        <v>0.06</v>
      </c>
      <c r="CR49" s="10">
        <f t="shared" si="18"/>
        <v>0.41200000000000003</v>
      </c>
      <c r="CS49" s="12">
        <f t="shared" si="15"/>
        <v>16.640133333333331</v>
      </c>
      <c r="CT49" s="10" t="str">
        <f t="shared" si="16"/>
        <v>EXCELENTE</v>
      </c>
    </row>
    <row r="50" spans="1:98" ht="15.75" x14ac:dyDescent="0.25">
      <c r="A50" s="2" t="s">
        <v>253</v>
      </c>
      <c r="B50" s="3">
        <v>2016</v>
      </c>
      <c r="C50" s="3" t="s">
        <v>158</v>
      </c>
      <c r="D50" s="3" t="s">
        <v>254</v>
      </c>
      <c r="E50" s="3" t="s">
        <v>255</v>
      </c>
      <c r="F50" s="3" t="s">
        <v>217</v>
      </c>
      <c r="G50" s="3" t="s">
        <v>103</v>
      </c>
      <c r="H50" s="14" t="s">
        <v>256</v>
      </c>
      <c r="I50" s="14" t="s">
        <v>257</v>
      </c>
      <c r="J50" s="5">
        <v>855764.56099999999</v>
      </c>
      <c r="K50" s="5">
        <v>1177392.2169999999</v>
      </c>
      <c r="L50" s="8">
        <v>2104</v>
      </c>
      <c r="M50" s="6">
        <v>0.54166666666666663</v>
      </c>
      <c r="N50" s="7">
        <v>42695</v>
      </c>
      <c r="O50" s="7" t="s">
        <v>258</v>
      </c>
      <c r="P50" s="8">
        <v>1</v>
      </c>
      <c r="Q50" s="8">
        <v>0</v>
      </c>
      <c r="R50" s="5">
        <v>0</v>
      </c>
      <c r="S50" s="5">
        <v>6.32</v>
      </c>
      <c r="T50" s="9">
        <v>21</v>
      </c>
      <c r="U50" s="5">
        <v>138.5</v>
      </c>
      <c r="V50" s="5">
        <v>2.83</v>
      </c>
      <c r="W50" s="9">
        <v>41.3</v>
      </c>
      <c r="X50" s="8"/>
      <c r="Y50" s="5"/>
      <c r="Z50" s="5"/>
      <c r="AA50" s="5"/>
      <c r="AB50" s="9"/>
      <c r="AC50" s="9">
        <v>4</v>
      </c>
      <c r="AD50" s="9">
        <v>10</v>
      </c>
      <c r="AE50" s="5">
        <v>0.4</v>
      </c>
      <c r="AF50" s="10"/>
      <c r="AG50" s="9"/>
      <c r="AH50" s="9"/>
      <c r="AI50" s="9"/>
      <c r="AJ50" s="5">
        <v>0</v>
      </c>
      <c r="AK50" s="3">
        <v>103</v>
      </c>
      <c r="AL50" s="3">
        <v>0.123</v>
      </c>
      <c r="AM50" s="3">
        <v>6.5</v>
      </c>
      <c r="AN50" s="3">
        <v>70.91</v>
      </c>
      <c r="AO50" s="10">
        <v>2E-3</v>
      </c>
      <c r="AP50" s="10"/>
      <c r="AQ50" s="10"/>
      <c r="AR50" s="9">
        <v>1</v>
      </c>
      <c r="AS50" s="9">
        <v>88.2</v>
      </c>
      <c r="AT50" s="3">
        <v>0.432</v>
      </c>
      <c r="AU50" s="10">
        <v>0.22500000000000001</v>
      </c>
      <c r="AV50" s="3">
        <v>0.68700000000000006</v>
      </c>
      <c r="AW50" s="10"/>
      <c r="AX50" s="10"/>
      <c r="AY50" s="10"/>
      <c r="AZ50" s="10">
        <v>0.1</v>
      </c>
      <c r="BA50" s="10">
        <v>0.05</v>
      </c>
      <c r="BB50" s="10"/>
      <c r="BC50" s="10"/>
      <c r="BD50" s="10"/>
      <c r="BE50" s="10">
        <v>0.65400000000000003</v>
      </c>
      <c r="BF50" s="10">
        <v>0.65400000000000003</v>
      </c>
      <c r="BG50" s="10">
        <v>1</v>
      </c>
      <c r="BH50" s="3">
        <v>63.59</v>
      </c>
      <c r="BI50" s="3">
        <v>4.8</v>
      </c>
      <c r="BJ50" s="5">
        <v>2</v>
      </c>
      <c r="BK50" s="3">
        <v>13.5</v>
      </c>
      <c r="BL50" s="3">
        <v>2.85</v>
      </c>
      <c r="BM50" s="3">
        <v>12.1</v>
      </c>
      <c r="BN50" s="3">
        <v>6.98</v>
      </c>
      <c r="BO50" s="5">
        <v>1</v>
      </c>
      <c r="BP50" s="10"/>
      <c r="BQ50" s="10"/>
      <c r="BR50" s="10"/>
      <c r="BS50" s="10"/>
      <c r="BT50" s="10"/>
      <c r="BU50" s="10"/>
      <c r="BV50" s="10"/>
      <c r="BW50" s="3">
        <f t="shared" si="0"/>
        <v>124.65</v>
      </c>
      <c r="BX50" s="3">
        <f t="shared" si="1"/>
        <v>0.04</v>
      </c>
      <c r="BY50" s="5">
        <f t="shared" si="2"/>
        <v>0.2</v>
      </c>
      <c r="BZ50" s="3">
        <f t="shared" si="3"/>
        <v>0.12</v>
      </c>
      <c r="CA50" s="3">
        <f t="shared" si="19"/>
        <v>0.16</v>
      </c>
      <c r="CB50" s="3">
        <f t="shared" si="19"/>
        <v>0.16</v>
      </c>
      <c r="CC50" s="3">
        <f t="shared" si="5"/>
        <v>0.12</v>
      </c>
      <c r="CD50" s="5">
        <f t="shared" si="6"/>
        <v>0.2</v>
      </c>
      <c r="CE50" s="5">
        <f t="shared" si="7"/>
        <v>70.222222222222229</v>
      </c>
      <c r="CF50" s="5">
        <f t="shared" si="8"/>
        <v>12.465000000000002</v>
      </c>
      <c r="CG50" s="5">
        <f t="shared" si="9"/>
        <v>12.718000000000002</v>
      </c>
      <c r="CH50" s="3">
        <f t="shared" si="10"/>
        <v>3.49</v>
      </c>
      <c r="CI50" s="5">
        <f t="shared" si="11"/>
        <v>1.92</v>
      </c>
      <c r="CJ50" s="5">
        <f t="shared" si="12"/>
        <v>0.5</v>
      </c>
      <c r="CK50" s="5">
        <f t="shared" si="13"/>
        <v>1.23</v>
      </c>
      <c r="CL50" s="10">
        <f t="shared" si="18"/>
        <v>2.8088888888888892</v>
      </c>
      <c r="CM50" s="10">
        <f t="shared" si="18"/>
        <v>2.4930000000000003</v>
      </c>
      <c r="CN50" s="10">
        <f t="shared" si="18"/>
        <v>1.5261600000000002</v>
      </c>
      <c r="CO50" s="10">
        <f t="shared" si="18"/>
        <v>0.55840000000000001</v>
      </c>
      <c r="CP50" s="10">
        <f t="shared" si="18"/>
        <v>0.30719999999999997</v>
      </c>
      <c r="CQ50" s="10">
        <f t="shared" si="18"/>
        <v>0.06</v>
      </c>
      <c r="CR50" s="10">
        <f t="shared" si="18"/>
        <v>0.246</v>
      </c>
      <c r="CS50" s="12">
        <f t="shared" si="15"/>
        <v>7.9996488888888884</v>
      </c>
      <c r="CT50" s="10" t="str">
        <f t="shared" si="16"/>
        <v>EXCELENTE</v>
      </c>
    </row>
    <row r="51" spans="1:98" ht="15.75" x14ac:dyDescent="0.25">
      <c r="A51" s="2" t="s">
        <v>253</v>
      </c>
      <c r="B51" s="3">
        <v>2018</v>
      </c>
      <c r="C51" s="3" t="s">
        <v>158</v>
      </c>
      <c r="D51" s="3" t="s">
        <v>254</v>
      </c>
      <c r="E51" s="3" t="s">
        <v>259</v>
      </c>
      <c r="F51" s="3" t="s">
        <v>217</v>
      </c>
      <c r="G51" s="3" t="s">
        <v>103</v>
      </c>
      <c r="H51" s="14" t="s">
        <v>260</v>
      </c>
      <c r="I51" s="14" t="s">
        <v>261</v>
      </c>
      <c r="J51" s="5">
        <v>855764.56099999999</v>
      </c>
      <c r="K51" s="5">
        <v>1177392.2169999999</v>
      </c>
      <c r="L51" s="8">
        <v>2104</v>
      </c>
      <c r="M51" s="7" t="s">
        <v>262</v>
      </c>
      <c r="N51" s="7">
        <v>43339</v>
      </c>
      <c r="O51" s="8" t="s">
        <v>263</v>
      </c>
      <c r="P51" s="8">
        <v>1</v>
      </c>
      <c r="Q51" s="8">
        <v>0</v>
      </c>
      <c r="R51" s="5">
        <v>0</v>
      </c>
      <c r="S51" s="5">
        <v>6.84</v>
      </c>
      <c r="T51" s="9">
        <v>21.1</v>
      </c>
      <c r="U51" s="9">
        <v>142.1</v>
      </c>
      <c r="V51" s="5">
        <v>3.93</v>
      </c>
      <c r="W51" s="9">
        <v>56.9</v>
      </c>
      <c r="X51" s="8"/>
      <c r="Y51" s="5"/>
      <c r="Z51" s="5"/>
      <c r="AA51" s="5"/>
      <c r="AB51" s="9"/>
      <c r="AC51" s="9">
        <v>0.6</v>
      </c>
      <c r="AD51" s="9">
        <v>10</v>
      </c>
      <c r="AE51" s="5">
        <v>0.4</v>
      </c>
      <c r="AF51" s="10"/>
      <c r="AG51" s="9"/>
      <c r="AH51" s="9"/>
      <c r="AI51" s="9"/>
      <c r="AJ51" s="8"/>
      <c r="AK51" s="8"/>
      <c r="AL51" s="10">
        <v>0.151</v>
      </c>
      <c r="AM51" s="10">
        <v>12</v>
      </c>
      <c r="AN51" s="10">
        <v>77.28</v>
      </c>
      <c r="AO51" s="10">
        <v>2E-3</v>
      </c>
      <c r="AP51" s="10"/>
      <c r="AQ51" s="10"/>
      <c r="AR51" s="8">
        <v>1</v>
      </c>
      <c r="AS51" s="9">
        <v>184.2</v>
      </c>
      <c r="AT51" s="10">
        <v>0.107</v>
      </c>
      <c r="AU51" s="10">
        <v>4.05</v>
      </c>
      <c r="AV51" s="10">
        <v>1.04</v>
      </c>
      <c r="AW51" s="10">
        <v>1.75</v>
      </c>
      <c r="AX51" s="10"/>
      <c r="AY51" s="10"/>
      <c r="AZ51" s="10">
        <v>0.27200000000000002</v>
      </c>
      <c r="BA51" s="10">
        <v>0.05</v>
      </c>
      <c r="BB51" s="10">
        <v>0.5</v>
      </c>
      <c r="BC51" s="10"/>
      <c r="BD51" s="10"/>
      <c r="BE51" s="10">
        <v>0</v>
      </c>
      <c r="BF51" s="10">
        <v>0</v>
      </c>
      <c r="BG51" s="10">
        <v>1</v>
      </c>
      <c r="BH51" s="10">
        <v>86.42</v>
      </c>
      <c r="BI51" s="10">
        <v>14.8</v>
      </c>
      <c r="BJ51" s="5">
        <v>2</v>
      </c>
      <c r="BK51" s="10">
        <v>13.2</v>
      </c>
      <c r="BL51" s="10">
        <v>5.7</v>
      </c>
      <c r="BM51" s="10">
        <v>10.8</v>
      </c>
      <c r="BN51" s="10">
        <v>5.91</v>
      </c>
      <c r="BO51" s="10"/>
      <c r="BP51" s="10"/>
      <c r="BQ51" s="10"/>
      <c r="BR51" s="10"/>
      <c r="BS51" s="10"/>
      <c r="BT51" s="10"/>
      <c r="BU51" s="10"/>
      <c r="BV51" s="10"/>
      <c r="BW51" s="3">
        <f t="shared" si="0"/>
        <v>127.89</v>
      </c>
      <c r="BX51" s="3">
        <f t="shared" si="1"/>
        <v>0.04</v>
      </c>
      <c r="BY51" s="5">
        <f t="shared" si="2"/>
        <v>0.2</v>
      </c>
      <c r="BZ51" s="3">
        <f t="shared" si="3"/>
        <v>0.12</v>
      </c>
      <c r="CA51" s="3">
        <f t="shared" si="19"/>
        <v>0.16</v>
      </c>
      <c r="CB51" s="3">
        <f t="shared" si="19"/>
        <v>0.16</v>
      </c>
      <c r="CC51" s="3">
        <f t="shared" si="5"/>
        <v>0.12</v>
      </c>
      <c r="CD51" s="5">
        <f t="shared" si="6"/>
        <v>0.2</v>
      </c>
      <c r="CE51" s="5">
        <f t="shared" si="7"/>
        <v>76</v>
      </c>
      <c r="CF51" s="5">
        <f t="shared" si="8"/>
        <v>12.789</v>
      </c>
      <c r="CG51" s="5">
        <f t="shared" si="9"/>
        <v>17.283999999999999</v>
      </c>
      <c r="CH51" s="3">
        <f t="shared" si="10"/>
        <v>2.9550000000000001</v>
      </c>
      <c r="CI51" s="5">
        <f t="shared" si="11"/>
        <v>5.92</v>
      </c>
      <c r="CJ51" s="5">
        <f t="shared" si="12"/>
        <v>0.5</v>
      </c>
      <c r="CK51" s="5">
        <f t="shared" si="13"/>
        <v>1.5099999999999998</v>
      </c>
      <c r="CL51" s="10">
        <f t="shared" si="18"/>
        <v>3.04</v>
      </c>
      <c r="CM51" s="10">
        <f t="shared" si="18"/>
        <v>2.5578000000000003</v>
      </c>
      <c r="CN51" s="10">
        <f t="shared" si="18"/>
        <v>2.0740799999999999</v>
      </c>
      <c r="CO51" s="10">
        <f t="shared" si="18"/>
        <v>0.4728</v>
      </c>
      <c r="CP51" s="10">
        <f t="shared" si="18"/>
        <v>0.94720000000000004</v>
      </c>
      <c r="CQ51" s="10">
        <f t="shared" si="18"/>
        <v>0.06</v>
      </c>
      <c r="CR51" s="10">
        <f t="shared" si="18"/>
        <v>0.30199999999999999</v>
      </c>
      <c r="CS51" s="12">
        <f t="shared" si="15"/>
        <v>9.4538799999999998</v>
      </c>
      <c r="CT51" s="10" t="str">
        <f t="shared" si="16"/>
        <v>EXCELENTE</v>
      </c>
    </row>
    <row r="52" spans="1:98" ht="15.75" x14ac:dyDescent="0.25">
      <c r="A52" s="2" t="s">
        <v>253</v>
      </c>
      <c r="B52" s="3">
        <v>2019</v>
      </c>
      <c r="C52" s="3" t="s">
        <v>158</v>
      </c>
      <c r="D52" s="3" t="s">
        <v>254</v>
      </c>
      <c r="E52" s="3" t="s">
        <v>259</v>
      </c>
      <c r="F52" s="3" t="s">
        <v>217</v>
      </c>
      <c r="G52" s="3" t="s">
        <v>103</v>
      </c>
      <c r="H52" s="14" t="s">
        <v>260</v>
      </c>
      <c r="I52" s="14" t="s">
        <v>261</v>
      </c>
      <c r="J52" s="5">
        <v>855764.56099999999</v>
      </c>
      <c r="K52" s="5">
        <v>1177392.2169999999</v>
      </c>
      <c r="L52" s="8">
        <v>2104</v>
      </c>
      <c r="M52" s="6">
        <v>0.52083333333333337</v>
      </c>
      <c r="N52" s="7">
        <v>43614</v>
      </c>
      <c r="O52" s="8" t="s">
        <v>264</v>
      </c>
      <c r="P52" s="8">
        <v>1</v>
      </c>
      <c r="Q52" s="8">
        <v>0</v>
      </c>
      <c r="R52" s="5">
        <v>0</v>
      </c>
      <c r="S52" s="5">
        <v>6.43</v>
      </c>
      <c r="T52" s="9">
        <v>20.8</v>
      </c>
      <c r="U52" s="9">
        <v>15.35</v>
      </c>
      <c r="V52" s="5">
        <v>3.31</v>
      </c>
      <c r="W52" s="9">
        <v>47.3</v>
      </c>
      <c r="X52" s="8"/>
      <c r="Y52" s="5"/>
      <c r="Z52" s="5"/>
      <c r="AA52" s="5"/>
      <c r="AB52" s="9"/>
      <c r="AC52" s="9">
        <v>0.3</v>
      </c>
      <c r="AD52" s="9">
        <v>10</v>
      </c>
      <c r="AE52" s="5">
        <v>0.4</v>
      </c>
      <c r="AF52" s="10"/>
      <c r="AG52" s="9"/>
      <c r="AH52" s="9"/>
      <c r="AI52" s="9"/>
      <c r="AJ52" s="8"/>
      <c r="AK52" s="8"/>
      <c r="AL52" s="10">
        <v>0.1</v>
      </c>
      <c r="AM52" s="10">
        <v>11</v>
      </c>
      <c r="AN52" s="10">
        <v>32.840000000000003</v>
      </c>
      <c r="AO52" s="10">
        <v>2E-3</v>
      </c>
      <c r="AP52" s="10"/>
      <c r="AQ52" s="10"/>
      <c r="AR52" s="8">
        <v>1</v>
      </c>
      <c r="AS52" s="9">
        <v>1413.6</v>
      </c>
      <c r="AT52" s="10">
        <v>0.83699999999999997</v>
      </c>
      <c r="AU52" s="10">
        <v>6.29</v>
      </c>
      <c r="AV52" s="10">
        <v>0.52500000000000002</v>
      </c>
      <c r="AW52" s="10">
        <v>5.35</v>
      </c>
      <c r="AX52" s="10"/>
      <c r="AY52" s="10"/>
      <c r="AZ52" s="10">
        <v>1.8460000000000001</v>
      </c>
      <c r="BA52" s="10">
        <v>0.05</v>
      </c>
      <c r="BB52" s="10"/>
      <c r="BC52" s="10"/>
      <c r="BD52" s="10"/>
      <c r="BE52" s="10">
        <v>0</v>
      </c>
      <c r="BF52" s="10">
        <v>0</v>
      </c>
      <c r="BG52" s="10">
        <v>1</v>
      </c>
      <c r="BH52" s="10">
        <v>28.08</v>
      </c>
      <c r="BI52" s="10">
        <v>13</v>
      </c>
      <c r="BJ52" s="5">
        <v>12.818</v>
      </c>
      <c r="BK52" s="10">
        <v>14.2</v>
      </c>
      <c r="BL52" s="10">
        <v>4.88</v>
      </c>
      <c r="BM52" s="10">
        <v>1.36</v>
      </c>
      <c r="BN52" s="10">
        <v>6.49</v>
      </c>
      <c r="BO52" s="10"/>
      <c r="BP52" s="10"/>
      <c r="BQ52" s="10"/>
      <c r="BR52" s="10"/>
      <c r="BS52" s="10"/>
      <c r="BT52" s="10"/>
      <c r="BU52" s="10"/>
      <c r="BV52" s="10"/>
      <c r="BW52" s="3">
        <f t="shared" si="0"/>
        <v>13.815</v>
      </c>
      <c r="BX52" s="3">
        <f t="shared" si="1"/>
        <v>0.04</v>
      </c>
      <c r="BY52" s="5">
        <f t="shared" si="2"/>
        <v>0.2</v>
      </c>
      <c r="BZ52" s="3">
        <f t="shared" si="3"/>
        <v>0.12</v>
      </c>
      <c r="CA52" s="3">
        <f t="shared" si="19"/>
        <v>0.16</v>
      </c>
      <c r="CB52" s="3">
        <f t="shared" si="19"/>
        <v>0.16</v>
      </c>
      <c r="CC52" s="3">
        <f t="shared" si="5"/>
        <v>0.12</v>
      </c>
      <c r="CD52" s="5">
        <f t="shared" si="6"/>
        <v>0.2</v>
      </c>
      <c r="CE52" s="5">
        <f t="shared" si="7"/>
        <v>71.444444444444443</v>
      </c>
      <c r="CF52" s="5">
        <f t="shared" si="8"/>
        <v>1.3815</v>
      </c>
      <c r="CG52" s="5">
        <f t="shared" si="9"/>
        <v>5.6159999999999997</v>
      </c>
      <c r="CH52" s="3">
        <f t="shared" si="10"/>
        <v>3.2450000000000001</v>
      </c>
      <c r="CI52" s="5">
        <f t="shared" si="11"/>
        <v>5.2</v>
      </c>
      <c r="CJ52" s="5">
        <f t="shared" si="12"/>
        <v>3.2044999999999999</v>
      </c>
      <c r="CK52" s="5">
        <f t="shared" si="13"/>
        <v>1</v>
      </c>
      <c r="CL52" s="10">
        <f t="shared" si="18"/>
        <v>2.8577777777777778</v>
      </c>
      <c r="CM52" s="10">
        <f t="shared" si="18"/>
        <v>0.27629999999999999</v>
      </c>
      <c r="CN52" s="10">
        <f t="shared" si="18"/>
        <v>0.67391999999999996</v>
      </c>
      <c r="CO52" s="10">
        <f t="shared" si="18"/>
        <v>0.51919999999999999</v>
      </c>
      <c r="CP52" s="10">
        <f t="shared" si="18"/>
        <v>0.83200000000000007</v>
      </c>
      <c r="CQ52" s="10">
        <f t="shared" si="18"/>
        <v>0.38453999999999999</v>
      </c>
      <c r="CR52" s="10">
        <f t="shared" si="18"/>
        <v>0.2</v>
      </c>
      <c r="CS52" s="12">
        <f t="shared" si="15"/>
        <v>5.7437377777777776</v>
      </c>
      <c r="CT52" s="10" t="str">
        <f t="shared" si="16"/>
        <v>EXCELENTE</v>
      </c>
    </row>
    <row r="53" spans="1:98" ht="15.75" x14ac:dyDescent="0.25">
      <c r="A53" s="2" t="s">
        <v>265</v>
      </c>
      <c r="B53" s="3">
        <v>2016</v>
      </c>
      <c r="C53" s="3" t="s">
        <v>158</v>
      </c>
      <c r="D53" s="3" t="s">
        <v>266</v>
      </c>
      <c r="E53" s="14" t="s">
        <v>267</v>
      </c>
      <c r="F53" s="3" t="s">
        <v>217</v>
      </c>
      <c r="G53" s="3" t="s">
        <v>103</v>
      </c>
      <c r="H53" s="14" t="s">
        <v>268</v>
      </c>
      <c r="I53" s="14" t="s">
        <v>269</v>
      </c>
      <c r="J53" s="5">
        <v>855962.85100000002</v>
      </c>
      <c r="K53" s="5">
        <v>1170947.1299999999</v>
      </c>
      <c r="L53" s="14">
        <v>2100</v>
      </c>
      <c r="M53" s="6">
        <v>0.39583333333333331</v>
      </c>
      <c r="N53" s="7">
        <v>42696</v>
      </c>
      <c r="O53" s="7" t="s">
        <v>270</v>
      </c>
      <c r="P53" s="8">
        <v>1</v>
      </c>
      <c r="Q53" s="8">
        <v>0</v>
      </c>
      <c r="R53" s="5">
        <v>0</v>
      </c>
      <c r="S53" s="5">
        <v>6.34</v>
      </c>
      <c r="T53" s="9">
        <v>20.399999999999999</v>
      </c>
      <c r="U53" s="5">
        <v>122</v>
      </c>
      <c r="V53" s="5">
        <v>5.18</v>
      </c>
      <c r="W53" s="9">
        <v>73.599999999999994</v>
      </c>
      <c r="X53" s="8"/>
      <c r="Y53" s="5"/>
      <c r="Z53" s="5"/>
      <c r="AA53" s="5"/>
      <c r="AB53" s="9"/>
      <c r="AC53" s="9">
        <v>4</v>
      </c>
      <c r="AD53" s="9">
        <v>10</v>
      </c>
      <c r="AE53" s="5">
        <v>0.4</v>
      </c>
      <c r="AF53" s="10"/>
      <c r="AG53" s="9"/>
      <c r="AH53" s="9"/>
      <c r="AI53" s="9"/>
      <c r="AJ53" s="5">
        <v>0</v>
      </c>
      <c r="AK53" s="3">
        <v>63</v>
      </c>
      <c r="AL53" s="3">
        <v>3.133</v>
      </c>
      <c r="AM53" s="3">
        <v>0.4</v>
      </c>
      <c r="AN53" s="3">
        <v>38.9</v>
      </c>
      <c r="AO53" s="10">
        <v>2E-3</v>
      </c>
      <c r="AP53" s="10"/>
      <c r="AQ53" s="10"/>
      <c r="AR53" s="9">
        <v>1</v>
      </c>
      <c r="AS53" s="9">
        <v>24.6</v>
      </c>
      <c r="AT53" s="3">
        <v>2.97</v>
      </c>
      <c r="AU53" s="3">
        <v>0.52400000000000002</v>
      </c>
      <c r="AV53" s="10">
        <v>0.46</v>
      </c>
      <c r="AW53" s="10"/>
      <c r="AX53" s="10"/>
      <c r="AY53" s="10"/>
      <c r="AZ53" s="3">
        <v>0.27400000000000002</v>
      </c>
      <c r="BA53" s="10">
        <v>0.05</v>
      </c>
      <c r="BB53" s="10"/>
      <c r="BC53" s="10"/>
      <c r="BD53" s="10"/>
      <c r="BE53" s="10">
        <v>0</v>
      </c>
      <c r="BF53" s="10">
        <v>0</v>
      </c>
      <c r="BG53" s="10">
        <v>1</v>
      </c>
      <c r="BH53" s="3">
        <v>124.39</v>
      </c>
      <c r="BI53" s="3">
        <v>7.5</v>
      </c>
      <c r="BJ53" s="5">
        <v>4.41</v>
      </c>
      <c r="BK53" s="3">
        <v>8.27</v>
      </c>
      <c r="BL53" s="3">
        <v>1.63</v>
      </c>
      <c r="BM53" s="3">
        <v>16.600000000000001</v>
      </c>
      <c r="BN53" s="3">
        <v>8.2799999999999994</v>
      </c>
      <c r="BO53" s="5">
        <v>1</v>
      </c>
      <c r="BP53" s="10"/>
      <c r="BQ53" s="10"/>
      <c r="BR53" s="10"/>
      <c r="BS53" s="10"/>
      <c r="BT53" s="10"/>
      <c r="BU53" s="10"/>
      <c r="BV53" s="10"/>
      <c r="BW53" s="3">
        <f t="shared" si="0"/>
        <v>109.8</v>
      </c>
      <c r="BX53" s="3">
        <f t="shared" si="1"/>
        <v>0.04</v>
      </c>
      <c r="BY53" s="5">
        <f t="shared" si="2"/>
        <v>0.2</v>
      </c>
      <c r="BZ53" s="3">
        <f t="shared" si="3"/>
        <v>0.12</v>
      </c>
      <c r="CA53" s="3">
        <f t="shared" si="19"/>
        <v>0.16</v>
      </c>
      <c r="CB53" s="3">
        <f t="shared" si="19"/>
        <v>0.16</v>
      </c>
      <c r="CC53" s="3">
        <f t="shared" si="5"/>
        <v>0.12</v>
      </c>
      <c r="CD53" s="5">
        <f t="shared" si="6"/>
        <v>0.2</v>
      </c>
      <c r="CE53" s="5">
        <f t="shared" si="7"/>
        <v>70.444444444444443</v>
      </c>
      <c r="CF53" s="5">
        <f t="shared" si="8"/>
        <v>10.979999999999999</v>
      </c>
      <c r="CG53" s="5">
        <f t="shared" si="9"/>
        <v>24.878</v>
      </c>
      <c r="CH53" s="3">
        <f t="shared" si="10"/>
        <v>4.1399999999999997</v>
      </c>
      <c r="CI53" s="5">
        <f t="shared" si="11"/>
        <v>3</v>
      </c>
      <c r="CJ53" s="5">
        <f t="shared" si="12"/>
        <v>1.1025</v>
      </c>
      <c r="CK53" s="5">
        <f t="shared" si="13"/>
        <v>31.330000000000002</v>
      </c>
      <c r="CL53" s="10">
        <f t="shared" si="18"/>
        <v>2.8177777777777777</v>
      </c>
      <c r="CM53" s="10">
        <f t="shared" si="18"/>
        <v>2.1959999999999997</v>
      </c>
      <c r="CN53" s="10">
        <f t="shared" si="18"/>
        <v>2.98536</v>
      </c>
      <c r="CO53" s="10">
        <f t="shared" si="18"/>
        <v>0.66239999999999999</v>
      </c>
      <c r="CP53" s="10">
        <f t="shared" si="18"/>
        <v>0.48</v>
      </c>
      <c r="CQ53" s="10">
        <f t="shared" si="18"/>
        <v>0.1323</v>
      </c>
      <c r="CR53" s="10">
        <f t="shared" si="18"/>
        <v>6.2660000000000009</v>
      </c>
      <c r="CS53" s="12">
        <f t="shared" si="15"/>
        <v>15.53983777777778</v>
      </c>
      <c r="CT53" s="10" t="str">
        <f t="shared" si="16"/>
        <v>EXCELENTE</v>
      </c>
    </row>
    <row r="54" spans="1:98" ht="15.75" x14ac:dyDescent="0.25">
      <c r="A54" s="2" t="s">
        <v>265</v>
      </c>
      <c r="B54" s="3">
        <v>2018</v>
      </c>
      <c r="C54" s="3" t="s">
        <v>158</v>
      </c>
      <c r="D54" s="3" t="s">
        <v>266</v>
      </c>
      <c r="E54" s="14" t="s">
        <v>267</v>
      </c>
      <c r="F54" s="3" t="s">
        <v>217</v>
      </c>
      <c r="G54" s="3" t="s">
        <v>103</v>
      </c>
      <c r="H54" s="14" t="s">
        <v>271</v>
      </c>
      <c r="I54" s="14" t="s">
        <v>272</v>
      </c>
      <c r="J54" s="5">
        <v>855962.85100000002</v>
      </c>
      <c r="K54" s="5">
        <v>1170947.1299999999</v>
      </c>
      <c r="L54" s="14">
        <v>2100</v>
      </c>
      <c r="M54" s="7" t="s">
        <v>250</v>
      </c>
      <c r="N54" s="7">
        <v>43340</v>
      </c>
      <c r="O54" s="8" t="s">
        <v>273</v>
      </c>
      <c r="P54" s="8">
        <v>1</v>
      </c>
      <c r="Q54" s="8">
        <v>0</v>
      </c>
      <c r="R54" s="5">
        <v>0</v>
      </c>
      <c r="S54" s="5">
        <v>6.78</v>
      </c>
      <c r="T54" s="9">
        <v>20.100000000000001</v>
      </c>
      <c r="U54" s="9">
        <v>155.1</v>
      </c>
      <c r="V54" s="5">
        <v>4.16</v>
      </c>
      <c r="W54" s="9">
        <v>59</v>
      </c>
      <c r="X54" s="8"/>
      <c r="Y54" s="5"/>
      <c r="Z54" s="5"/>
      <c r="AA54" s="5"/>
      <c r="AB54" s="9"/>
      <c r="AC54" s="9">
        <v>2.7</v>
      </c>
      <c r="AD54" s="9">
        <v>26.2</v>
      </c>
      <c r="AE54" s="5">
        <v>0.4</v>
      </c>
      <c r="AF54" s="10"/>
      <c r="AG54" s="9"/>
      <c r="AH54" s="9"/>
      <c r="AI54" s="9"/>
      <c r="AJ54" s="8"/>
      <c r="AK54" s="8"/>
      <c r="AL54" s="10">
        <v>2.7589999999999999</v>
      </c>
      <c r="AM54" s="10">
        <v>3.6</v>
      </c>
      <c r="AN54" s="10">
        <v>43.89</v>
      </c>
      <c r="AO54" s="10">
        <v>0.04</v>
      </c>
      <c r="AP54" s="10"/>
      <c r="AQ54" s="10"/>
      <c r="AR54" s="9">
        <v>224.7</v>
      </c>
      <c r="AS54" s="9">
        <v>2419.6</v>
      </c>
      <c r="AT54" s="10">
        <v>0.107</v>
      </c>
      <c r="AU54" s="10">
        <v>8.0399999999999991</v>
      </c>
      <c r="AV54" s="10">
        <v>0.61799999999999999</v>
      </c>
      <c r="AW54" s="10">
        <v>18.399999999999999</v>
      </c>
      <c r="AX54" s="10"/>
      <c r="AY54" s="10"/>
      <c r="AZ54" s="10">
        <v>0.314</v>
      </c>
      <c r="BA54" s="10">
        <v>0.05</v>
      </c>
      <c r="BB54" s="10">
        <v>0.5</v>
      </c>
      <c r="BC54" s="10"/>
      <c r="BD54" s="10"/>
      <c r="BE54" s="10">
        <v>0</v>
      </c>
      <c r="BF54" s="10">
        <v>0</v>
      </c>
      <c r="BG54" s="10">
        <v>1</v>
      </c>
      <c r="BH54" s="10">
        <v>52.95</v>
      </c>
      <c r="BI54" s="10">
        <v>26.44</v>
      </c>
      <c r="BJ54" s="5">
        <v>11.992000000000001</v>
      </c>
      <c r="BK54" s="10">
        <v>8.52</v>
      </c>
      <c r="BL54" s="10">
        <v>3.79</v>
      </c>
      <c r="BM54" s="10">
        <v>6.4</v>
      </c>
      <c r="BN54" s="10">
        <v>18</v>
      </c>
      <c r="BO54" s="10"/>
      <c r="BP54" s="10"/>
      <c r="BQ54" s="10"/>
      <c r="BR54" s="10"/>
      <c r="BS54" s="10"/>
      <c r="BT54" s="10"/>
      <c r="BU54" s="10"/>
      <c r="BV54" s="10"/>
      <c r="BW54" s="3">
        <f t="shared" si="0"/>
        <v>139.59</v>
      </c>
      <c r="BX54" s="3">
        <f t="shared" si="1"/>
        <v>0.04</v>
      </c>
      <c r="BY54" s="5">
        <f t="shared" si="2"/>
        <v>0.2</v>
      </c>
      <c r="BZ54" s="3">
        <f t="shared" si="3"/>
        <v>0.12</v>
      </c>
      <c r="CA54" s="3">
        <f t="shared" si="19"/>
        <v>0.16</v>
      </c>
      <c r="CB54" s="3">
        <f t="shared" si="19"/>
        <v>0.16</v>
      </c>
      <c r="CC54" s="3">
        <f t="shared" si="5"/>
        <v>0.12</v>
      </c>
      <c r="CD54" s="5">
        <f t="shared" si="6"/>
        <v>0.2</v>
      </c>
      <c r="CE54" s="5">
        <f t="shared" si="7"/>
        <v>75.333333333333343</v>
      </c>
      <c r="CF54" s="5">
        <f t="shared" si="8"/>
        <v>13.959</v>
      </c>
      <c r="CG54" s="5">
        <f t="shared" si="9"/>
        <v>10.590000000000002</v>
      </c>
      <c r="CH54" s="3">
        <f t="shared" si="10"/>
        <v>9</v>
      </c>
      <c r="CI54" s="5">
        <f t="shared" si="11"/>
        <v>10.576000000000001</v>
      </c>
      <c r="CJ54" s="5">
        <f t="shared" si="12"/>
        <v>2.9980000000000002</v>
      </c>
      <c r="CK54" s="5">
        <f t="shared" si="13"/>
        <v>27.589999999999996</v>
      </c>
      <c r="CL54" s="10">
        <f t="shared" si="18"/>
        <v>3.0133333333333336</v>
      </c>
      <c r="CM54" s="10">
        <f t="shared" si="18"/>
        <v>2.7918000000000003</v>
      </c>
      <c r="CN54" s="10">
        <f t="shared" si="18"/>
        <v>1.2708000000000002</v>
      </c>
      <c r="CO54" s="10">
        <f t="shared" si="18"/>
        <v>1.44</v>
      </c>
      <c r="CP54" s="10">
        <f t="shared" si="18"/>
        <v>1.6921600000000001</v>
      </c>
      <c r="CQ54" s="10">
        <f t="shared" si="18"/>
        <v>0.35976000000000002</v>
      </c>
      <c r="CR54" s="10">
        <f t="shared" si="18"/>
        <v>5.5179999999999998</v>
      </c>
      <c r="CS54" s="12">
        <f t="shared" si="15"/>
        <v>16.085853333333333</v>
      </c>
      <c r="CT54" s="10" t="str">
        <f t="shared" si="16"/>
        <v>EXCELENTE</v>
      </c>
    </row>
    <row r="55" spans="1:98" ht="15.75" x14ac:dyDescent="0.25">
      <c r="A55" s="2" t="s">
        <v>265</v>
      </c>
      <c r="B55" s="3">
        <v>2019</v>
      </c>
      <c r="C55" s="3" t="s">
        <v>158</v>
      </c>
      <c r="D55" s="3" t="s">
        <v>266</v>
      </c>
      <c r="E55" s="14" t="s">
        <v>267</v>
      </c>
      <c r="F55" s="3" t="s">
        <v>217</v>
      </c>
      <c r="G55" s="3" t="s">
        <v>103</v>
      </c>
      <c r="H55" s="14" t="s">
        <v>271</v>
      </c>
      <c r="I55" s="14" t="s">
        <v>272</v>
      </c>
      <c r="J55" s="5">
        <v>855962.85100000002</v>
      </c>
      <c r="K55" s="5">
        <v>1170947.1299999999</v>
      </c>
      <c r="L55" s="14">
        <v>2100</v>
      </c>
      <c r="M55" s="7" t="s">
        <v>274</v>
      </c>
      <c r="N55" s="7">
        <v>43614</v>
      </c>
      <c r="O55" s="8" t="s">
        <v>275</v>
      </c>
      <c r="P55" s="8">
        <v>1</v>
      </c>
      <c r="Q55" s="8">
        <v>0</v>
      </c>
      <c r="R55" s="5">
        <v>0</v>
      </c>
      <c r="S55" s="5">
        <v>6.61</v>
      </c>
      <c r="T55" s="9">
        <v>20.3</v>
      </c>
      <c r="U55" s="9">
        <v>15.2</v>
      </c>
      <c r="V55" s="5">
        <v>3.24</v>
      </c>
      <c r="W55" s="9">
        <v>45.9</v>
      </c>
      <c r="X55" s="8"/>
      <c r="Y55" s="5"/>
      <c r="Z55" s="5"/>
      <c r="AA55" s="5"/>
      <c r="AB55" s="9"/>
      <c r="AC55" s="9">
        <v>1</v>
      </c>
      <c r="AD55" s="9">
        <v>10</v>
      </c>
      <c r="AE55" s="5">
        <v>0.4</v>
      </c>
      <c r="AF55" s="10"/>
      <c r="AG55" s="9"/>
      <c r="AH55" s="9"/>
      <c r="AI55" s="9"/>
      <c r="AJ55" s="8"/>
      <c r="AK55" s="8"/>
      <c r="AL55" s="10">
        <v>1.81</v>
      </c>
      <c r="AM55" s="10">
        <v>1.4</v>
      </c>
      <c r="AN55" s="10">
        <v>19.09</v>
      </c>
      <c r="AO55" s="10">
        <v>7.0000000000000001E-3</v>
      </c>
      <c r="AP55" s="10"/>
      <c r="AQ55" s="10"/>
      <c r="AR55" s="9">
        <v>770.1</v>
      </c>
      <c r="AS55" s="9">
        <v>1986.3</v>
      </c>
      <c r="AT55" s="10">
        <v>0.40699999999999997</v>
      </c>
      <c r="AU55" s="10">
        <v>1.38</v>
      </c>
      <c r="AV55" s="10">
        <v>0.66600000000000004</v>
      </c>
      <c r="AW55" s="10">
        <v>5.44</v>
      </c>
      <c r="AX55" s="10"/>
      <c r="AY55" s="10"/>
      <c r="AZ55" s="10">
        <v>0.1</v>
      </c>
      <c r="BA55" s="10">
        <v>0.05</v>
      </c>
      <c r="BB55" s="10"/>
      <c r="BC55" s="10"/>
      <c r="BD55" s="10"/>
      <c r="BE55" s="10">
        <v>0</v>
      </c>
      <c r="BF55" s="10">
        <v>0</v>
      </c>
      <c r="BG55" s="10">
        <v>1</v>
      </c>
      <c r="BH55" s="10">
        <v>17.38</v>
      </c>
      <c r="BI55" s="10">
        <v>23.5</v>
      </c>
      <c r="BJ55" s="5">
        <v>12.964</v>
      </c>
      <c r="BK55" s="10">
        <v>11.8</v>
      </c>
      <c r="BL55" s="10">
        <v>3.34</v>
      </c>
      <c r="BM55" s="10">
        <v>2.08</v>
      </c>
      <c r="BN55" s="10">
        <v>8.82</v>
      </c>
      <c r="BO55" s="10"/>
      <c r="BP55" s="10"/>
      <c r="BQ55" s="10"/>
      <c r="BR55" s="10"/>
      <c r="BS55" s="10"/>
      <c r="BT55" s="10"/>
      <c r="BU55" s="10"/>
      <c r="BV55" s="10"/>
      <c r="BW55" s="3">
        <f t="shared" si="0"/>
        <v>13.68</v>
      </c>
      <c r="BX55" s="3">
        <f t="shared" si="1"/>
        <v>0.04</v>
      </c>
      <c r="BY55" s="5">
        <f t="shared" si="2"/>
        <v>0.2</v>
      </c>
      <c r="BZ55" s="3">
        <f t="shared" si="3"/>
        <v>0.12</v>
      </c>
      <c r="CA55" s="3">
        <f t="shared" si="19"/>
        <v>0.16</v>
      </c>
      <c r="CB55" s="3">
        <f t="shared" si="19"/>
        <v>0.16</v>
      </c>
      <c r="CC55" s="3">
        <f t="shared" si="5"/>
        <v>0.12</v>
      </c>
      <c r="CD55" s="5">
        <f t="shared" si="6"/>
        <v>0.2</v>
      </c>
      <c r="CE55" s="5">
        <f t="shared" si="7"/>
        <v>73.444444444444443</v>
      </c>
      <c r="CF55" s="5">
        <f t="shared" si="8"/>
        <v>1.3679999999999999</v>
      </c>
      <c r="CG55" s="5">
        <f t="shared" si="9"/>
        <v>3.476</v>
      </c>
      <c r="CH55" s="3">
        <f t="shared" si="10"/>
        <v>4.41</v>
      </c>
      <c r="CI55" s="5">
        <f t="shared" si="11"/>
        <v>9.4</v>
      </c>
      <c r="CJ55" s="5">
        <f t="shared" si="12"/>
        <v>3.2410000000000001</v>
      </c>
      <c r="CK55" s="5">
        <f t="shared" si="13"/>
        <v>18.099999999999998</v>
      </c>
      <c r="CL55" s="10">
        <f t="shared" si="18"/>
        <v>2.9377777777777778</v>
      </c>
      <c r="CM55" s="10">
        <f t="shared" si="18"/>
        <v>0.27360000000000001</v>
      </c>
      <c r="CN55" s="10">
        <f t="shared" si="18"/>
        <v>0.41711999999999999</v>
      </c>
      <c r="CO55" s="10">
        <f t="shared" si="18"/>
        <v>0.7056</v>
      </c>
      <c r="CP55" s="10">
        <f t="shared" si="18"/>
        <v>1.504</v>
      </c>
      <c r="CQ55" s="10">
        <f t="shared" si="18"/>
        <v>0.38891999999999999</v>
      </c>
      <c r="CR55" s="10">
        <f t="shared" si="18"/>
        <v>3.6199999999999997</v>
      </c>
      <c r="CS55" s="12">
        <f t="shared" si="15"/>
        <v>9.8470177777777774</v>
      </c>
      <c r="CT55" s="10" t="str">
        <f t="shared" si="16"/>
        <v>EXCELENTE</v>
      </c>
    </row>
    <row r="56" spans="1:98" ht="15.75" x14ac:dyDescent="0.25">
      <c r="A56" s="2" t="s">
        <v>276</v>
      </c>
      <c r="B56" s="3">
        <v>2016</v>
      </c>
      <c r="C56" s="3" t="s">
        <v>158</v>
      </c>
      <c r="D56" s="3" t="s">
        <v>277</v>
      </c>
      <c r="E56" s="3" t="s">
        <v>278</v>
      </c>
      <c r="F56" s="3" t="s">
        <v>217</v>
      </c>
      <c r="G56" s="3" t="s">
        <v>103</v>
      </c>
      <c r="H56" s="3" t="s">
        <v>279</v>
      </c>
      <c r="I56" s="3" t="s">
        <v>280</v>
      </c>
      <c r="J56" s="5">
        <v>855881.19299999997</v>
      </c>
      <c r="K56" s="5">
        <v>1177177.1510000001</v>
      </c>
      <c r="L56" s="8">
        <v>2112</v>
      </c>
      <c r="M56" s="6">
        <v>0.4375</v>
      </c>
      <c r="N56" s="7">
        <v>42695</v>
      </c>
      <c r="O56" s="7" t="s">
        <v>281</v>
      </c>
      <c r="P56" s="8">
        <v>1</v>
      </c>
      <c r="Q56" s="8">
        <v>0</v>
      </c>
      <c r="R56" s="5">
        <v>0</v>
      </c>
      <c r="S56" s="5">
        <v>6</v>
      </c>
      <c r="T56" s="9">
        <v>23.4</v>
      </c>
      <c r="U56" s="5">
        <v>184.2</v>
      </c>
      <c r="V56" s="5">
        <v>3.91</v>
      </c>
      <c r="W56" s="9">
        <v>60.7</v>
      </c>
      <c r="X56" s="8"/>
      <c r="Y56" s="5"/>
      <c r="Z56" s="5"/>
      <c r="AA56" s="5"/>
      <c r="AB56" s="9"/>
      <c r="AC56" s="9">
        <v>24.4</v>
      </c>
      <c r="AD56" s="9">
        <v>51.6</v>
      </c>
      <c r="AE56" s="5">
        <v>0.4</v>
      </c>
      <c r="AF56" s="10"/>
      <c r="AG56" s="9"/>
      <c r="AH56" s="9"/>
      <c r="AI56" s="9"/>
      <c r="AJ56" s="5">
        <v>0</v>
      </c>
      <c r="AK56" s="3">
        <v>80</v>
      </c>
      <c r="AL56" s="3">
        <v>0.875</v>
      </c>
      <c r="AM56" s="3">
        <v>0.4</v>
      </c>
      <c r="AN56" s="3">
        <v>36.35</v>
      </c>
      <c r="AO56" s="10">
        <v>5.1339999999999997E-3</v>
      </c>
      <c r="AP56" s="10"/>
      <c r="AQ56" s="10"/>
      <c r="AR56" s="9">
        <v>1</v>
      </c>
      <c r="AS56" s="9">
        <v>63.7</v>
      </c>
      <c r="AT56" s="3">
        <v>0.52200000000000002</v>
      </c>
      <c r="AU56" s="3">
        <v>2.2400000000000002</v>
      </c>
      <c r="AV56" s="10">
        <v>0.46</v>
      </c>
      <c r="AW56" s="10"/>
      <c r="AX56" s="10"/>
      <c r="AY56" s="10"/>
      <c r="AZ56" s="3">
        <v>0.14899999999999999</v>
      </c>
      <c r="BA56" s="10">
        <v>8.3000000000000004E-2</v>
      </c>
      <c r="BB56" s="10"/>
      <c r="BC56" s="10"/>
      <c r="BD56" s="10"/>
      <c r="BE56" s="10">
        <v>0</v>
      </c>
      <c r="BF56" s="10">
        <v>0</v>
      </c>
      <c r="BG56" s="10">
        <v>1</v>
      </c>
      <c r="BH56" s="3">
        <v>61.1</v>
      </c>
      <c r="BI56" s="3">
        <v>18.600000000000001</v>
      </c>
      <c r="BJ56" s="5">
        <v>11.43</v>
      </c>
      <c r="BK56" s="3">
        <v>11.4</v>
      </c>
      <c r="BL56" s="3">
        <v>3.15</v>
      </c>
      <c r="BM56" s="3">
        <v>4.59</v>
      </c>
      <c r="BN56" s="3">
        <v>12</v>
      </c>
      <c r="BO56" s="5">
        <v>1</v>
      </c>
      <c r="BP56" s="10"/>
      <c r="BQ56" s="10"/>
      <c r="BR56" s="10"/>
      <c r="BS56" s="10"/>
      <c r="BT56" s="10"/>
      <c r="BU56" s="10"/>
      <c r="BV56" s="10"/>
      <c r="BW56" s="3">
        <f t="shared" si="0"/>
        <v>165.78</v>
      </c>
      <c r="BX56" s="3">
        <f t="shared" si="1"/>
        <v>0.04</v>
      </c>
      <c r="BY56" s="5">
        <f t="shared" si="2"/>
        <v>0.2</v>
      </c>
      <c r="BZ56" s="3">
        <f t="shared" si="3"/>
        <v>0.12</v>
      </c>
      <c r="CA56" s="3">
        <f t="shared" si="19"/>
        <v>0.16</v>
      </c>
      <c r="CB56" s="3">
        <f t="shared" si="19"/>
        <v>0.16</v>
      </c>
      <c r="CC56" s="3">
        <f t="shared" si="5"/>
        <v>0.12</v>
      </c>
      <c r="CD56" s="5">
        <f t="shared" si="6"/>
        <v>0.2</v>
      </c>
      <c r="CE56" s="5">
        <f t="shared" si="7"/>
        <v>66.666666666666657</v>
      </c>
      <c r="CF56" s="5">
        <f t="shared" si="8"/>
        <v>16.577999999999999</v>
      </c>
      <c r="CG56" s="5">
        <f t="shared" si="9"/>
        <v>12.22</v>
      </c>
      <c r="CH56" s="3">
        <f t="shared" si="10"/>
        <v>6</v>
      </c>
      <c r="CI56" s="5">
        <f t="shared" si="11"/>
        <v>7.44</v>
      </c>
      <c r="CJ56" s="5">
        <f t="shared" si="12"/>
        <v>2.8574999999999999</v>
      </c>
      <c r="CK56" s="5">
        <f t="shared" si="13"/>
        <v>8.75</v>
      </c>
      <c r="CL56" s="10">
        <f t="shared" si="18"/>
        <v>2.6666666666666665</v>
      </c>
      <c r="CM56" s="10">
        <f t="shared" si="18"/>
        <v>3.3155999999999999</v>
      </c>
      <c r="CN56" s="10">
        <f t="shared" si="18"/>
        <v>1.4663999999999999</v>
      </c>
      <c r="CO56" s="10">
        <f t="shared" si="18"/>
        <v>0.96</v>
      </c>
      <c r="CP56" s="10">
        <f t="shared" si="18"/>
        <v>1.1904000000000001</v>
      </c>
      <c r="CQ56" s="10">
        <f t="shared" si="18"/>
        <v>0.34289999999999998</v>
      </c>
      <c r="CR56" s="10">
        <f t="shared" si="18"/>
        <v>1.75</v>
      </c>
      <c r="CS56" s="12">
        <f t="shared" si="15"/>
        <v>11.691966666666666</v>
      </c>
      <c r="CT56" s="10" t="str">
        <f t="shared" si="16"/>
        <v>EXCELENTE</v>
      </c>
    </row>
    <row r="57" spans="1:98" ht="15.75" x14ac:dyDescent="0.25">
      <c r="A57" s="2" t="s">
        <v>276</v>
      </c>
      <c r="B57" s="3">
        <v>2018</v>
      </c>
      <c r="C57" s="3" t="s">
        <v>158</v>
      </c>
      <c r="D57" s="3" t="s">
        <v>277</v>
      </c>
      <c r="E57" s="3" t="s">
        <v>282</v>
      </c>
      <c r="F57" s="3" t="s">
        <v>217</v>
      </c>
      <c r="G57" s="3" t="s">
        <v>103</v>
      </c>
      <c r="H57" s="3" t="s">
        <v>279</v>
      </c>
      <c r="I57" s="3" t="s">
        <v>280</v>
      </c>
      <c r="J57" s="5">
        <v>855881.19299999997</v>
      </c>
      <c r="K57" s="5">
        <v>1177177.1510000001</v>
      </c>
      <c r="L57" s="8">
        <v>2112</v>
      </c>
      <c r="M57" s="7" t="s">
        <v>283</v>
      </c>
      <c r="N57" s="7">
        <v>43339</v>
      </c>
      <c r="O57" s="5" t="s">
        <v>284</v>
      </c>
      <c r="P57" s="8">
        <v>1</v>
      </c>
      <c r="Q57" s="8">
        <v>0</v>
      </c>
      <c r="R57" s="5">
        <v>0</v>
      </c>
      <c r="S57" s="5">
        <v>6.64</v>
      </c>
      <c r="T57" s="9">
        <v>24.9</v>
      </c>
      <c r="U57" s="9">
        <v>182.6</v>
      </c>
      <c r="V57" s="5">
        <v>5.87</v>
      </c>
      <c r="W57" s="9">
        <v>86.8</v>
      </c>
      <c r="X57" s="8"/>
      <c r="Y57" s="5"/>
      <c r="Z57" s="5"/>
      <c r="AA57" s="5"/>
      <c r="AB57" s="9"/>
      <c r="AC57" s="9">
        <v>5.6</v>
      </c>
      <c r="AD57" s="9">
        <v>39.700000000000003</v>
      </c>
      <c r="AE57" s="5">
        <v>0.4</v>
      </c>
      <c r="AF57" s="10"/>
      <c r="AG57" s="9"/>
      <c r="AH57" s="9"/>
      <c r="AI57" s="9"/>
      <c r="AJ57" s="8"/>
      <c r="AK57" s="8"/>
      <c r="AL57" s="10">
        <v>0.53100000000000003</v>
      </c>
      <c r="AM57" s="10">
        <v>0.85</v>
      </c>
      <c r="AN57" s="10">
        <v>47.38</v>
      </c>
      <c r="AO57" s="10">
        <v>1.6E-2</v>
      </c>
      <c r="AP57" s="10"/>
      <c r="AQ57" s="10"/>
      <c r="AR57" s="8">
        <v>1</v>
      </c>
      <c r="AS57" s="9">
        <v>209.8</v>
      </c>
      <c r="AT57" s="10">
        <v>0.107</v>
      </c>
      <c r="AU57" s="10">
        <v>3.58</v>
      </c>
      <c r="AV57" s="10">
        <v>0.46</v>
      </c>
      <c r="AW57" s="10">
        <v>11</v>
      </c>
      <c r="AX57" s="10"/>
      <c r="AY57" s="10"/>
      <c r="AZ57" s="10">
        <v>0.32900000000000001</v>
      </c>
      <c r="BA57" s="10">
        <v>8.4000000000000005E-2</v>
      </c>
      <c r="BB57" s="10">
        <v>0.5</v>
      </c>
      <c r="BC57" s="10"/>
      <c r="BD57" s="10"/>
      <c r="BE57" s="10">
        <v>0</v>
      </c>
      <c r="BF57" s="10">
        <v>0</v>
      </c>
      <c r="BG57" s="10">
        <v>1</v>
      </c>
      <c r="BH57" s="10">
        <v>86.42</v>
      </c>
      <c r="BI57" s="10">
        <v>52.39</v>
      </c>
      <c r="BJ57" s="5">
        <v>14.714</v>
      </c>
      <c r="BK57" s="10">
        <v>12.2</v>
      </c>
      <c r="BL57" s="10">
        <v>7.63</v>
      </c>
      <c r="BM57" s="10">
        <v>10.6</v>
      </c>
      <c r="BN57" s="10">
        <v>13</v>
      </c>
      <c r="BO57" s="10"/>
      <c r="BP57" s="10"/>
      <c r="BQ57" s="10"/>
      <c r="BR57" s="10"/>
      <c r="BS57" s="10"/>
      <c r="BT57" s="10"/>
      <c r="BU57" s="10"/>
      <c r="BV57" s="10"/>
      <c r="BW57" s="3">
        <f t="shared" si="0"/>
        <v>164.34</v>
      </c>
      <c r="BX57" s="3">
        <f t="shared" si="1"/>
        <v>0.04</v>
      </c>
      <c r="BY57" s="5">
        <f t="shared" si="2"/>
        <v>0.2</v>
      </c>
      <c r="BZ57" s="3">
        <f t="shared" si="3"/>
        <v>0.12</v>
      </c>
      <c r="CA57" s="3">
        <f t="shared" si="19"/>
        <v>0.16</v>
      </c>
      <c r="CB57" s="3">
        <f t="shared" si="19"/>
        <v>0.16</v>
      </c>
      <c r="CC57" s="3">
        <f t="shared" si="5"/>
        <v>0.12</v>
      </c>
      <c r="CD57" s="5">
        <f t="shared" si="6"/>
        <v>0.2</v>
      </c>
      <c r="CE57" s="5">
        <f t="shared" si="7"/>
        <v>73.777777777777771</v>
      </c>
      <c r="CF57" s="5">
        <f t="shared" si="8"/>
        <v>16.434000000000001</v>
      </c>
      <c r="CG57" s="5">
        <f t="shared" si="9"/>
        <v>17.283999999999999</v>
      </c>
      <c r="CH57" s="3">
        <f t="shared" si="10"/>
        <v>6.5</v>
      </c>
      <c r="CI57" s="5">
        <f t="shared" si="11"/>
        <v>20.956</v>
      </c>
      <c r="CJ57" s="5">
        <f t="shared" si="12"/>
        <v>3.6784999999999997</v>
      </c>
      <c r="CK57" s="5">
        <f t="shared" si="13"/>
        <v>5.3100000000000005</v>
      </c>
      <c r="CL57" s="10">
        <f t="shared" si="18"/>
        <v>2.951111111111111</v>
      </c>
      <c r="CM57" s="10">
        <f t="shared" si="18"/>
        <v>3.2868000000000004</v>
      </c>
      <c r="CN57" s="10">
        <f t="shared" si="18"/>
        <v>2.0740799999999999</v>
      </c>
      <c r="CO57" s="10">
        <f t="shared" si="18"/>
        <v>1.04</v>
      </c>
      <c r="CP57" s="10">
        <f t="shared" si="18"/>
        <v>3.3529599999999999</v>
      </c>
      <c r="CQ57" s="10">
        <f t="shared" si="18"/>
        <v>0.44141999999999992</v>
      </c>
      <c r="CR57" s="10">
        <f t="shared" si="18"/>
        <v>1.0620000000000001</v>
      </c>
      <c r="CS57" s="12">
        <f t="shared" si="15"/>
        <v>14.208371111111111</v>
      </c>
      <c r="CT57" s="10" t="str">
        <f t="shared" si="16"/>
        <v>EXCELENTE</v>
      </c>
    </row>
    <row r="58" spans="1:98" ht="15.75" x14ac:dyDescent="0.25">
      <c r="A58" s="2" t="s">
        <v>276</v>
      </c>
      <c r="B58" s="3">
        <v>2019</v>
      </c>
      <c r="C58" s="3" t="s">
        <v>158</v>
      </c>
      <c r="D58" s="3" t="s">
        <v>277</v>
      </c>
      <c r="E58" s="3" t="s">
        <v>282</v>
      </c>
      <c r="F58" s="3" t="s">
        <v>217</v>
      </c>
      <c r="G58" s="3" t="s">
        <v>103</v>
      </c>
      <c r="H58" s="3" t="s">
        <v>279</v>
      </c>
      <c r="I58" s="3" t="s">
        <v>280</v>
      </c>
      <c r="J58" s="5">
        <v>855881.19299999997</v>
      </c>
      <c r="K58" s="5">
        <v>1177177.1510000001</v>
      </c>
      <c r="L58" s="8">
        <v>2112</v>
      </c>
      <c r="M58" s="7" t="s">
        <v>285</v>
      </c>
      <c r="N58" s="7">
        <v>43613</v>
      </c>
      <c r="O58" s="5" t="s">
        <v>286</v>
      </c>
      <c r="P58" s="8">
        <v>1</v>
      </c>
      <c r="Q58" s="8">
        <v>0</v>
      </c>
      <c r="R58" s="5">
        <v>0</v>
      </c>
      <c r="S58" s="5">
        <v>6.4</v>
      </c>
      <c r="T58" s="9">
        <v>22.6</v>
      </c>
      <c r="U58" s="9">
        <v>21.55</v>
      </c>
      <c r="V58" s="5">
        <v>5.38</v>
      </c>
      <c r="W58" s="9"/>
      <c r="X58" s="8"/>
      <c r="Y58" s="5"/>
      <c r="Z58" s="5"/>
      <c r="AA58" s="5"/>
      <c r="AB58" s="9"/>
      <c r="AC58" s="9">
        <v>18.8</v>
      </c>
      <c r="AD58" s="9">
        <v>56.7</v>
      </c>
      <c r="AE58" s="5">
        <v>0.4</v>
      </c>
      <c r="AF58" s="10"/>
      <c r="AG58" s="9"/>
      <c r="AH58" s="9"/>
      <c r="AI58" s="9"/>
      <c r="AJ58" s="8"/>
      <c r="AK58" s="8"/>
      <c r="AL58" s="10">
        <v>1.268</v>
      </c>
      <c r="AM58" s="10">
        <v>0.5</v>
      </c>
      <c r="AN58" s="10">
        <v>23.87</v>
      </c>
      <c r="AO58" s="10">
        <v>1.2999999999999999E-2</v>
      </c>
      <c r="AP58" s="10"/>
      <c r="AQ58" s="10"/>
      <c r="AR58" s="8">
        <v>1</v>
      </c>
      <c r="AS58" s="9">
        <v>150</v>
      </c>
      <c r="AT58" s="10">
        <v>0.107</v>
      </c>
      <c r="AU58" s="10">
        <v>1.99</v>
      </c>
      <c r="AV58" s="10">
        <v>1.79</v>
      </c>
      <c r="AW58" s="10">
        <v>2.88</v>
      </c>
      <c r="AX58" s="10"/>
      <c r="AY58" s="10"/>
      <c r="AZ58" s="10">
        <v>0.23599999999999999</v>
      </c>
      <c r="BA58" s="10">
        <v>0.05</v>
      </c>
      <c r="BB58" s="10"/>
      <c r="BC58" s="10"/>
      <c r="BD58" s="10"/>
      <c r="BE58" s="10">
        <v>0</v>
      </c>
      <c r="BF58" s="10">
        <v>0</v>
      </c>
      <c r="BG58" s="10"/>
      <c r="BH58" s="10">
        <v>21.48</v>
      </c>
      <c r="BI58" s="10">
        <v>13.75</v>
      </c>
      <c r="BJ58" s="5">
        <v>24.352</v>
      </c>
      <c r="BK58" s="10">
        <v>12.3</v>
      </c>
      <c r="BL58" s="10">
        <v>5.96</v>
      </c>
      <c r="BM58" s="10">
        <v>1.82</v>
      </c>
      <c r="BN58" s="10">
        <v>13.3</v>
      </c>
      <c r="BO58" s="10"/>
      <c r="BP58" s="10"/>
      <c r="BQ58" s="10"/>
      <c r="BR58" s="10"/>
      <c r="BS58" s="10"/>
      <c r="BT58" s="10"/>
      <c r="BU58" s="10"/>
      <c r="BV58" s="10"/>
      <c r="BW58" s="3">
        <f t="shared" si="0"/>
        <v>19.395</v>
      </c>
      <c r="BX58" s="3">
        <f t="shared" si="1"/>
        <v>0.04</v>
      </c>
      <c r="BY58" s="5">
        <f t="shared" si="2"/>
        <v>0.2</v>
      </c>
      <c r="BZ58" s="3">
        <f t="shared" si="3"/>
        <v>0.12</v>
      </c>
      <c r="CA58" s="3">
        <f t="shared" si="19"/>
        <v>0.16</v>
      </c>
      <c r="CB58" s="3">
        <f t="shared" si="19"/>
        <v>0.16</v>
      </c>
      <c r="CC58" s="3">
        <f t="shared" si="5"/>
        <v>0.12</v>
      </c>
      <c r="CD58" s="5">
        <f t="shared" si="6"/>
        <v>0.2</v>
      </c>
      <c r="CE58" s="5">
        <f t="shared" si="7"/>
        <v>71.111111111111114</v>
      </c>
      <c r="CF58" s="5">
        <f t="shared" si="8"/>
        <v>1.9395</v>
      </c>
      <c r="CG58" s="5">
        <f t="shared" si="9"/>
        <v>4.2959999999999994</v>
      </c>
      <c r="CH58" s="3">
        <f t="shared" si="10"/>
        <v>6.65</v>
      </c>
      <c r="CI58" s="5">
        <f t="shared" si="11"/>
        <v>5.5</v>
      </c>
      <c r="CJ58" s="5">
        <f t="shared" si="12"/>
        <v>6.0880000000000001</v>
      </c>
      <c r="CK58" s="5">
        <f t="shared" si="13"/>
        <v>12.68</v>
      </c>
      <c r="CL58" s="10">
        <f t="shared" si="18"/>
        <v>2.8444444444444446</v>
      </c>
      <c r="CM58" s="10">
        <f t="shared" si="18"/>
        <v>0.38790000000000002</v>
      </c>
      <c r="CN58" s="10">
        <f t="shared" si="18"/>
        <v>0.51551999999999987</v>
      </c>
      <c r="CO58" s="10">
        <f t="shared" si="18"/>
        <v>1.0640000000000001</v>
      </c>
      <c r="CP58" s="10">
        <f t="shared" si="18"/>
        <v>0.88</v>
      </c>
      <c r="CQ58" s="10">
        <f t="shared" si="18"/>
        <v>0.73055999999999999</v>
      </c>
      <c r="CR58" s="10">
        <f t="shared" si="18"/>
        <v>2.536</v>
      </c>
      <c r="CS58" s="12">
        <f t="shared" si="15"/>
        <v>8.9584244444444447</v>
      </c>
      <c r="CT58" s="10" t="str">
        <f t="shared" si="16"/>
        <v>EXCELENTE</v>
      </c>
    </row>
    <row r="59" spans="1:98" ht="15.75" x14ac:dyDescent="0.25">
      <c r="A59" s="2" t="s">
        <v>287</v>
      </c>
      <c r="B59" s="3">
        <v>2016</v>
      </c>
      <c r="C59" s="3" t="s">
        <v>158</v>
      </c>
      <c r="D59" s="3" t="s">
        <v>288</v>
      </c>
      <c r="E59" s="14" t="s">
        <v>289</v>
      </c>
      <c r="F59" s="3" t="s">
        <v>217</v>
      </c>
      <c r="G59" s="3" t="s">
        <v>103</v>
      </c>
      <c r="H59" s="14" t="s">
        <v>290</v>
      </c>
      <c r="I59" s="14" t="s">
        <v>291</v>
      </c>
      <c r="J59" s="5">
        <v>848224.76</v>
      </c>
      <c r="K59" s="5">
        <v>1169380.2849999999</v>
      </c>
      <c r="L59" s="8"/>
      <c r="M59" s="6">
        <v>0.58333333333333337</v>
      </c>
      <c r="N59" s="7">
        <v>42696</v>
      </c>
      <c r="O59" s="7" t="s">
        <v>292</v>
      </c>
      <c r="P59" s="8">
        <v>1</v>
      </c>
      <c r="Q59" s="8">
        <v>0</v>
      </c>
      <c r="R59" s="5">
        <v>0</v>
      </c>
      <c r="S59" s="5">
        <v>5.86</v>
      </c>
      <c r="T59" s="9">
        <v>20.399999999999999</v>
      </c>
      <c r="U59" s="5">
        <v>399</v>
      </c>
      <c r="V59" s="5">
        <v>3.04</v>
      </c>
      <c r="W59" s="9">
        <v>44.7</v>
      </c>
      <c r="X59" s="8"/>
      <c r="Y59" s="5"/>
      <c r="Z59" s="5"/>
      <c r="AA59" s="5"/>
      <c r="AB59" s="9"/>
      <c r="AC59" s="9">
        <v>4</v>
      </c>
      <c r="AD59" s="9">
        <v>10</v>
      </c>
      <c r="AE59" s="5">
        <v>0.4</v>
      </c>
      <c r="AF59" s="10"/>
      <c r="AG59" s="9"/>
      <c r="AH59" s="9"/>
      <c r="AI59" s="9"/>
      <c r="AJ59" s="5">
        <v>0</v>
      </c>
      <c r="AK59" s="3">
        <v>80</v>
      </c>
      <c r="AL59" s="3">
        <v>20.161000000000001</v>
      </c>
      <c r="AM59" s="3">
        <v>0.6</v>
      </c>
      <c r="AN59" s="3">
        <v>14.46</v>
      </c>
      <c r="AO59" s="10">
        <v>2E-3</v>
      </c>
      <c r="AP59" s="10"/>
      <c r="AQ59" s="10"/>
      <c r="AR59" s="8">
        <v>1</v>
      </c>
      <c r="AS59" s="8">
        <v>1986</v>
      </c>
      <c r="AT59" s="10">
        <v>0.47499999999999998</v>
      </c>
      <c r="AU59" s="10">
        <v>1.77</v>
      </c>
      <c r="AV59" s="10">
        <v>0.46</v>
      </c>
      <c r="AW59" s="10"/>
      <c r="AX59" s="10"/>
      <c r="AY59" s="10"/>
      <c r="AZ59" s="3">
        <v>0.38400000000000001</v>
      </c>
      <c r="BA59" s="10">
        <v>0.05</v>
      </c>
      <c r="BB59" s="10"/>
      <c r="BC59" s="10"/>
      <c r="BD59" s="10"/>
      <c r="BE59" s="10">
        <v>0</v>
      </c>
      <c r="BF59" s="10">
        <v>0</v>
      </c>
      <c r="BG59" s="10">
        <v>1</v>
      </c>
      <c r="BH59" s="3">
        <v>52.45</v>
      </c>
      <c r="BI59" s="3">
        <v>11</v>
      </c>
      <c r="BJ59" s="5">
        <v>3.24</v>
      </c>
      <c r="BK59" s="10">
        <v>7.26</v>
      </c>
      <c r="BL59" s="10">
        <v>2.0699999999999998</v>
      </c>
      <c r="BM59" s="10">
        <v>10.5</v>
      </c>
      <c r="BN59" s="10">
        <v>8.85</v>
      </c>
      <c r="BO59" s="5">
        <v>1</v>
      </c>
      <c r="BP59" s="10"/>
      <c r="BQ59" s="10"/>
      <c r="BR59" s="10"/>
      <c r="BS59" s="10"/>
      <c r="BT59" s="10"/>
      <c r="BU59" s="10"/>
      <c r="BV59" s="10"/>
      <c r="BW59" s="3">
        <f t="shared" si="0"/>
        <v>359.1</v>
      </c>
      <c r="BX59" s="3">
        <f t="shared" si="1"/>
        <v>0.04</v>
      </c>
      <c r="BY59" s="5">
        <f t="shared" si="2"/>
        <v>0.2</v>
      </c>
      <c r="BZ59" s="3">
        <f t="shared" si="3"/>
        <v>0.12</v>
      </c>
      <c r="CA59" s="3">
        <f t="shared" si="19"/>
        <v>0.16</v>
      </c>
      <c r="CB59" s="3">
        <f t="shared" si="19"/>
        <v>0.16</v>
      </c>
      <c r="CC59" s="3">
        <f t="shared" si="5"/>
        <v>0.12</v>
      </c>
      <c r="CD59" s="5">
        <f t="shared" si="6"/>
        <v>0.2</v>
      </c>
      <c r="CE59" s="5">
        <f t="shared" si="7"/>
        <v>65.111111111111114</v>
      </c>
      <c r="CF59" s="5">
        <f t="shared" si="8"/>
        <v>35.910000000000004</v>
      </c>
      <c r="CG59" s="5">
        <f t="shared" si="9"/>
        <v>10.49</v>
      </c>
      <c r="CH59" s="3">
        <f t="shared" si="10"/>
        <v>4.4249999999999998</v>
      </c>
      <c r="CI59" s="5">
        <f t="shared" si="11"/>
        <v>4.3999999999999995</v>
      </c>
      <c r="CJ59" s="5">
        <f t="shared" si="12"/>
        <v>0.81000000000000016</v>
      </c>
      <c r="CK59" s="5">
        <f t="shared" si="13"/>
        <v>201.61</v>
      </c>
      <c r="CL59" s="10">
        <f t="shared" si="18"/>
        <v>2.6044444444444448</v>
      </c>
      <c r="CM59" s="10">
        <f t="shared" si="18"/>
        <v>7.1820000000000013</v>
      </c>
      <c r="CN59" s="10">
        <f t="shared" si="18"/>
        <v>1.2587999999999999</v>
      </c>
      <c r="CO59" s="10">
        <f t="shared" si="18"/>
        <v>0.70799999999999996</v>
      </c>
      <c r="CP59" s="10">
        <f t="shared" si="18"/>
        <v>0.70399999999999996</v>
      </c>
      <c r="CQ59" s="10">
        <f t="shared" si="18"/>
        <v>9.7200000000000022E-2</v>
      </c>
      <c r="CR59" s="10">
        <f t="shared" si="18"/>
        <v>40.322000000000003</v>
      </c>
      <c r="CS59" s="12">
        <f t="shared" si="15"/>
        <v>52.876444444444452</v>
      </c>
      <c r="CT59" s="10" t="str">
        <f t="shared" si="16"/>
        <v>BUENO</v>
      </c>
    </row>
    <row r="60" spans="1:98" ht="15.75" x14ac:dyDescent="0.25">
      <c r="A60" s="2" t="s">
        <v>287</v>
      </c>
      <c r="B60" s="3">
        <v>2018</v>
      </c>
      <c r="C60" s="3" t="s">
        <v>158</v>
      </c>
      <c r="D60" s="3" t="s">
        <v>288</v>
      </c>
      <c r="E60" s="14" t="s">
        <v>293</v>
      </c>
      <c r="F60" s="3" t="s">
        <v>217</v>
      </c>
      <c r="G60" s="3" t="s">
        <v>103</v>
      </c>
      <c r="H60" s="14" t="s">
        <v>294</v>
      </c>
      <c r="I60" s="14" t="s">
        <v>295</v>
      </c>
      <c r="J60" s="5">
        <v>848224.76</v>
      </c>
      <c r="K60" s="5">
        <v>1169380.2849999999</v>
      </c>
      <c r="L60" s="8">
        <v>2130</v>
      </c>
      <c r="M60" s="7" t="s">
        <v>154</v>
      </c>
      <c r="N60" s="7">
        <v>43340</v>
      </c>
      <c r="O60" s="8" t="s">
        <v>296</v>
      </c>
      <c r="P60" s="8">
        <v>1</v>
      </c>
      <c r="Q60" s="8">
        <v>0</v>
      </c>
      <c r="R60" s="5">
        <v>0</v>
      </c>
      <c r="S60" s="5">
        <v>5.94</v>
      </c>
      <c r="T60" s="9">
        <v>20.2</v>
      </c>
      <c r="U60" s="9">
        <v>144.19999999999999</v>
      </c>
      <c r="V60" s="5">
        <v>6.82</v>
      </c>
      <c r="W60" s="9">
        <v>98.1</v>
      </c>
      <c r="X60" s="8"/>
      <c r="Y60" s="5"/>
      <c r="Z60" s="5"/>
      <c r="AA60" s="5"/>
      <c r="AB60" s="9"/>
      <c r="AC60" s="9">
        <v>0.5</v>
      </c>
      <c r="AD60" s="9">
        <v>10</v>
      </c>
      <c r="AE60" s="5">
        <v>0.4</v>
      </c>
      <c r="AF60" s="10"/>
      <c r="AG60" s="9"/>
      <c r="AH60" s="9"/>
      <c r="AI60" s="9"/>
      <c r="AJ60" s="8"/>
      <c r="AK60" s="8"/>
      <c r="AL60" s="10">
        <v>6.5940000000000003</v>
      </c>
      <c r="AM60" s="10">
        <v>0.65</v>
      </c>
      <c r="AN60" s="10">
        <v>26.21</v>
      </c>
      <c r="AO60" s="10">
        <v>2E-3</v>
      </c>
      <c r="AP60" s="10"/>
      <c r="AQ60" s="10"/>
      <c r="AR60" s="8">
        <v>7.5</v>
      </c>
      <c r="AS60" s="8">
        <v>2419.6</v>
      </c>
      <c r="AT60" s="10">
        <v>0.107</v>
      </c>
      <c r="AU60" s="10">
        <v>2.61</v>
      </c>
      <c r="AV60" s="10">
        <v>0.46</v>
      </c>
      <c r="AW60" s="10">
        <v>1.96</v>
      </c>
      <c r="AX60" s="10"/>
      <c r="AY60" s="10"/>
      <c r="AZ60" s="10">
        <v>0.112</v>
      </c>
      <c r="BA60" s="10">
        <v>0.05</v>
      </c>
      <c r="BB60" s="10">
        <v>0.5</v>
      </c>
      <c r="BC60" s="10"/>
      <c r="BD60" s="10"/>
      <c r="BE60" s="10">
        <v>0</v>
      </c>
      <c r="BF60" s="10">
        <v>0</v>
      </c>
      <c r="BG60" s="10">
        <v>1</v>
      </c>
      <c r="BH60" s="10">
        <v>64.94</v>
      </c>
      <c r="BI60" s="10">
        <v>14.5</v>
      </c>
      <c r="BJ60" s="5">
        <v>3.5830000000000002</v>
      </c>
      <c r="BK60" s="10">
        <v>7.37</v>
      </c>
      <c r="BL60" s="10">
        <v>4.55</v>
      </c>
      <c r="BM60" s="10">
        <v>5.53</v>
      </c>
      <c r="BN60" s="10">
        <v>8.16</v>
      </c>
      <c r="BO60" s="10"/>
      <c r="BP60" s="10"/>
      <c r="BQ60" s="10"/>
      <c r="BR60" s="10"/>
      <c r="BS60" s="10"/>
      <c r="BT60" s="10"/>
      <c r="BU60" s="10"/>
      <c r="BV60" s="10"/>
      <c r="BW60" s="3">
        <f t="shared" si="0"/>
        <v>129.78</v>
      </c>
      <c r="BX60" s="3">
        <f t="shared" si="1"/>
        <v>0.04</v>
      </c>
      <c r="BY60" s="5">
        <f t="shared" si="2"/>
        <v>0.2</v>
      </c>
      <c r="BZ60" s="3">
        <f t="shared" si="3"/>
        <v>0.12</v>
      </c>
      <c r="CA60" s="3">
        <f t="shared" si="19"/>
        <v>0.16</v>
      </c>
      <c r="CB60" s="3">
        <f t="shared" si="19"/>
        <v>0.16</v>
      </c>
      <c r="CC60" s="3">
        <f t="shared" si="5"/>
        <v>0.12</v>
      </c>
      <c r="CD60" s="5">
        <f t="shared" si="6"/>
        <v>0.2</v>
      </c>
      <c r="CE60" s="5">
        <f t="shared" si="7"/>
        <v>66</v>
      </c>
      <c r="CF60" s="5">
        <f t="shared" si="8"/>
        <v>12.978000000000002</v>
      </c>
      <c r="CG60" s="5">
        <f t="shared" si="9"/>
        <v>12.988</v>
      </c>
      <c r="CH60" s="3">
        <f t="shared" si="10"/>
        <v>4.08</v>
      </c>
      <c r="CI60" s="5">
        <f t="shared" si="11"/>
        <v>5.8000000000000007</v>
      </c>
      <c r="CJ60" s="5">
        <f t="shared" si="12"/>
        <v>0.89575000000000005</v>
      </c>
      <c r="CK60" s="5">
        <f t="shared" si="13"/>
        <v>65.94</v>
      </c>
      <c r="CL60" s="10">
        <f t="shared" si="18"/>
        <v>2.64</v>
      </c>
      <c r="CM60" s="10">
        <f t="shared" si="18"/>
        <v>2.5956000000000006</v>
      </c>
      <c r="CN60" s="10">
        <f t="shared" si="18"/>
        <v>1.5585599999999999</v>
      </c>
      <c r="CO60" s="10">
        <f t="shared" si="18"/>
        <v>0.65280000000000005</v>
      </c>
      <c r="CP60" s="10">
        <f t="shared" si="18"/>
        <v>0.92800000000000016</v>
      </c>
      <c r="CQ60" s="10">
        <f t="shared" si="18"/>
        <v>0.10749</v>
      </c>
      <c r="CR60" s="10">
        <f t="shared" si="18"/>
        <v>13.188000000000001</v>
      </c>
      <c r="CS60" s="12">
        <f t="shared" si="15"/>
        <v>21.670450000000002</v>
      </c>
      <c r="CT60" s="10" t="str">
        <f t="shared" si="16"/>
        <v>EXCELENTE</v>
      </c>
    </row>
    <row r="61" spans="1:98" ht="15.75" x14ac:dyDescent="0.25">
      <c r="A61" s="2" t="s">
        <v>287</v>
      </c>
      <c r="B61" s="3">
        <v>2019</v>
      </c>
      <c r="C61" s="3" t="s">
        <v>158</v>
      </c>
      <c r="D61" s="3" t="s">
        <v>288</v>
      </c>
      <c r="E61" s="14" t="s">
        <v>293</v>
      </c>
      <c r="F61" s="3" t="s">
        <v>217</v>
      </c>
      <c r="G61" s="3" t="s">
        <v>103</v>
      </c>
      <c r="H61" s="14" t="s">
        <v>294</v>
      </c>
      <c r="I61" s="14" t="s">
        <v>295</v>
      </c>
      <c r="J61" s="5">
        <v>848224.76</v>
      </c>
      <c r="K61" s="5">
        <v>1169380.2849999999</v>
      </c>
      <c r="L61" s="8">
        <v>2130</v>
      </c>
      <c r="M61" s="6">
        <v>0.32291666666666669</v>
      </c>
      <c r="N61" s="7">
        <v>43614</v>
      </c>
      <c r="O61" s="8" t="s">
        <v>297</v>
      </c>
      <c r="P61" s="8">
        <v>1</v>
      </c>
      <c r="Q61" s="8">
        <v>0</v>
      </c>
      <c r="R61" s="5">
        <v>0</v>
      </c>
      <c r="S61" s="5">
        <v>5.55</v>
      </c>
      <c r="T61" s="9">
        <v>19.3</v>
      </c>
      <c r="U61" s="9">
        <v>14.5</v>
      </c>
      <c r="V61" s="5">
        <v>2.36</v>
      </c>
      <c r="W61" s="9">
        <v>32.799999999999997</v>
      </c>
      <c r="X61" s="8"/>
      <c r="Y61" s="5"/>
      <c r="Z61" s="5"/>
      <c r="AA61" s="5"/>
      <c r="AB61" s="9"/>
      <c r="AC61" s="9">
        <v>0.3</v>
      </c>
      <c r="AD61" s="9">
        <v>10</v>
      </c>
      <c r="AE61" s="5">
        <v>0.4</v>
      </c>
      <c r="AF61" s="10"/>
      <c r="AG61" s="9"/>
      <c r="AH61" s="9"/>
      <c r="AI61" s="9"/>
      <c r="AJ61" s="8"/>
      <c r="AK61" s="8"/>
      <c r="AL61" s="10">
        <v>6.8940000000000001</v>
      </c>
      <c r="AM61" s="10">
        <v>0.25</v>
      </c>
      <c r="AN61" s="10">
        <v>21.19</v>
      </c>
      <c r="AO61" s="10">
        <v>3.0000000000000001E-3</v>
      </c>
      <c r="AP61" s="10"/>
      <c r="AQ61" s="10"/>
      <c r="AR61" s="8">
        <v>2</v>
      </c>
      <c r="AS61" s="8">
        <v>1203.3</v>
      </c>
      <c r="AT61" s="10">
        <v>0.107</v>
      </c>
      <c r="AU61" s="10">
        <v>2.1800000000000002</v>
      </c>
      <c r="AV61" s="10">
        <v>0.83599999999999997</v>
      </c>
      <c r="AW61" s="10">
        <v>4.5599999999999996</v>
      </c>
      <c r="AX61" s="10"/>
      <c r="AY61" s="10"/>
      <c r="AZ61" s="10"/>
      <c r="BA61" s="10">
        <v>0.05</v>
      </c>
      <c r="BB61" s="10"/>
      <c r="BC61" s="10"/>
      <c r="BD61" s="10"/>
      <c r="BE61" s="10">
        <v>0</v>
      </c>
      <c r="BF61" s="10">
        <v>0</v>
      </c>
      <c r="BG61" s="10">
        <v>1</v>
      </c>
      <c r="BH61" s="10">
        <v>18.73</v>
      </c>
      <c r="BI61" s="10">
        <v>16.5</v>
      </c>
      <c r="BJ61" s="5">
        <v>6.7910000000000004</v>
      </c>
      <c r="BK61" s="10">
        <v>7.36</v>
      </c>
      <c r="BL61" s="10">
        <v>4.18</v>
      </c>
      <c r="BM61" s="10">
        <v>5.28</v>
      </c>
      <c r="BN61" s="10">
        <v>8.01</v>
      </c>
      <c r="BO61" s="10"/>
      <c r="BP61" s="10"/>
      <c r="BQ61" s="10"/>
      <c r="BR61" s="10"/>
      <c r="BS61" s="10"/>
      <c r="BT61" s="10"/>
      <c r="BU61" s="10"/>
      <c r="BV61" s="10"/>
      <c r="BW61" s="3">
        <f t="shared" si="0"/>
        <v>13.05</v>
      </c>
      <c r="BX61" s="3">
        <f t="shared" si="1"/>
        <v>0.04</v>
      </c>
      <c r="BY61" s="5">
        <f t="shared" si="2"/>
        <v>0.2</v>
      </c>
      <c r="BZ61" s="3">
        <f t="shared" si="3"/>
        <v>0.12</v>
      </c>
      <c r="CA61" s="3">
        <f t="shared" si="19"/>
        <v>0.16</v>
      </c>
      <c r="CB61" s="3">
        <f t="shared" si="19"/>
        <v>0.16</v>
      </c>
      <c r="CC61" s="3">
        <f t="shared" si="5"/>
        <v>0.12</v>
      </c>
      <c r="CD61" s="5">
        <f t="shared" si="6"/>
        <v>0.2</v>
      </c>
      <c r="CE61" s="5">
        <f t="shared" si="7"/>
        <v>61.666666666666671</v>
      </c>
      <c r="CF61" s="5">
        <f t="shared" si="8"/>
        <v>1.3050000000000002</v>
      </c>
      <c r="CG61" s="5">
        <f t="shared" si="9"/>
        <v>3.746</v>
      </c>
      <c r="CH61" s="3">
        <f t="shared" si="10"/>
        <v>4.0049999999999999</v>
      </c>
      <c r="CI61" s="5">
        <f t="shared" si="11"/>
        <v>6.6000000000000005</v>
      </c>
      <c r="CJ61" s="5">
        <f t="shared" si="12"/>
        <v>1.6977499999999999</v>
      </c>
      <c r="CK61" s="5">
        <f t="shared" si="13"/>
        <v>68.94</v>
      </c>
      <c r="CL61" s="10">
        <f t="shared" si="18"/>
        <v>2.4666666666666668</v>
      </c>
      <c r="CM61" s="10">
        <f t="shared" si="18"/>
        <v>0.26100000000000007</v>
      </c>
      <c r="CN61" s="10">
        <f t="shared" si="18"/>
        <v>0.44951999999999998</v>
      </c>
      <c r="CO61" s="10">
        <f t="shared" si="18"/>
        <v>0.64080000000000004</v>
      </c>
      <c r="CP61" s="10">
        <f t="shared" si="18"/>
        <v>1.056</v>
      </c>
      <c r="CQ61" s="10">
        <f t="shared" si="18"/>
        <v>0.20372999999999997</v>
      </c>
      <c r="CR61" s="10">
        <f t="shared" si="18"/>
        <v>13.788</v>
      </c>
      <c r="CS61" s="12">
        <f t="shared" si="15"/>
        <v>18.865716666666668</v>
      </c>
      <c r="CT61" s="10" t="str">
        <f t="shared" si="16"/>
        <v>EXCELENTE</v>
      </c>
    </row>
    <row r="62" spans="1:98" ht="15.75" x14ac:dyDescent="0.25">
      <c r="A62" s="2" t="s">
        <v>298</v>
      </c>
      <c r="B62" s="3">
        <v>2016</v>
      </c>
      <c r="C62" s="3" t="s">
        <v>158</v>
      </c>
      <c r="D62" s="3" t="s">
        <v>299</v>
      </c>
      <c r="E62" s="3" t="s">
        <v>300</v>
      </c>
      <c r="F62" s="3" t="s">
        <v>217</v>
      </c>
      <c r="G62" s="3" t="s">
        <v>103</v>
      </c>
      <c r="H62" s="5" t="s">
        <v>301</v>
      </c>
      <c r="I62" s="5" t="s">
        <v>302</v>
      </c>
      <c r="J62" s="5">
        <v>857423.45700000005</v>
      </c>
      <c r="K62" s="5">
        <v>1174181.8589999999</v>
      </c>
      <c r="L62" s="3">
        <v>2088</v>
      </c>
      <c r="M62" s="6">
        <v>0.60416666666666663</v>
      </c>
      <c r="N62" s="7">
        <v>42696</v>
      </c>
      <c r="O62" s="7" t="s">
        <v>303</v>
      </c>
      <c r="P62" s="8">
        <v>1</v>
      </c>
      <c r="Q62" s="8">
        <v>0</v>
      </c>
      <c r="R62" s="5">
        <v>0</v>
      </c>
      <c r="S62" s="5">
        <v>5.98</v>
      </c>
      <c r="T62" s="9">
        <v>20.8</v>
      </c>
      <c r="U62" s="5">
        <v>189.2</v>
      </c>
      <c r="V62" s="5">
        <v>1.86</v>
      </c>
      <c r="W62" s="9">
        <v>26.6</v>
      </c>
      <c r="X62" s="8"/>
      <c r="Y62" s="5"/>
      <c r="Z62" s="5"/>
      <c r="AA62" s="5"/>
      <c r="AB62" s="9"/>
      <c r="AC62" s="9">
        <v>4</v>
      </c>
      <c r="AD62" s="3">
        <v>11.4</v>
      </c>
      <c r="AE62" s="5">
        <v>0.85</v>
      </c>
      <c r="AF62" s="10"/>
      <c r="AG62" s="9"/>
      <c r="AH62" s="9"/>
      <c r="AI62" s="9"/>
      <c r="AJ62" s="5">
        <v>0</v>
      </c>
      <c r="AK62" s="3">
        <v>71</v>
      </c>
      <c r="AL62" s="3">
        <v>2.5950000000000002</v>
      </c>
      <c r="AM62" s="3">
        <v>50</v>
      </c>
      <c r="AN62" s="3">
        <v>33.909999999999997</v>
      </c>
      <c r="AO62" s="10">
        <v>2E-3</v>
      </c>
      <c r="AP62" s="11"/>
      <c r="AQ62" s="10"/>
      <c r="AR62" s="9">
        <v>1</v>
      </c>
      <c r="AS62" s="9">
        <v>38.799999999999997</v>
      </c>
      <c r="AT62" s="3">
        <v>0.23300000000000001</v>
      </c>
      <c r="AU62" s="3">
        <v>5.25</v>
      </c>
      <c r="AV62" s="10">
        <v>0.46</v>
      </c>
      <c r="AW62" s="10"/>
      <c r="AX62" s="10"/>
      <c r="AY62" s="10"/>
      <c r="AZ62" s="3">
        <v>8.4239999999999995</v>
      </c>
      <c r="BA62" s="10">
        <v>0.29499999999999998</v>
      </c>
      <c r="BB62" s="10"/>
      <c r="BC62" s="10"/>
      <c r="BD62" s="10"/>
      <c r="BE62" s="10">
        <v>0</v>
      </c>
      <c r="BF62" s="10">
        <v>0</v>
      </c>
      <c r="BG62" s="10">
        <v>1</v>
      </c>
      <c r="BH62" s="3">
        <v>99.41</v>
      </c>
      <c r="BI62" s="3">
        <v>9.8000000000000007</v>
      </c>
      <c r="BJ62" s="5">
        <v>32.020000000000003</v>
      </c>
      <c r="BK62" s="3">
        <v>11.7</v>
      </c>
      <c r="BL62" s="3">
        <v>2.74</v>
      </c>
      <c r="BM62" s="3">
        <v>5.32</v>
      </c>
      <c r="BN62" s="3"/>
      <c r="BO62" s="5">
        <v>1</v>
      </c>
      <c r="BP62" s="10"/>
      <c r="BQ62" s="10"/>
      <c r="BR62" s="10"/>
      <c r="BS62" s="10"/>
      <c r="BT62" s="10"/>
      <c r="BU62" s="10"/>
      <c r="BV62" s="10"/>
      <c r="BW62" s="3">
        <f t="shared" si="0"/>
        <v>170.28</v>
      </c>
      <c r="BX62" s="3">
        <f t="shared" si="1"/>
        <v>0.04</v>
      </c>
      <c r="BY62" s="5">
        <f t="shared" si="2"/>
        <v>0.2</v>
      </c>
      <c r="BZ62" s="3">
        <f t="shared" si="3"/>
        <v>0.12</v>
      </c>
      <c r="CA62" s="3">
        <f t="shared" si="19"/>
        <v>0.16</v>
      </c>
      <c r="CB62" s="3">
        <f t="shared" si="19"/>
        <v>0.16</v>
      </c>
      <c r="CC62" s="3">
        <f t="shared" si="5"/>
        <v>0.12</v>
      </c>
      <c r="CD62" s="5">
        <f t="shared" si="6"/>
        <v>0.2</v>
      </c>
      <c r="CE62" s="5">
        <f t="shared" si="7"/>
        <v>66.444444444444457</v>
      </c>
      <c r="CF62" s="5">
        <f t="shared" si="8"/>
        <v>17.028000000000002</v>
      </c>
      <c r="CG62" s="5">
        <f t="shared" si="9"/>
        <v>19.881999999999998</v>
      </c>
      <c r="CH62" s="3">
        <f t="shared" si="10"/>
        <v>0</v>
      </c>
      <c r="CI62" s="5">
        <f t="shared" si="11"/>
        <v>3.9200000000000004</v>
      </c>
      <c r="CJ62" s="5">
        <f t="shared" si="12"/>
        <v>8.0050000000000008</v>
      </c>
      <c r="CK62" s="5">
        <f t="shared" si="13"/>
        <v>25.95</v>
      </c>
      <c r="CL62" s="10">
        <f t="shared" si="18"/>
        <v>2.6577777777777785</v>
      </c>
      <c r="CM62" s="10">
        <f t="shared" si="18"/>
        <v>3.4056000000000006</v>
      </c>
      <c r="CN62" s="10">
        <f t="shared" si="18"/>
        <v>2.3858399999999995</v>
      </c>
      <c r="CO62" s="10">
        <f t="shared" si="18"/>
        <v>0</v>
      </c>
      <c r="CP62" s="10">
        <f t="shared" si="18"/>
        <v>0.62720000000000009</v>
      </c>
      <c r="CQ62" s="10">
        <f t="shared" si="18"/>
        <v>0.96060000000000001</v>
      </c>
      <c r="CR62" s="10">
        <f t="shared" si="18"/>
        <v>5.19</v>
      </c>
      <c r="CS62" s="12">
        <f t="shared" si="15"/>
        <v>15.227017777777778</v>
      </c>
      <c r="CT62" s="10" t="str">
        <f t="shared" si="16"/>
        <v>EXCELENTE</v>
      </c>
    </row>
    <row r="63" spans="1:98" ht="15.75" x14ac:dyDescent="0.25">
      <c r="A63" s="2" t="s">
        <v>298</v>
      </c>
      <c r="B63" s="3">
        <v>2018</v>
      </c>
      <c r="C63" s="3" t="s">
        <v>158</v>
      </c>
      <c r="D63" s="3" t="s">
        <v>299</v>
      </c>
      <c r="E63" s="3" t="s">
        <v>300</v>
      </c>
      <c r="F63" s="3" t="s">
        <v>217</v>
      </c>
      <c r="G63" s="3" t="s">
        <v>103</v>
      </c>
      <c r="H63" s="5" t="s">
        <v>301</v>
      </c>
      <c r="I63" s="5" t="s">
        <v>302</v>
      </c>
      <c r="J63" s="5">
        <v>857423.45700000005</v>
      </c>
      <c r="K63" s="5">
        <v>1174181.8589999999</v>
      </c>
      <c r="L63" s="3">
        <v>2088</v>
      </c>
      <c r="M63" s="7" t="s">
        <v>283</v>
      </c>
      <c r="N63" s="7">
        <v>43340</v>
      </c>
      <c r="O63" s="7" t="s">
        <v>304</v>
      </c>
      <c r="P63" s="8">
        <v>1</v>
      </c>
      <c r="Q63" s="8">
        <v>0</v>
      </c>
      <c r="R63" s="5">
        <v>0</v>
      </c>
      <c r="S63" s="5">
        <v>7.88</v>
      </c>
      <c r="T63" s="9">
        <v>22.5</v>
      </c>
      <c r="U63" s="9">
        <v>358</v>
      </c>
      <c r="V63" s="5">
        <v>5.32</v>
      </c>
      <c r="W63" s="9">
        <v>69.599999999999994</v>
      </c>
      <c r="X63" s="8"/>
      <c r="Y63" s="5"/>
      <c r="Z63" s="5"/>
      <c r="AA63" s="5"/>
      <c r="AB63" s="9"/>
      <c r="AC63" s="9">
        <v>2.1</v>
      </c>
      <c r="AD63" s="9">
        <v>14.1</v>
      </c>
      <c r="AE63" s="5">
        <v>0.4</v>
      </c>
      <c r="AF63" s="10"/>
      <c r="AG63" s="9"/>
      <c r="AH63" s="9"/>
      <c r="AI63" s="9"/>
      <c r="AJ63" s="8"/>
      <c r="AK63" s="8"/>
      <c r="AL63" s="10">
        <v>0.2</v>
      </c>
      <c r="AM63" s="10">
        <v>60</v>
      </c>
      <c r="AN63" s="10">
        <v>150.01</v>
      </c>
      <c r="AO63" s="10">
        <v>2E-3</v>
      </c>
      <c r="AP63" s="11"/>
      <c r="AQ63" s="10"/>
      <c r="AR63" s="8">
        <v>1</v>
      </c>
      <c r="AS63" s="9">
        <v>1119.9000000000001</v>
      </c>
      <c r="AT63" s="10">
        <v>0.107</v>
      </c>
      <c r="AU63" s="10">
        <v>0.22500000000000001</v>
      </c>
      <c r="AV63" s="10">
        <v>0.46</v>
      </c>
      <c r="AW63" s="10">
        <v>0.14000000000000001</v>
      </c>
      <c r="AX63" s="10"/>
      <c r="AY63" s="10"/>
      <c r="AZ63" s="10">
        <v>2.2650000000000001</v>
      </c>
      <c r="BA63" s="10">
        <v>0.05</v>
      </c>
      <c r="BB63" s="10">
        <v>0.5</v>
      </c>
      <c r="BC63" s="10"/>
      <c r="BD63" s="10"/>
      <c r="BE63" s="10">
        <v>0</v>
      </c>
      <c r="BF63" s="10">
        <v>0</v>
      </c>
      <c r="BG63" s="10">
        <v>1</v>
      </c>
      <c r="BH63" s="10">
        <v>42.96</v>
      </c>
      <c r="BI63" s="10">
        <v>53.49</v>
      </c>
      <c r="BJ63" s="5">
        <v>24.776</v>
      </c>
      <c r="BK63" s="10">
        <v>3.02</v>
      </c>
      <c r="BL63" s="10">
        <v>1.06</v>
      </c>
      <c r="BM63" s="10">
        <v>4.6500000000000004</v>
      </c>
      <c r="BN63" s="10">
        <v>86</v>
      </c>
      <c r="BO63" s="10"/>
      <c r="BP63" s="10"/>
      <c r="BQ63" s="10"/>
      <c r="BR63" s="10"/>
      <c r="BS63" s="10"/>
      <c r="BT63" s="10"/>
      <c r="BU63" s="10"/>
      <c r="BV63" s="10"/>
      <c r="BW63" s="3">
        <f t="shared" si="0"/>
        <v>322.2</v>
      </c>
      <c r="BX63" s="3">
        <f t="shared" si="1"/>
        <v>0.04</v>
      </c>
      <c r="BY63" s="5">
        <f t="shared" si="2"/>
        <v>0.2</v>
      </c>
      <c r="BZ63" s="3">
        <f t="shared" si="3"/>
        <v>0.12</v>
      </c>
      <c r="CA63" s="3">
        <f t="shared" si="19"/>
        <v>0.16</v>
      </c>
      <c r="CB63" s="3">
        <f t="shared" si="19"/>
        <v>0.16</v>
      </c>
      <c r="CC63" s="3">
        <f t="shared" si="5"/>
        <v>0.12</v>
      </c>
      <c r="CD63" s="5">
        <f t="shared" si="6"/>
        <v>0.2</v>
      </c>
      <c r="CE63" s="5">
        <f t="shared" si="7"/>
        <v>87.555555555555557</v>
      </c>
      <c r="CF63" s="5">
        <f t="shared" si="8"/>
        <v>32.22</v>
      </c>
      <c r="CG63" s="5">
        <f t="shared" si="9"/>
        <v>8.5919999999999987</v>
      </c>
      <c r="CH63" s="3">
        <f t="shared" si="10"/>
        <v>43</v>
      </c>
      <c r="CI63" s="5">
        <f t="shared" si="11"/>
        <v>21.396000000000001</v>
      </c>
      <c r="CJ63" s="5">
        <f t="shared" si="12"/>
        <v>6.194</v>
      </c>
      <c r="CK63" s="5">
        <f t="shared" si="13"/>
        <v>2</v>
      </c>
      <c r="CL63" s="10">
        <f t="shared" si="18"/>
        <v>3.5022222222222226</v>
      </c>
      <c r="CM63" s="10">
        <f t="shared" si="18"/>
        <v>6.444</v>
      </c>
      <c r="CN63" s="10">
        <f t="shared" si="18"/>
        <v>1.0310399999999997</v>
      </c>
      <c r="CO63" s="10">
        <f t="shared" si="18"/>
        <v>6.88</v>
      </c>
      <c r="CP63" s="10">
        <f t="shared" si="18"/>
        <v>3.4233600000000002</v>
      </c>
      <c r="CQ63" s="10">
        <f t="shared" si="18"/>
        <v>0.74327999999999994</v>
      </c>
      <c r="CR63" s="10">
        <f t="shared" si="18"/>
        <v>0.4</v>
      </c>
      <c r="CS63" s="12">
        <f t="shared" si="15"/>
        <v>22.423902222222218</v>
      </c>
      <c r="CT63" s="10" t="str">
        <f t="shared" si="16"/>
        <v>EXCELENTE</v>
      </c>
    </row>
    <row r="64" spans="1:98" ht="15.75" x14ac:dyDescent="0.25">
      <c r="A64" s="2" t="s">
        <v>298</v>
      </c>
      <c r="B64" s="3">
        <v>2019</v>
      </c>
      <c r="C64" s="3" t="s">
        <v>158</v>
      </c>
      <c r="D64" s="3" t="s">
        <v>299</v>
      </c>
      <c r="E64" s="3" t="s">
        <v>300</v>
      </c>
      <c r="F64" s="3" t="s">
        <v>217</v>
      </c>
      <c r="G64" s="3" t="s">
        <v>103</v>
      </c>
      <c r="H64" s="5" t="s">
        <v>301</v>
      </c>
      <c r="I64" s="5" t="s">
        <v>302</v>
      </c>
      <c r="J64" s="5">
        <v>857423.45700000005</v>
      </c>
      <c r="K64" s="5">
        <v>1174181.8589999999</v>
      </c>
      <c r="L64" s="3">
        <v>2088</v>
      </c>
      <c r="M64" s="7"/>
      <c r="N64" s="7"/>
      <c r="O64" s="7"/>
      <c r="P64" s="8"/>
      <c r="Q64" s="8"/>
      <c r="R64" s="5"/>
      <c r="S64" s="5"/>
      <c r="T64" s="9"/>
      <c r="U64" s="9"/>
      <c r="V64" s="5"/>
      <c r="W64" s="9"/>
      <c r="X64" s="8"/>
      <c r="Y64" s="5"/>
      <c r="Z64" s="5"/>
      <c r="AA64" s="5"/>
      <c r="AB64" s="9"/>
      <c r="AC64" s="9"/>
      <c r="AD64" s="9"/>
      <c r="AE64" s="5"/>
      <c r="AF64" s="10"/>
      <c r="AG64" s="9"/>
      <c r="AH64" s="9"/>
      <c r="AI64" s="9"/>
      <c r="AJ64" s="8"/>
      <c r="AK64" s="8"/>
      <c r="AL64" s="10"/>
      <c r="AM64" s="10"/>
      <c r="AN64" s="10"/>
      <c r="AO64" s="10"/>
      <c r="AP64" s="11"/>
      <c r="AQ64" s="10"/>
      <c r="AR64" s="8"/>
      <c r="AS64" s="9"/>
      <c r="AT64" s="10"/>
      <c r="AU64" s="10"/>
      <c r="AV64" s="10"/>
      <c r="AW64" s="10"/>
      <c r="AX64" s="10"/>
      <c r="AY64" s="10"/>
      <c r="AZ64" s="10"/>
      <c r="BA64" s="10"/>
      <c r="BB64" s="10"/>
      <c r="BC64" s="10"/>
      <c r="BD64" s="10"/>
      <c r="BE64" s="10"/>
      <c r="BF64" s="10"/>
      <c r="BG64" s="10"/>
      <c r="BH64" s="10"/>
      <c r="BI64" s="10"/>
      <c r="BJ64" s="5"/>
      <c r="BK64" s="10"/>
      <c r="BL64" s="10"/>
      <c r="BM64" s="10"/>
      <c r="BN64" s="10"/>
      <c r="BO64" s="10"/>
      <c r="BP64" s="10"/>
      <c r="BQ64" s="10"/>
      <c r="BR64" s="10"/>
      <c r="BS64" s="10"/>
      <c r="BT64" s="10"/>
      <c r="BU64" s="10"/>
      <c r="BV64" s="10"/>
      <c r="BW64" s="3"/>
      <c r="BX64" s="3"/>
      <c r="BY64" s="5"/>
      <c r="BZ64" s="3"/>
      <c r="CA64" s="3"/>
      <c r="CB64" s="3"/>
      <c r="CC64" s="3"/>
      <c r="CD64" s="5"/>
      <c r="CE64" s="5"/>
      <c r="CF64" s="5"/>
      <c r="CG64" s="5"/>
      <c r="CH64" s="3"/>
      <c r="CI64" s="5"/>
      <c r="CJ64" s="5"/>
      <c r="CK64" s="5"/>
      <c r="CL64" s="10"/>
      <c r="CM64" s="10"/>
      <c r="CN64" s="10"/>
      <c r="CO64" s="10"/>
      <c r="CP64" s="10"/>
      <c r="CQ64" s="10"/>
      <c r="CR64" s="10"/>
      <c r="CS64" s="12"/>
      <c r="CT64" s="10"/>
    </row>
    <row r="65" spans="1:98" ht="15.75" x14ac:dyDescent="0.25">
      <c r="A65" s="2" t="s">
        <v>305</v>
      </c>
      <c r="B65" s="3">
        <v>2016</v>
      </c>
      <c r="C65" s="3" t="s">
        <v>158</v>
      </c>
      <c r="D65" s="3" t="s">
        <v>306</v>
      </c>
      <c r="E65" s="3" t="s">
        <v>300</v>
      </c>
      <c r="F65" s="3" t="s">
        <v>217</v>
      </c>
      <c r="G65" s="3" t="s">
        <v>103</v>
      </c>
      <c r="H65" s="5" t="s">
        <v>307</v>
      </c>
      <c r="I65" s="5" t="s">
        <v>308</v>
      </c>
      <c r="J65" s="5">
        <v>857023.49600000004</v>
      </c>
      <c r="K65" s="5">
        <v>1174612.9979999999</v>
      </c>
      <c r="L65" s="3">
        <v>2097</v>
      </c>
      <c r="M65" s="6">
        <v>0.61458333333333337</v>
      </c>
      <c r="N65" s="7">
        <v>42696</v>
      </c>
      <c r="O65" s="7" t="s">
        <v>309</v>
      </c>
      <c r="P65" s="8">
        <v>1</v>
      </c>
      <c r="Q65" s="8">
        <v>0</v>
      </c>
      <c r="R65" s="5">
        <v>0</v>
      </c>
      <c r="S65" s="5">
        <v>7.16</v>
      </c>
      <c r="T65" s="9">
        <v>20.9</v>
      </c>
      <c r="U65" s="5">
        <v>415</v>
      </c>
      <c r="V65" s="5">
        <v>4.6900000000000004</v>
      </c>
      <c r="W65" s="9">
        <v>67.599999999999994</v>
      </c>
      <c r="X65" s="8"/>
      <c r="Y65" s="5"/>
      <c r="Z65" s="5"/>
      <c r="AA65" s="5"/>
      <c r="AB65" s="9"/>
      <c r="AC65" s="9">
        <v>4.4000000000000004</v>
      </c>
      <c r="AD65" s="9">
        <v>92.2</v>
      </c>
      <c r="AE65" s="5">
        <v>0.4</v>
      </c>
      <c r="AF65" s="10"/>
      <c r="AG65" s="9"/>
      <c r="AH65" s="9"/>
      <c r="AI65" s="9"/>
      <c r="AJ65" s="5">
        <v>0</v>
      </c>
      <c r="AK65" s="3">
        <v>113</v>
      </c>
      <c r="AL65" s="10">
        <v>2.5430000000000001</v>
      </c>
      <c r="AM65" s="3">
        <v>5.6</v>
      </c>
      <c r="AN65" s="3">
        <v>119.48</v>
      </c>
      <c r="AO65" s="10">
        <v>2E-3</v>
      </c>
      <c r="AP65" s="10"/>
      <c r="AQ65" s="10"/>
      <c r="AR65" s="9">
        <v>1</v>
      </c>
      <c r="AS65" s="9">
        <v>107.1</v>
      </c>
      <c r="AT65" s="10">
        <v>7.2999999999999995E-2</v>
      </c>
      <c r="AU65" s="10">
        <v>0.22500000000000001</v>
      </c>
      <c r="AV65" s="10">
        <v>0.46</v>
      </c>
      <c r="AW65" s="10"/>
      <c r="AX65" s="10"/>
      <c r="AY65" s="10"/>
      <c r="AZ65" s="3">
        <v>0.94799999999999995</v>
      </c>
      <c r="BA65" s="10">
        <v>7.9000000000000001E-2</v>
      </c>
      <c r="BB65" s="10"/>
      <c r="BC65" s="10"/>
      <c r="BD65" s="10"/>
      <c r="BE65" s="10">
        <v>0</v>
      </c>
      <c r="BF65" s="10">
        <v>0</v>
      </c>
      <c r="BG65" s="10">
        <v>1</v>
      </c>
      <c r="BH65" s="3">
        <v>19.48</v>
      </c>
      <c r="BI65" s="3">
        <v>22.99</v>
      </c>
      <c r="BJ65" s="5">
        <v>18.53</v>
      </c>
      <c r="BK65" s="3">
        <v>2.58</v>
      </c>
      <c r="BL65" s="3">
        <v>0.21299999999999999</v>
      </c>
      <c r="BM65" s="3">
        <v>8.07</v>
      </c>
      <c r="BN65" s="3">
        <v>90.9</v>
      </c>
      <c r="BO65" s="5">
        <v>1</v>
      </c>
      <c r="BP65" s="10"/>
      <c r="BQ65" s="10"/>
      <c r="BR65" s="10"/>
      <c r="BS65" s="10"/>
      <c r="BT65" s="10"/>
      <c r="BU65" s="10"/>
      <c r="BV65" s="10"/>
      <c r="BW65" s="3">
        <f>0.9*U65</f>
        <v>373.5</v>
      </c>
      <c r="BX65" s="3">
        <f>1/25</f>
        <v>0.04</v>
      </c>
      <c r="BY65" s="5">
        <f>5/25</f>
        <v>0.2</v>
      </c>
      <c r="BZ65" s="3">
        <f>3/25</f>
        <v>0.12</v>
      </c>
      <c r="CA65" s="3">
        <f>4/25</f>
        <v>0.16</v>
      </c>
      <c r="CB65" s="3">
        <f>4/25</f>
        <v>0.16</v>
      </c>
      <c r="CC65" s="3">
        <f>3/25</f>
        <v>0.12</v>
      </c>
      <c r="CD65" s="5">
        <f>5/25</f>
        <v>0.2</v>
      </c>
      <c r="CE65" s="5">
        <f>(S65/9)*100</f>
        <v>79.555555555555557</v>
      </c>
      <c r="CF65" s="5">
        <f>(BW65/1000)*100</f>
        <v>37.35</v>
      </c>
      <c r="CG65" s="5">
        <f>(BH65/500)*100</f>
        <v>3.8960000000000004</v>
      </c>
      <c r="CH65" s="3">
        <f>(BN65/200)*100</f>
        <v>45.45</v>
      </c>
      <c r="CI65" s="5">
        <f>(BI65/250)*100</f>
        <v>9.1959999999999997</v>
      </c>
      <c r="CJ65" s="5">
        <f>(BJ65/400)*100</f>
        <v>4.6325000000000003</v>
      </c>
      <c r="CK65" s="5">
        <f>(AL65/10)*100</f>
        <v>25.430000000000003</v>
      </c>
      <c r="CL65" s="10">
        <f t="shared" ref="CL65:CR66" si="20">BX65*CE65</f>
        <v>3.1822222222222223</v>
      </c>
      <c r="CM65" s="10">
        <f t="shared" si="20"/>
        <v>7.4700000000000006</v>
      </c>
      <c r="CN65" s="10">
        <f t="shared" si="20"/>
        <v>0.46752000000000005</v>
      </c>
      <c r="CO65" s="10">
        <f t="shared" si="20"/>
        <v>7.2720000000000002</v>
      </c>
      <c r="CP65" s="10">
        <f t="shared" si="20"/>
        <v>1.47136</v>
      </c>
      <c r="CQ65" s="10">
        <f t="shared" si="20"/>
        <v>0.55590000000000006</v>
      </c>
      <c r="CR65" s="10">
        <f t="shared" si="20"/>
        <v>5.0860000000000012</v>
      </c>
      <c r="CS65" s="12">
        <f>CL65+CM65+CN65+CO65+CP65+CQ65+CR65</f>
        <v>25.505002222222227</v>
      </c>
      <c r="CT65" s="10" t="str">
        <f>IF(CS65&gt;300,"PÉSIMO",IF(AND(CS65&gt;200,CS65&lt;=300),"MALO",IF(AND(CS65&gt;100,CS65&lt;=200),"MEDIO",IF(AND(CS65&gt;50,CS65&lt;=100),"BUENO",IF(CS65&lt;=50,"EXCELENTE","ERROR")))))</f>
        <v>EXCELENTE</v>
      </c>
    </row>
    <row r="66" spans="1:98" ht="15.75" x14ac:dyDescent="0.25">
      <c r="A66" s="2" t="s">
        <v>305</v>
      </c>
      <c r="B66" s="3">
        <v>2018</v>
      </c>
      <c r="C66" s="3" t="s">
        <v>158</v>
      </c>
      <c r="D66" s="3" t="s">
        <v>306</v>
      </c>
      <c r="E66" s="3" t="s">
        <v>300</v>
      </c>
      <c r="F66" s="3" t="s">
        <v>217</v>
      </c>
      <c r="G66" s="3" t="s">
        <v>103</v>
      </c>
      <c r="H66" s="5" t="s">
        <v>307</v>
      </c>
      <c r="I66" s="5" t="s">
        <v>308</v>
      </c>
      <c r="J66" s="5">
        <v>857023.49600000004</v>
      </c>
      <c r="K66" s="5">
        <v>1174612.9979999999</v>
      </c>
      <c r="L66" s="3">
        <v>2097</v>
      </c>
      <c r="M66" s="7" t="s">
        <v>310</v>
      </c>
      <c r="N66" s="7">
        <v>43340</v>
      </c>
      <c r="O66" s="7" t="s">
        <v>311</v>
      </c>
      <c r="P66" s="8">
        <v>1</v>
      </c>
      <c r="Q66" s="8">
        <v>0</v>
      </c>
      <c r="R66" s="5">
        <v>0</v>
      </c>
      <c r="S66" s="5">
        <v>7.18</v>
      </c>
      <c r="T66" s="9">
        <v>20.6</v>
      </c>
      <c r="U66" s="9">
        <v>112.6</v>
      </c>
      <c r="V66" s="5">
        <v>4.92</v>
      </c>
      <c r="W66" s="9">
        <v>70.099999999999994</v>
      </c>
      <c r="X66" s="8"/>
      <c r="Y66" s="5"/>
      <c r="Z66" s="5"/>
      <c r="AA66" s="5"/>
      <c r="AB66" s="9"/>
      <c r="AC66" s="9">
        <v>0.6</v>
      </c>
      <c r="AD66" s="9">
        <v>12.1</v>
      </c>
      <c r="AE66" s="5">
        <v>0.4</v>
      </c>
      <c r="AF66" s="10"/>
      <c r="AG66" s="9"/>
      <c r="AH66" s="9"/>
      <c r="AI66" s="9"/>
      <c r="AJ66" s="8"/>
      <c r="AK66" s="8"/>
      <c r="AL66" s="10">
        <v>0.1</v>
      </c>
      <c r="AM66" s="10">
        <v>15</v>
      </c>
      <c r="AN66" s="10">
        <v>44.09</v>
      </c>
      <c r="AO66" s="10">
        <v>2E-3</v>
      </c>
      <c r="AP66" s="10"/>
      <c r="AQ66" s="10"/>
      <c r="AR66" s="9">
        <v>4.0999999999999996</v>
      </c>
      <c r="AS66" s="9">
        <v>2419.6</v>
      </c>
      <c r="AT66" s="10">
        <v>0.107</v>
      </c>
      <c r="AU66" s="10">
        <v>1.06</v>
      </c>
      <c r="AV66" s="10">
        <v>0.46</v>
      </c>
      <c r="AW66" s="10">
        <v>0.14000000000000001</v>
      </c>
      <c r="AX66" s="10"/>
      <c r="AY66" s="10"/>
      <c r="AZ66" s="10">
        <v>0.85599999999999998</v>
      </c>
      <c r="BA66" s="10">
        <v>0.14299999999999999</v>
      </c>
      <c r="BB66" s="10">
        <v>0.5</v>
      </c>
      <c r="BC66" s="10"/>
      <c r="BD66" s="10"/>
      <c r="BE66" s="10">
        <v>0</v>
      </c>
      <c r="BF66" s="10">
        <v>0</v>
      </c>
      <c r="BG66" s="10">
        <v>1</v>
      </c>
      <c r="BH66" s="10">
        <v>51.95</v>
      </c>
      <c r="BI66" s="10">
        <v>8.1</v>
      </c>
      <c r="BJ66" s="5">
        <v>2.1739999999999999</v>
      </c>
      <c r="BK66" s="10">
        <v>7.41</v>
      </c>
      <c r="BL66" s="10">
        <v>3.86</v>
      </c>
      <c r="BM66" s="10">
        <v>7.3739999999999997</v>
      </c>
      <c r="BN66" s="10">
        <v>14.5</v>
      </c>
      <c r="BO66" s="10"/>
      <c r="BP66" s="10"/>
      <c r="BQ66" s="10"/>
      <c r="BR66" s="10"/>
      <c r="BS66" s="10"/>
      <c r="BT66" s="10"/>
      <c r="BU66" s="10"/>
      <c r="BV66" s="10"/>
      <c r="BW66" s="3">
        <f>0.9*U66</f>
        <v>101.34</v>
      </c>
      <c r="BX66" s="3">
        <f>1/25</f>
        <v>0.04</v>
      </c>
      <c r="BY66" s="5">
        <f>5/25</f>
        <v>0.2</v>
      </c>
      <c r="BZ66" s="3">
        <f>3/25</f>
        <v>0.12</v>
      </c>
      <c r="CA66" s="3">
        <f>4/25</f>
        <v>0.16</v>
      </c>
      <c r="CB66" s="3">
        <f>4/25</f>
        <v>0.16</v>
      </c>
      <c r="CC66" s="3">
        <f>3/25</f>
        <v>0.12</v>
      </c>
      <c r="CD66" s="5">
        <f>5/25</f>
        <v>0.2</v>
      </c>
      <c r="CE66" s="5">
        <f>(S66/9)*100</f>
        <v>79.777777777777771</v>
      </c>
      <c r="CF66" s="5">
        <f>(BW66/1000)*100</f>
        <v>10.134</v>
      </c>
      <c r="CG66" s="5">
        <f>(BH66/500)*100</f>
        <v>10.39</v>
      </c>
      <c r="CH66" s="3">
        <f>(BN66/200)*100</f>
        <v>7.2499999999999991</v>
      </c>
      <c r="CI66" s="5">
        <f>(BI66/250)*100</f>
        <v>3.2399999999999998</v>
      </c>
      <c r="CJ66" s="5">
        <f>(BJ66/400)*100</f>
        <v>0.54349999999999998</v>
      </c>
      <c r="CK66" s="5">
        <f>(AL66/10)*100</f>
        <v>1</v>
      </c>
      <c r="CL66" s="10">
        <f t="shared" si="20"/>
        <v>3.1911111111111108</v>
      </c>
      <c r="CM66" s="10">
        <f t="shared" si="20"/>
        <v>2.0268000000000002</v>
      </c>
      <c r="CN66" s="10">
        <f t="shared" si="20"/>
        <v>1.2468000000000001</v>
      </c>
      <c r="CO66" s="10">
        <f t="shared" si="20"/>
        <v>1.1599999999999999</v>
      </c>
      <c r="CP66" s="10">
        <f t="shared" si="20"/>
        <v>0.51839999999999997</v>
      </c>
      <c r="CQ66" s="10">
        <f t="shared" si="20"/>
        <v>6.522E-2</v>
      </c>
      <c r="CR66" s="10">
        <f t="shared" si="20"/>
        <v>0.2</v>
      </c>
      <c r="CS66" s="12">
        <f>CL66+CM66+CN66+CO66+CP66+CQ66+CR66</f>
        <v>8.4083311111111101</v>
      </c>
      <c r="CT66" s="10" t="str">
        <f>IF(CS66&gt;300,"PÉSIMO",IF(AND(CS66&gt;200,CS66&lt;=300),"MALO",IF(AND(CS66&gt;100,CS66&lt;=200),"MEDIO",IF(AND(CS66&gt;50,CS66&lt;=100),"BUENO",IF(CS66&lt;=50,"EXCELENTE","ERROR")))))</f>
        <v>EXCELENTE</v>
      </c>
    </row>
    <row r="67" spans="1:98" ht="15.75" x14ac:dyDescent="0.25">
      <c r="A67" s="2" t="s">
        <v>305</v>
      </c>
      <c r="B67" s="3">
        <v>2019</v>
      </c>
      <c r="C67" s="3" t="s">
        <v>158</v>
      </c>
      <c r="D67" s="3" t="s">
        <v>306</v>
      </c>
      <c r="E67" s="3" t="s">
        <v>300</v>
      </c>
      <c r="F67" s="3" t="s">
        <v>217</v>
      </c>
      <c r="G67" s="3" t="s">
        <v>103</v>
      </c>
      <c r="H67" s="5" t="s">
        <v>307</v>
      </c>
      <c r="I67" s="5" t="s">
        <v>308</v>
      </c>
      <c r="J67" s="5">
        <v>857023.49600000004</v>
      </c>
      <c r="K67" s="5">
        <v>1174612.9979999999</v>
      </c>
      <c r="L67" s="3">
        <v>2097</v>
      </c>
      <c r="M67" s="7"/>
      <c r="N67" s="7"/>
      <c r="O67" s="7"/>
      <c r="P67" s="8"/>
      <c r="Q67" s="8"/>
      <c r="R67" s="5"/>
      <c r="S67" s="5"/>
      <c r="T67" s="9"/>
      <c r="U67" s="9"/>
      <c r="V67" s="5"/>
      <c r="W67" s="9"/>
      <c r="X67" s="8"/>
      <c r="Y67" s="5"/>
      <c r="Z67" s="5"/>
      <c r="AA67" s="5"/>
      <c r="AB67" s="9"/>
      <c r="AC67" s="9"/>
      <c r="AD67" s="9"/>
      <c r="AE67" s="5"/>
      <c r="AF67" s="10"/>
      <c r="AG67" s="9"/>
      <c r="AH67" s="9"/>
      <c r="AI67" s="9"/>
      <c r="AJ67" s="8"/>
      <c r="AK67" s="8"/>
      <c r="AL67" s="10"/>
      <c r="AM67" s="10"/>
      <c r="AN67" s="10"/>
      <c r="AO67" s="10"/>
      <c r="AP67" s="10"/>
      <c r="AQ67" s="10"/>
      <c r="AR67" s="9"/>
      <c r="AS67" s="9"/>
      <c r="AT67" s="10"/>
      <c r="AU67" s="10"/>
      <c r="AV67" s="10"/>
      <c r="AW67" s="10"/>
      <c r="AX67" s="10"/>
      <c r="AY67" s="10"/>
      <c r="AZ67" s="10"/>
      <c r="BA67" s="10"/>
      <c r="BB67" s="10"/>
      <c r="BC67" s="10"/>
      <c r="BD67" s="10"/>
      <c r="BE67" s="10"/>
      <c r="BF67" s="10"/>
      <c r="BG67" s="10"/>
      <c r="BH67" s="10"/>
      <c r="BI67" s="10"/>
      <c r="BJ67" s="5"/>
      <c r="BK67" s="10"/>
      <c r="BL67" s="10"/>
      <c r="BM67" s="10"/>
      <c r="BN67" s="10"/>
      <c r="BO67" s="10"/>
      <c r="BP67" s="10"/>
      <c r="BQ67" s="10"/>
      <c r="BR67" s="10"/>
      <c r="BS67" s="10"/>
      <c r="BT67" s="10"/>
      <c r="BU67" s="10"/>
      <c r="BV67" s="10"/>
      <c r="BW67" s="3"/>
      <c r="BX67" s="3"/>
      <c r="BY67" s="5"/>
      <c r="BZ67" s="3"/>
      <c r="CA67" s="3"/>
      <c r="CB67" s="3"/>
      <c r="CC67" s="3"/>
      <c r="CD67" s="5"/>
      <c r="CE67" s="5"/>
      <c r="CF67" s="5"/>
      <c r="CG67" s="5"/>
      <c r="CH67" s="3"/>
      <c r="CI67" s="5"/>
      <c r="CJ67" s="5"/>
      <c r="CK67" s="5"/>
      <c r="CL67" s="10"/>
      <c r="CM67" s="10"/>
      <c r="CN67" s="10"/>
      <c r="CO67" s="10"/>
      <c r="CP67" s="10"/>
      <c r="CQ67" s="10"/>
      <c r="CR67" s="10"/>
      <c r="CS67" s="12"/>
      <c r="CT67" s="10"/>
    </row>
    <row r="68" spans="1:98" ht="15.75" x14ac:dyDescent="0.25">
      <c r="A68" s="2" t="s">
        <v>312</v>
      </c>
      <c r="B68" s="3">
        <v>2016</v>
      </c>
      <c r="C68" s="3" t="s">
        <v>158</v>
      </c>
      <c r="D68" s="3" t="s">
        <v>313</v>
      </c>
      <c r="E68" s="14" t="s">
        <v>314</v>
      </c>
      <c r="F68" s="3" t="s">
        <v>217</v>
      </c>
      <c r="G68" s="3" t="s">
        <v>103</v>
      </c>
      <c r="H68" s="14" t="s">
        <v>315</v>
      </c>
      <c r="I68" s="14" t="s">
        <v>316</v>
      </c>
      <c r="J68" s="5">
        <v>854319.63800000004</v>
      </c>
      <c r="K68" s="5">
        <v>1170809.4939999999</v>
      </c>
      <c r="L68" s="14">
        <v>2122</v>
      </c>
      <c r="M68" s="6">
        <v>0.45833333333333331</v>
      </c>
      <c r="N68" s="7">
        <v>42696</v>
      </c>
      <c r="O68" s="7" t="s">
        <v>317</v>
      </c>
      <c r="P68" s="8">
        <v>1</v>
      </c>
      <c r="Q68" s="8">
        <v>0</v>
      </c>
      <c r="R68" s="5">
        <v>0</v>
      </c>
      <c r="S68" s="5">
        <v>6.59</v>
      </c>
      <c r="T68" s="9">
        <v>20.7</v>
      </c>
      <c r="U68" s="5">
        <v>140.4</v>
      </c>
      <c r="V68" s="5">
        <v>1.77</v>
      </c>
      <c r="W68" s="9">
        <v>25.4</v>
      </c>
      <c r="X68" s="8"/>
      <c r="Y68" s="5"/>
      <c r="Z68" s="5"/>
      <c r="AA68" s="5"/>
      <c r="AB68" s="9"/>
      <c r="AC68" s="9">
        <v>4</v>
      </c>
      <c r="AD68" s="9">
        <v>10</v>
      </c>
      <c r="AE68" s="5">
        <v>0.4</v>
      </c>
      <c r="AF68" s="10"/>
      <c r="AG68" s="9"/>
      <c r="AH68" s="9"/>
      <c r="AI68" s="9"/>
      <c r="AJ68" s="8">
        <v>64</v>
      </c>
      <c r="AK68" s="3">
        <v>80</v>
      </c>
      <c r="AL68" s="3">
        <v>2.5110000000000001</v>
      </c>
      <c r="AM68" s="3">
        <v>0.25</v>
      </c>
      <c r="AN68" s="3">
        <v>67.87</v>
      </c>
      <c r="AO68" s="10">
        <v>2E-3</v>
      </c>
      <c r="AP68" s="10"/>
      <c r="AQ68" s="10"/>
      <c r="AR68" s="8">
        <v>235.9</v>
      </c>
      <c r="AS68" s="8">
        <v>2419</v>
      </c>
      <c r="AT68" s="10">
        <v>4.1000000000000002E-2</v>
      </c>
      <c r="AU68" s="3">
        <v>2.75</v>
      </c>
      <c r="AV68" s="3">
        <v>0.52800000000000002</v>
      </c>
      <c r="AW68" s="10"/>
      <c r="AX68" s="10"/>
      <c r="AY68" s="10"/>
      <c r="AZ68" s="3">
        <v>0.311</v>
      </c>
      <c r="BA68" s="10">
        <v>0.05</v>
      </c>
      <c r="BB68" s="10"/>
      <c r="BC68" s="10"/>
      <c r="BD68" s="10"/>
      <c r="BE68" s="10">
        <v>0</v>
      </c>
      <c r="BF68" s="10">
        <v>0</v>
      </c>
      <c r="BG68" s="10">
        <v>1</v>
      </c>
      <c r="BH68" s="3">
        <v>61.95</v>
      </c>
      <c r="BI68" s="9">
        <v>1</v>
      </c>
      <c r="BJ68" s="5">
        <v>2</v>
      </c>
      <c r="BK68" s="3">
        <v>9.8800000000000008</v>
      </c>
      <c r="BL68" s="3">
        <v>2.59</v>
      </c>
      <c r="BM68" s="3">
        <v>10.8</v>
      </c>
      <c r="BN68" s="3">
        <v>11.5</v>
      </c>
      <c r="BO68" s="5">
        <v>1</v>
      </c>
      <c r="BP68" s="10"/>
      <c r="BQ68" s="10"/>
      <c r="BR68" s="10"/>
      <c r="BS68" s="10"/>
      <c r="BT68" s="10"/>
      <c r="BU68" s="10"/>
      <c r="BV68" s="10"/>
      <c r="BW68" s="3">
        <f t="shared" ref="BW68:BW73" si="21">0.9*U68</f>
        <v>126.36000000000001</v>
      </c>
      <c r="BX68" s="3">
        <f t="shared" ref="BX68:BX73" si="22">1/25</f>
        <v>0.04</v>
      </c>
      <c r="BY68" s="5">
        <f t="shared" ref="BY68:BY73" si="23">5/25</f>
        <v>0.2</v>
      </c>
      <c r="BZ68" s="3">
        <f t="shared" ref="BZ68:BZ73" si="24">3/25</f>
        <v>0.12</v>
      </c>
      <c r="CA68" s="3">
        <f t="shared" ref="CA68:CB73" si="25">4/25</f>
        <v>0.16</v>
      </c>
      <c r="CB68" s="3">
        <f t="shared" si="25"/>
        <v>0.16</v>
      </c>
      <c r="CC68" s="3">
        <f t="shared" ref="CC68:CC73" si="26">3/25</f>
        <v>0.12</v>
      </c>
      <c r="CD68" s="5">
        <f t="shared" ref="CD68:CD73" si="27">5/25</f>
        <v>0.2</v>
      </c>
      <c r="CE68" s="5">
        <f t="shared" ref="CE68:CE73" si="28">(S68/9)*100</f>
        <v>73.222222222222229</v>
      </c>
      <c r="CF68" s="5">
        <f t="shared" ref="CF68:CF73" si="29">(BW68/1000)*100</f>
        <v>12.635999999999999</v>
      </c>
      <c r="CG68" s="5">
        <f t="shared" ref="CG68:CG73" si="30">(BH68/500)*100</f>
        <v>12.39</v>
      </c>
      <c r="CH68" s="3">
        <f t="shared" ref="CH68:CH73" si="31">(BN68/200)*100</f>
        <v>5.75</v>
      </c>
      <c r="CI68" s="5">
        <f t="shared" ref="CI68:CI73" si="32">(BI68/250)*100</f>
        <v>0.4</v>
      </c>
      <c r="CJ68" s="5">
        <f t="shared" ref="CJ68:CJ73" si="33">(BJ68/400)*100</f>
        <v>0.5</v>
      </c>
      <c r="CK68" s="5">
        <f t="shared" ref="CK68:CK73" si="34">(AL68/10)*100</f>
        <v>25.11</v>
      </c>
      <c r="CL68" s="10">
        <f t="shared" ref="CL68:CR73" si="35">BX68*CE68</f>
        <v>2.9288888888888893</v>
      </c>
      <c r="CM68" s="10">
        <f t="shared" si="35"/>
        <v>2.5272000000000001</v>
      </c>
      <c r="CN68" s="10">
        <f t="shared" si="35"/>
        <v>1.4868000000000001</v>
      </c>
      <c r="CO68" s="10">
        <f t="shared" si="35"/>
        <v>0.92</v>
      </c>
      <c r="CP68" s="10">
        <f t="shared" si="35"/>
        <v>6.4000000000000001E-2</v>
      </c>
      <c r="CQ68" s="10">
        <f t="shared" si="35"/>
        <v>0.06</v>
      </c>
      <c r="CR68" s="10">
        <f t="shared" si="35"/>
        <v>5.0220000000000002</v>
      </c>
      <c r="CS68" s="12">
        <f t="shared" ref="CS68:CS73" si="36">CL68+CM68+CN68+CO68+CP68+CQ68+CR68</f>
        <v>13.00888888888889</v>
      </c>
      <c r="CT68" s="10" t="str">
        <f t="shared" ref="CT68:CT73" si="37">IF(CS68&gt;300,"PÉSIMO",IF(AND(CS68&gt;200,CS68&lt;=300),"MALO",IF(AND(CS68&gt;100,CS68&lt;=200),"MEDIO",IF(AND(CS68&gt;50,CS68&lt;=100),"BUENO",IF(CS68&lt;=50,"EXCELENTE","ERROR")))))</f>
        <v>EXCELENTE</v>
      </c>
    </row>
    <row r="69" spans="1:98" ht="15.75" x14ac:dyDescent="0.25">
      <c r="A69" s="2" t="s">
        <v>312</v>
      </c>
      <c r="B69" s="3">
        <v>2018</v>
      </c>
      <c r="C69" s="3" t="s">
        <v>158</v>
      </c>
      <c r="D69" s="3" t="s">
        <v>313</v>
      </c>
      <c r="E69" s="14" t="s">
        <v>318</v>
      </c>
      <c r="F69" s="3" t="s">
        <v>217</v>
      </c>
      <c r="G69" s="3" t="s">
        <v>103</v>
      </c>
      <c r="H69" s="14" t="s">
        <v>319</v>
      </c>
      <c r="I69" s="14" t="s">
        <v>320</v>
      </c>
      <c r="J69" s="5">
        <v>854319.63800000004</v>
      </c>
      <c r="K69" s="5">
        <v>1170809.4939999999</v>
      </c>
      <c r="L69" s="14">
        <v>2122</v>
      </c>
      <c r="M69" s="7" t="s">
        <v>183</v>
      </c>
      <c r="N69" s="7">
        <v>43340</v>
      </c>
      <c r="O69" s="8" t="s">
        <v>321</v>
      </c>
      <c r="P69" s="8">
        <v>1</v>
      </c>
      <c r="Q69" s="8">
        <v>0</v>
      </c>
      <c r="R69" s="5">
        <v>0</v>
      </c>
      <c r="S69" s="5">
        <v>6.48</v>
      </c>
      <c r="T69" s="9">
        <v>21.4</v>
      </c>
      <c r="U69" s="9">
        <v>123.9</v>
      </c>
      <c r="V69" s="5">
        <v>1.61</v>
      </c>
      <c r="W69" s="9">
        <v>23.4</v>
      </c>
      <c r="X69" s="8"/>
      <c r="Y69" s="5"/>
      <c r="Z69" s="5"/>
      <c r="AA69" s="5"/>
      <c r="AB69" s="9"/>
      <c r="AC69" s="9">
        <v>0.4</v>
      </c>
      <c r="AD69" s="9">
        <v>10</v>
      </c>
      <c r="AE69" s="5">
        <v>0.4</v>
      </c>
      <c r="AF69" s="10"/>
      <c r="AG69" s="9"/>
      <c r="AH69" s="9"/>
      <c r="AI69" s="9"/>
      <c r="AJ69" s="8"/>
      <c r="AK69" s="8"/>
      <c r="AL69" s="10">
        <v>1.149</v>
      </c>
      <c r="AM69" s="10">
        <v>1.2</v>
      </c>
      <c r="AN69" s="10">
        <v>80.31</v>
      </c>
      <c r="AO69" s="10">
        <v>2E-3</v>
      </c>
      <c r="AP69" s="10"/>
      <c r="AQ69" s="10"/>
      <c r="AR69" s="8">
        <v>1</v>
      </c>
      <c r="AS69" s="8">
        <v>5.2</v>
      </c>
      <c r="AT69" s="10">
        <v>0.107</v>
      </c>
      <c r="AU69" s="10">
        <v>2.75</v>
      </c>
      <c r="AV69" s="10">
        <v>0.46</v>
      </c>
      <c r="AW69" s="10">
        <v>6.04</v>
      </c>
      <c r="AX69" s="10"/>
      <c r="AY69" s="10"/>
      <c r="AZ69" s="10">
        <v>0.107</v>
      </c>
      <c r="BA69" s="10">
        <v>0.05</v>
      </c>
      <c r="BB69" s="10">
        <v>0.5</v>
      </c>
      <c r="BC69" s="10"/>
      <c r="BD69" s="10"/>
      <c r="BE69" s="10">
        <v>0</v>
      </c>
      <c r="BF69" s="10">
        <v>0</v>
      </c>
      <c r="BG69" s="10">
        <v>1</v>
      </c>
      <c r="BH69" s="10">
        <v>63.94</v>
      </c>
      <c r="BI69" s="10">
        <v>12.2</v>
      </c>
      <c r="BJ69" s="5">
        <v>3.1459999999999999</v>
      </c>
      <c r="BK69" s="10">
        <v>8.98</v>
      </c>
      <c r="BL69" s="10">
        <v>4.7699999999999996</v>
      </c>
      <c r="BM69" s="10">
        <v>19.7</v>
      </c>
      <c r="BN69" s="10">
        <v>14.7</v>
      </c>
      <c r="BO69" s="10"/>
      <c r="BP69" s="10"/>
      <c r="BQ69" s="10"/>
      <c r="BR69" s="10"/>
      <c r="BS69" s="10"/>
      <c r="BT69" s="10"/>
      <c r="BU69" s="10"/>
      <c r="BV69" s="10"/>
      <c r="BW69" s="3">
        <f t="shared" si="21"/>
        <v>111.51</v>
      </c>
      <c r="BX69" s="3">
        <f t="shared" si="22"/>
        <v>0.04</v>
      </c>
      <c r="BY69" s="5">
        <f t="shared" si="23"/>
        <v>0.2</v>
      </c>
      <c r="BZ69" s="3">
        <f t="shared" si="24"/>
        <v>0.12</v>
      </c>
      <c r="CA69" s="3">
        <f t="shared" si="25"/>
        <v>0.16</v>
      </c>
      <c r="CB69" s="3">
        <f t="shared" si="25"/>
        <v>0.16</v>
      </c>
      <c r="CC69" s="3">
        <f t="shared" si="26"/>
        <v>0.12</v>
      </c>
      <c r="CD69" s="5">
        <f t="shared" si="27"/>
        <v>0.2</v>
      </c>
      <c r="CE69" s="5">
        <f t="shared" si="28"/>
        <v>72.000000000000014</v>
      </c>
      <c r="CF69" s="5">
        <f t="shared" si="29"/>
        <v>11.151000000000002</v>
      </c>
      <c r="CG69" s="5">
        <f t="shared" si="30"/>
        <v>12.788</v>
      </c>
      <c r="CH69" s="3">
        <f t="shared" si="31"/>
        <v>7.35</v>
      </c>
      <c r="CI69" s="5">
        <f t="shared" si="32"/>
        <v>4.88</v>
      </c>
      <c r="CJ69" s="5">
        <f t="shared" si="33"/>
        <v>0.78650000000000009</v>
      </c>
      <c r="CK69" s="5">
        <f t="shared" si="34"/>
        <v>11.49</v>
      </c>
      <c r="CL69" s="10">
        <f t="shared" si="35"/>
        <v>2.8800000000000008</v>
      </c>
      <c r="CM69" s="10">
        <f t="shared" si="35"/>
        <v>2.2302000000000004</v>
      </c>
      <c r="CN69" s="10">
        <f t="shared" si="35"/>
        <v>1.5345599999999999</v>
      </c>
      <c r="CO69" s="10">
        <f t="shared" si="35"/>
        <v>1.1759999999999999</v>
      </c>
      <c r="CP69" s="10">
        <f t="shared" si="35"/>
        <v>0.78080000000000005</v>
      </c>
      <c r="CQ69" s="10">
        <f t="shared" si="35"/>
        <v>9.4380000000000006E-2</v>
      </c>
      <c r="CR69" s="10">
        <f t="shared" si="35"/>
        <v>2.298</v>
      </c>
      <c r="CS69" s="12">
        <f t="shared" si="36"/>
        <v>10.99394</v>
      </c>
      <c r="CT69" s="10" t="str">
        <f t="shared" si="37"/>
        <v>EXCELENTE</v>
      </c>
    </row>
    <row r="70" spans="1:98" ht="15.75" x14ac:dyDescent="0.25">
      <c r="A70" s="2" t="s">
        <v>312</v>
      </c>
      <c r="B70" s="3">
        <v>2019</v>
      </c>
      <c r="C70" s="3" t="s">
        <v>158</v>
      </c>
      <c r="D70" s="3" t="s">
        <v>313</v>
      </c>
      <c r="E70" s="14" t="s">
        <v>318</v>
      </c>
      <c r="F70" s="3" t="s">
        <v>217</v>
      </c>
      <c r="G70" s="3" t="s">
        <v>103</v>
      </c>
      <c r="H70" s="14" t="s">
        <v>319</v>
      </c>
      <c r="I70" s="14" t="s">
        <v>320</v>
      </c>
      <c r="J70" s="5">
        <v>854319.63800000004</v>
      </c>
      <c r="K70" s="5">
        <v>1170809.4939999999</v>
      </c>
      <c r="L70" s="14">
        <v>2122</v>
      </c>
      <c r="M70" s="6">
        <v>0.42708333333333331</v>
      </c>
      <c r="N70" s="7">
        <v>43614</v>
      </c>
      <c r="O70" s="8" t="s">
        <v>322</v>
      </c>
      <c r="P70" s="8">
        <v>1</v>
      </c>
      <c r="Q70" s="8">
        <v>0</v>
      </c>
      <c r="R70" s="5">
        <v>0</v>
      </c>
      <c r="S70" s="5">
        <v>6.73</v>
      </c>
      <c r="T70" s="9">
        <v>21.1</v>
      </c>
      <c r="U70" s="9">
        <v>20.58</v>
      </c>
      <c r="V70" s="5">
        <v>3.75</v>
      </c>
      <c r="W70" s="9">
        <v>54.1</v>
      </c>
      <c r="X70" s="8"/>
      <c r="Y70" s="5"/>
      <c r="Z70" s="5"/>
      <c r="AA70" s="5"/>
      <c r="AB70" s="9"/>
      <c r="AC70" s="9">
        <v>0.3</v>
      </c>
      <c r="AD70" s="9">
        <v>10</v>
      </c>
      <c r="AE70" s="5">
        <v>0.4</v>
      </c>
      <c r="AF70" s="10"/>
      <c r="AG70" s="9"/>
      <c r="AH70" s="9"/>
      <c r="AI70" s="9"/>
      <c r="AJ70" s="8"/>
      <c r="AK70" s="8"/>
      <c r="AL70" s="10">
        <v>3.3</v>
      </c>
      <c r="AM70" s="10">
        <v>0.65</v>
      </c>
      <c r="AN70" s="10">
        <v>18.2</v>
      </c>
      <c r="AO70" s="10">
        <v>2E-3</v>
      </c>
      <c r="AP70" s="10"/>
      <c r="AQ70" s="10"/>
      <c r="AR70" s="9">
        <v>36.4</v>
      </c>
      <c r="AS70" s="8">
        <v>2419.6</v>
      </c>
      <c r="AT70" s="10">
        <v>0.107</v>
      </c>
      <c r="AU70" s="10">
        <v>1.1499999999999999</v>
      </c>
      <c r="AV70" s="10">
        <v>0.46</v>
      </c>
      <c r="AW70" s="10">
        <v>8.2100000000000009</v>
      </c>
      <c r="AX70" s="10"/>
      <c r="AY70" s="10"/>
      <c r="AZ70" s="10">
        <v>0.1</v>
      </c>
      <c r="BA70" s="10">
        <v>0.05</v>
      </c>
      <c r="BB70" s="10"/>
      <c r="BC70" s="10"/>
      <c r="BD70" s="15"/>
      <c r="BE70" s="10">
        <v>0</v>
      </c>
      <c r="BF70" s="10">
        <v>0</v>
      </c>
      <c r="BG70" s="10">
        <v>1</v>
      </c>
      <c r="BH70" s="10">
        <v>19.48</v>
      </c>
      <c r="BI70" s="10">
        <v>27.75</v>
      </c>
      <c r="BJ70" s="5">
        <v>14.86</v>
      </c>
      <c r="BK70" s="10">
        <v>21.7</v>
      </c>
      <c r="BL70" s="10">
        <v>2.8</v>
      </c>
      <c r="BM70" s="10">
        <v>3.35</v>
      </c>
      <c r="BN70" s="10">
        <v>8.1999999999999993</v>
      </c>
      <c r="BO70" s="10"/>
      <c r="BP70" s="10"/>
      <c r="BQ70" s="10"/>
      <c r="BR70" s="10"/>
      <c r="BS70" s="10"/>
      <c r="BT70" s="10"/>
      <c r="BU70" s="10"/>
      <c r="BV70" s="10"/>
      <c r="BW70" s="3">
        <f t="shared" si="21"/>
        <v>18.521999999999998</v>
      </c>
      <c r="BX70" s="3">
        <f t="shared" si="22"/>
        <v>0.04</v>
      </c>
      <c r="BY70" s="5">
        <f t="shared" si="23"/>
        <v>0.2</v>
      </c>
      <c r="BZ70" s="3">
        <f t="shared" si="24"/>
        <v>0.12</v>
      </c>
      <c r="CA70" s="3">
        <f t="shared" si="25"/>
        <v>0.16</v>
      </c>
      <c r="CB70" s="3">
        <f t="shared" si="25"/>
        <v>0.16</v>
      </c>
      <c r="CC70" s="3">
        <f t="shared" si="26"/>
        <v>0.12</v>
      </c>
      <c r="CD70" s="5">
        <f t="shared" si="27"/>
        <v>0.2</v>
      </c>
      <c r="CE70" s="5">
        <f t="shared" si="28"/>
        <v>74.777777777777786</v>
      </c>
      <c r="CF70" s="5">
        <f t="shared" si="29"/>
        <v>1.8521999999999996</v>
      </c>
      <c r="CG70" s="5">
        <f t="shared" si="30"/>
        <v>3.8960000000000004</v>
      </c>
      <c r="CH70" s="3">
        <f t="shared" si="31"/>
        <v>4.0999999999999996</v>
      </c>
      <c r="CI70" s="5">
        <f t="shared" si="32"/>
        <v>11.1</v>
      </c>
      <c r="CJ70" s="5">
        <f t="shared" si="33"/>
        <v>3.7149999999999994</v>
      </c>
      <c r="CK70" s="5">
        <f t="shared" si="34"/>
        <v>32.999999999999993</v>
      </c>
      <c r="CL70" s="10">
        <f t="shared" si="35"/>
        <v>2.9911111111111115</v>
      </c>
      <c r="CM70" s="10">
        <f t="shared" si="35"/>
        <v>0.37043999999999994</v>
      </c>
      <c r="CN70" s="10">
        <f t="shared" si="35"/>
        <v>0.46752000000000005</v>
      </c>
      <c r="CO70" s="10">
        <f t="shared" si="35"/>
        <v>0.65599999999999992</v>
      </c>
      <c r="CP70" s="10">
        <f t="shared" si="35"/>
        <v>1.776</v>
      </c>
      <c r="CQ70" s="10">
        <f t="shared" si="35"/>
        <v>0.44579999999999992</v>
      </c>
      <c r="CR70" s="10">
        <f t="shared" si="35"/>
        <v>6.5999999999999988</v>
      </c>
      <c r="CS70" s="12">
        <f t="shared" si="36"/>
        <v>13.306871111111111</v>
      </c>
      <c r="CT70" s="10" t="str">
        <f t="shared" si="37"/>
        <v>EXCELENTE</v>
      </c>
    </row>
    <row r="71" spans="1:98" ht="15.75" x14ac:dyDescent="0.25">
      <c r="A71" s="2" t="s">
        <v>323</v>
      </c>
      <c r="B71" s="3">
        <v>2016</v>
      </c>
      <c r="C71" s="3" t="s">
        <v>158</v>
      </c>
      <c r="D71" s="3" t="s">
        <v>324</v>
      </c>
      <c r="E71" s="14" t="s">
        <v>325</v>
      </c>
      <c r="F71" s="3" t="s">
        <v>217</v>
      </c>
      <c r="G71" s="3" t="s">
        <v>103</v>
      </c>
      <c r="H71" s="14" t="s">
        <v>326</v>
      </c>
      <c r="I71" s="14" t="s">
        <v>327</v>
      </c>
      <c r="J71" s="5">
        <v>857405.75300000003</v>
      </c>
      <c r="K71" s="5">
        <v>1172836.0819999999</v>
      </c>
      <c r="L71" s="3">
        <v>2114</v>
      </c>
      <c r="M71" s="6">
        <v>0.64583333333333337</v>
      </c>
      <c r="N71" s="7">
        <v>42695</v>
      </c>
      <c r="O71" s="7" t="s">
        <v>328</v>
      </c>
      <c r="P71" s="8">
        <v>1</v>
      </c>
      <c r="Q71" s="8">
        <v>0</v>
      </c>
      <c r="R71" s="5">
        <v>0</v>
      </c>
      <c r="S71" s="5">
        <v>5.71</v>
      </c>
      <c r="T71" s="9">
        <v>22.4</v>
      </c>
      <c r="U71" s="5">
        <v>100.8</v>
      </c>
      <c r="V71" s="5">
        <v>1.86</v>
      </c>
      <c r="W71" s="9">
        <v>27.9</v>
      </c>
      <c r="X71" s="8"/>
      <c r="Y71" s="5"/>
      <c r="Z71" s="5"/>
      <c r="AA71" s="5"/>
      <c r="AB71" s="9"/>
      <c r="AC71" s="9">
        <v>4</v>
      </c>
      <c r="AD71" s="9">
        <v>10</v>
      </c>
      <c r="AE71" s="5">
        <v>0.4</v>
      </c>
      <c r="AF71" s="10"/>
      <c r="AG71" s="9"/>
      <c r="AH71" s="9"/>
      <c r="AI71" s="9"/>
      <c r="AJ71" s="5">
        <v>0</v>
      </c>
      <c r="AK71" s="3">
        <v>80</v>
      </c>
      <c r="AL71" s="3">
        <v>0.40100000000000002</v>
      </c>
      <c r="AM71" s="3">
        <v>0.25</v>
      </c>
      <c r="AN71" s="3">
        <v>125.82</v>
      </c>
      <c r="AO71" s="10">
        <v>2E-3</v>
      </c>
      <c r="AP71" s="10"/>
      <c r="AQ71" s="10"/>
      <c r="AR71" s="9">
        <v>1</v>
      </c>
      <c r="AS71" s="9">
        <v>1</v>
      </c>
      <c r="AT71" s="3">
        <v>0.28699999999999998</v>
      </c>
      <c r="AU71" s="3">
        <v>2.86</v>
      </c>
      <c r="AV71" s="3">
        <v>1.3</v>
      </c>
      <c r="AW71" s="10"/>
      <c r="AX71" s="10"/>
      <c r="AY71" s="10"/>
      <c r="AZ71" s="3">
        <v>0.11700000000000001</v>
      </c>
      <c r="BA71" s="10">
        <v>0.05</v>
      </c>
      <c r="BB71" s="10"/>
      <c r="BC71" s="10"/>
      <c r="BD71" s="10"/>
      <c r="BE71" s="10">
        <v>0</v>
      </c>
      <c r="BF71" s="10">
        <v>0</v>
      </c>
      <c r="BG71" s="10">
        <v>1</v>
      </c>
      <c r="BH71" s="3">
        <v>55.95</v>
      </c>
      <c r="BI71" s="3">
        <v>6.2</v>
      </c>
      <c r="BJ71" s="5">
        <v>2</v>
      </c>
      <c r="BK71" s="3">
        <v>7.86</v>
      </c>
      <c r="BL71" s="3">
        <v>2.16</v>
      </c>
      <c r="BM71" s="3">
        <v>10.9</v>
      </c>
      <c r="BN71" s="3">
        <v>7.81</v>
      </c>
      <c r="BO71" s="5">
        <v>1</v>
      </c>
      <c r="BP71" s="10"/>
      <c r="BQ71" s="10"/>
      <c r="BR71" s="10"/>
      <c r="BS71" s="10"/>
      <c r="BT71" s="10"/>
      <c r="BU71" s="10"/>
      <c r="BV71" s="10"/>
      <c r="BW71" s="3">
        <f t="shared" si="21"/>
        <v>90.72</v>
      </c>
      <c r="BX71" s="3">
        <f t="shared" si="22"/>
        <v>0.04</v>
      </c>
      <c r="BY71" s="5">
        <f t="shared" si="23"/>
        <v>0.2</v>
      </c>
      <c r="BZ71" s="3">
        <f t="shared" si="24"/>
        <v>0.12</v>
      </c>
      <c r="CA71" s="3">
        <f t="shared" si="25"/>
        <v>0.16</v>
      </c>
      <c r="CB71" s="3">
        <f t="shared" si="25"/>
        <v>0.16</v>
      </c>
      <c r="CC71" s="3">
        <f t="shared" si="26"/>
        <v>0.12</v>
      </c>
      <c r="CD71" s="5">
        <f t="shared" si="27"/>
        <v>0.2</v>
      </c>
      <c r="CE71" s="5">
        <f t="shared" si="28"/>
        <v>63.44444444444445</v>
      </c>
      <c r="CF71" s="5">
        <f t="shared" si="29"/>
        <v>9.0719999999999992</v>
      </c>
      <c r="CG71" s="5">
        <f t="shared" si="30"/>
        <v>11.19</v>
      </c>
      <c r="CH71" s="3">
        <f t="shared" si="31"/>
        <v>3.9050000000000002</v>
      </c>
      <c r="CI71" s="5">
        <f t="shared" si="32"/>
        <v>2.48</v>
      </c>
      <c r="CJ71" s="5">
        <f t="shared" si="33"/>
        <v>0.5</v>
      </c>
      <c r="CK71" s="5">
        <f t="shared" si="34"/>
        <v>4.0100000000000007</v>
      </c>
      <c r="CL71" s="10">
        <f t="shared" si="35"/>
        <v>2.5377777777777779</v>
      </c>
      <c r="CM71" s="10">
        <f t="shared" si="35"/>
        <v>1.8144</v>
      </c>
      <c r="CN71" s="10">
        <f t="shared" si="35"/>
        <v>1.3428</v>
      </c>
      <c r="CO71" s="10">
        <f t="shared" si="35"/>
        <v>0.62480000000000002</v>
      </c>
      <c r="CP71" s="10">
        <f t="shared" si="35"/>
        <v>0.39679999999999999</v>
      </c>
      <c r="CQ71" s="10">
        <f t="shared" si="35"/>
        <v>0.06</v>
      </c>
      <c r="CR71" s="10">
        <f t="shared" si="35"/>
        <v>0.80200000000000016</v>
      </c>
      <c r="CS71" s="12">
        <f t="shared" si="36"/>
        <v>7.5785777777777783</v>
      </c>
      <c r="CT71" s="10" t="str">
        <f t="shared" si="37"/>
        <v>EXCELENTE</v>
      </c>
    </row>
    <row r="72" spans="1:98" ht="15.75" x14ac:dyDescent="0.25">
      <c r="A72" s="2" t="s">
        <v>323</v>
      </c>
      <c r="B72" s="3">
        <v>2018</v>
      </c>
      <c r="C72" s="3" t="s">
        <v>158</v>
      </c>
      <c r="D72" s="3" t="s">
        <v>324</v>
      </c>
      <c r="E72" s="14" t="s">
        <v>329</v>
      </c>
      <c r="F72" s="3" t="s">
        <v>217</v>
      </c>
      <c r="G72" s="3" t="s">
        <v>103</v>
      </c>
      <c r="H72" s="14" t="s">
        <v>330</v>
      </c>
      <c r="I72" s="14" t="s">
        <v>331</v>
      </c>
      <c r="J72" s="5">
        <v>857405.75300000003</v>
      </c>
      <c r="K72" s="5">
        <v>1172836.0819999999</v>
      </c>
      <c r="L72" s="3">
        <v>2114</v>
      </c>
      <c r="M72" s="7" t="s">
        <v>332</v>
      </c>
      <c r="N72" s="7">
        <v>43340</v>
      </c>
      <c r="O72" s="8" t="s">
        <v>333</v>
      </c>
      <c r="P72" s="8">
        <v>1</v>
      </c>
      <c r="Q72" s="8">
        <v>0</v>
      </c>
      <c r="R72" s="5">
        <v>0</v>
      </c>
      <c r="S72" s="5">
        <v>6.54</v>
      </c>
      <c r="T72" s="9">
        <v>24</v>
      </c>
      <c r="U72" s="9">
        <v>111.8</v>
      </c>
      <c r="V72" s="5">
        <v>3.58</v>
      </c>
      <c r="W72" s="9">
        <v>54.5</v>
      </c>
      <c r="X72" s="8"/>
      <c r="Y72" s="5"/>
      <c r="Z72" s="5"/>
      <c r="AA72" s="5"/>
      <c r="AB72" s="9"/>
      <c r="AC72" s="9">
        <v>0.4</v>
      </c>
      <c r="AD72" s="9">
        <v>10</v>
      </c>
      <c r="AE72" s="5">
        <v>0.4</v>
      </c>
      <c r="AF72" s="10"/>
      <c r="AG72" s="9"/>
      <c r="AH72" s="9"/>
      <c r="AI72" s="9"/>
      <c r="AJ72" s="8"/>
      <c r="AK72" s="8"/>
      <c r="AL72" s="10">
        <v>1.038</v>
      </c>
      <c r="AM72" s="10">
        <v>0.4</v>
      </c>
      <c r="AN72" s="10">
        <v>51.37</v>
      </c>
      <c r="AO72" s="10">
        <v>2E-3</v>
      </c>
      <c r="AP72" s="10"/>
      <c r="AQ72" s="10"/>
      <c r="AR72" s="8">
        <v>1</v>
      </c>
      <c r="AS72" s="8">
        <v>1</v>
      </c>
      <c r="AT72" s="10">
        <v>0.107</v>
      </c>
      <c r="AU72" s="10">
        <v>3.14</v>
      </c>
      <c r="AV72" s="10">
        <v>0.46</v>
      </c>
      <c r="AW72" s="10">
        <v>6.22</v>
      </c>
      <c r="AX72" s="10"/>
      <c r="AY72" s="10"/>
      <c r="AZ72" s="10">
        <v>0.1</v>
      </c>
      <c r="BA72" s="10">
        <v>0.05</v>
      </c>
      <c r="BB72" s="10">
        <v>0.5</v>
      </c>
      <c r="BC72" s="10"/>
      <c r="BD72" s="10"/>
      <c r="BE72" s="10">
        <v>0</v>
      </c>
      <c r="BF72" s="10">
        <v>0</v>
      </c>
      <c r="BG72" s="10">
        <v>1</v>
      </c>
      <c r="BH72" s="10">
        <v>68.94</v>
      </c>
      <c r="BI72" s="10">
        <v>7.2</v>
      </c>
      <c r="BJ72" s="5">
        <v>2</v>
      </c>
      <c r="BK72" s="10">
        <v>7.79</v>
      </c>
      <c r="BL72" s="10">
        <v>5.1100000000000003</v>
      </c>
      <c r="BM72" s="10">
        <v>14.2</v>
      </c>
      <c r="BN72" s="10">
        <v>10.6</v>
      </c>
      <c r="BO72" s="10"/>
      <c r="BP72" s="10"/>
      <c r="BQ72" s="10"/>
      <c r="BR72" s="10"/>
      <c r="BS72" s="10"/>
      <c r="BT72" s="10"/>
      <c r="BU72" s="10"/>
      <c r="BV72" s="10"/>
      <c r="BW72" s="3">
        <f t="shared" si="21"/>
        <v>100.62</v>
      </c>
      <c r="BX72" s="3">
        <f t="shared" si="22"/>
        <v>0.04</v>
      </c>
      <c r="BY72" s="5">
        <f t="shared" si="23"/>
        <v>0.2</v>
      </c>
      <c r="BZ72" s="3">
        <f t="shared" si="24"/>
        <v>0.12</v>
      </c>
      <c r="CA72" s="3">
        <f t="shared" si="25"/>
        <v>0.16</v>
      </c>
      <c r="CB72" s="3">
        <f t="shared" si="25"/>
        <v>0.16</v>
      </c>
      <c r="CC72" s="3">
        <f t="shared" si="26"/>
        <v>0.12</v>
      </c>
      <c r="CD72" s="5">
        <f t="shared" si="27"/>
        <v>0.2</v>
      </c>
      <c r="CE72" s="5">
        <f t="shared" si="28"/>
        <v>72.666666666666671</v>
      </c>
      <c r="CF72" s="5">
        <f t="shared" si="29"/>
        <v>10.061999999999999</v>
      </c>
      <c r="CG72" s="5">
        <f t="shared" si="30"/>
        <v>13.788</v>
      </c>
      <c r="CH72" s="3">
        <f t="shared" si="31"/>
        <v>5.3</v>
      </c>
      <c r="CI72" s="5">
        <f t="shared" si="32"/>
        <v>2.88</v>
      </c>
      <c r="CJ72" s="5">
        <f t="shared" si="33"/>
        <v>0.5</v>
      </c>
      <c r="CK72" s="5">
        <f t="shared" si="34"/>
        <v>10.38</v>
      </c>
      <c r="CL72" s="10">
        <f t="shared" si="35"/>
        <v>2.9066666666666667</v>
      </c>
      <c r="CM72" s="10">
        <f t="shared" si="35"/>
        <v>2.0124</v>
      </c>
      <c r="CN72" s="10">
        <f t="shared" si="35"/>
        <v>1.65456</v>
      </c>
      <c r="CO72" s="10">
        <f t="shared" si="35"/>
        <v>0.84799999999999998</v>
      </c>
      <c r="CP72" s="10">
        <f t="shared" si="35"/>
        <v>0.46079999999999999</v>
      </c>
      <c r="CQ72" s="10">
        <f t="shared" si="35"/>
        <v>0.06</v>
      </c>
      <c r="CR72" s="10">
        <f t="shared" si="35"/>
        <v>2.0760000000000001</v>
      </c>
      <c r="CS72" s="12">
        <f t="shared" si="36"/>
        <v>10.018426666666667</v>
      </c>
      <c r="CT72" s="10" t="str">
        <f t="shared" si="37"/>
        <v>EXCELENTE</v>
      </c>
    </row>
    <row r="73" spans="1:98" ht="15.75" x14ac:dyDescent="0.25">
      <c r="A73" s="2" t="s">
        <v>323</v>
      </c>
      <c r="B73" s="3">
        <v>2019</v>
      </c>
      <c r="C73" s="3" t="s">
        <v>158</v>
      </c>
      <c r="D73" s="3" t="s">
        <v>324</v>
      </c>
      <c r="E73" s="14" t="s">
        <v>329</v>
      </c>
      <c r="F73" s="3" t="s">
        <v>217</v>
      </c>
      <c r="G73" s="3" t="s">
        <v>103</v>
      </c>
      <c r="H73" s="14" t="s">
        <v>330</v>
      </c>
      <c r="I73" s="14" t="s">
        <v>331</v>
      </c>
      <c r="J73" s="5">
        <v>857405.75300000003</v>
      </c>
      <c r="K73" s="5">
        <v>1172836.0819999999</v>
      </c>
      <c r="L73" s="3">
        <v>2114</v>
      </c>
      <c r="M73" s="6">
        <v>0.47916666666666669</v>
      </c>
      <c r="N73" s="7">
        <v>43614</v>
      </c>
      <c r="O73" s="8" t="s">
        <v>334</v>
      </c>
      <c r="P73" s="8">
        <v>1</v>
      </c>
      <c r="Q73" s="8">
        <v>0</v>
      </c>
      <c r="R73" s="5">
        <v>0</v>
      </c>
      <c r="S73" s="5">
        <v>6.34</v>
      </c>
      <c r="T73" s="9">
        <v>23.2</v>
      </c>
      <c r="U73" s="9">
        <v>12.81</v>
      </c>
      <c r="V73" s="5">
        <v>2.2200000000000002</v>
      </c>
      <c r="W73" s="9">
        <v>33.1</v>
      </c>
      <c r="X73" s="8"/>
      <c r="Y73" s="5"/>
      <c r="Z73" s="5"/>
      <c r="AA73" s="5"/>
      <c r="AB73" s="9"/>
      <c r="AC73" s="9">
        <v>0.4</v>
      </c>
      <c r="AD73" s="9">
        <v>10</v>
      </c>
      <c r="AE73" s="5">
        <v>0.4</v>
      </c>
      <c r="AF73" s="10"/>
      <c r="AG73" s="9"/>
      <c r="AH73" s="9"/>
      <c r="AI73" s="9"/>
      <c r="AJ73" s="8"/>
      <c r="AK73" s="8"/>
      <c r="AL73" s="10">
        <v>0.59499999999999997</v>
      </c>
      <c r="AM73" s="10">
        <v>0.5</v>
      </c>
      <c r="AN73" s="10">
        <v>17.89</v>
      </c>
      <c r="AO73" s="10">
        <v>5.0000000000000001E-3</v>
      </c>
      <c r="AP73" s="10"/>
      <c r="AQ73" s="10"/>
      <c r="AR73" s="8">
        <v>1</v>
      </c>
      <c r="AS73" s="9">
        <v>6.3</v>
      </c>
      <c r="AT73" s="10">
        <v>0.107</v>
      </c>
      <c r="AU73" s="10">
        <v>10.9</v>
      </c>
      <c r="AV73" s="10">
        <v>0.46</v>
      </c>
      <c r="AW73" s="10">
        <v>16.5</v>
      </c>
      <c r="AX73" s="10"/>
      <c r="AY73" s="10"/>
      <c r="AZ73" s="10">
        <v>0.1</v>
      </c>
      <c r="BA73" s="10">
        <v>0.05</v>
      </c>
      <c r="BB73" s="10"/>
      <c r="BC73" s="10"/>
      <c r="BD73" s="10"/>
      <c r="BE73" s="10">
        <v>0</v>
      </c>
      <c r="BF73" s="10">
        <v>0</v>
      </c>
      <c r="BG73" s="10">
        <v>1</v>
      </c>
      <c r="BH73" s="10">
        <v>17.98</v>
      </c>
      <c r="BI73" s="10">
        <v>17.5</v>
      </c>
      <c r="BJ73" s="5">
        <v>2.125</v>
      </c>
      <c r="BK73" s="10">
        <v>8.66</v>
      </c>
      <c r="BL73" s="10">
        <v>4.55</v>
      </c>
      <c r="BM73" s="10">
        <v>1.92</v>
      </c>
      <c r="BN73" s="10">
        <v>6.06</v>
      </c>
      <c r="BO73" s="10"/>
      <c r="BP73" s="10"/>
      <c r="BQ73" s="10"/>
      <c r="BR73" s="10"/>
      <c r="BS73" s="10"/>
      <c r="BT73" s="10"/>
      <c r="BU73" s="10"/>
      <c r="BV73" s="10"/>
      <c r="BW73" s="3">
        <f t="shared" si="21"/>
        <v>11.529</v>
      </c>
      <c r="BX73" s="3">
        <f t="shared" si="22"/>
        <v>0.04</v>
      </c>
      <c r="BY73" s="5">
        <f t="shared" si="23"/>
        <v>0.2</v>
      </c>
      <c r="BZ73" s="3">
        <f t="shared" si="24"/>
        <v>0.12</v>
      </c>
      <c r="CA73" s="3">
        <f t="shared" si="25"/>
        <v>0.16</v>
      </c>
      <c r="CB73" s="3">
        <f t="shared" si="25"/>
        <v>0.16</v>
      </c>
      <c r="CC73" s="3">
        <f t="shared" si="26"/>
        <v>0.12</v>
      </c>
      <c r="CD73" s="5">
        <f t="shared" si="27"/>
        <v>0.2</v>
      </c>
      <c r="CE73" s="5">
        <f t="shared" si="28"/>
        <v>70.444444444444443</v>
      </c>
      <c r="CF73" s="5">
        <f t="shared" si="29"/>
        <v>1.1529</v>
      </c>
      <c r="CG73" s="5">
        <f t="shared" si="30"/>
        <v>3.5960000000000001</v>
      </c>
      <c r="CH73" s="3">
        <f t="shared" si="31"/>
        <v>3.03</v>
      </c>
      <c r="CI73" s="5">
        <f t="shared" si="32"/>
        <v>7.0000000000000009</v>
      </c>
      <c r="CJ73" s="5">
        <f t="shared" si="33"/>
        <v>0.53125</v>
      </c>
      <c r="CK73" s="5">
        <f t="shared" si="34"/>
        <v>5.9499999999999993</v>
      </c>
      <c r="CL73" s="10">
        <f t="shared" si="35"/>
        <v>2.8177777777777777</v>
      </c>
      <c r="CM73" s="10">
        <f t="shared" si="35"/>
        <v>0.23058000000000001</v>
      </c>
      <c r="CN73" s="10">
        <f t="shared" si="35"/>
        <v>0.43152000000000001</v>
      </c>
      <c r="CO73" s="10">
        <f t="shared" si="35"/>
        <v>0.48479999999999995</v>
      </c>
      <c r="CP73" s="10">
        <f t="shared" si="35"/>
        <v>1.1200000000000001</v>
      </c>
      <c r="CQ73" s="10">
        <f t="shared" si="35"/>
        <v>6.3750000000000001E-2</v>
      </c>
      <c r="CR73" s="10">
        <f t="shared" si="35"/>
        <v>1.19</v>
      </c>
      <c r="CS73" s="12">
        <f t="shared" si="36"/>
        <v>6.3384277777777775</v>
      </c>
      <c r="CT73" s="10" t="str">
        <f t="shared" si="37"/>
        <v>EXCELENTE</v>
      </c>
    </row>
  </sheetData>
  <autoFilter ref="A1:CT73" xr:uid="{94A117D7-AB61-4303-81A5-B785FE6EEB3F}"/>
  <conditionalFormatting sqref="CT2:CT73">
    <cfRule type="containsText" dxfId="4" priority="1" operator="containsText" text="EXCELENTE">
      <formula>NOT(ISERROR(SEARCH("EXCELENTE",CT2)))</formula>
    </cfRule>
    <cfRule type="containsText" dxfId="3" priority="2" operator="containsText" text="BUENO">
      <formula>NOT(ISERROR(SEARCH("BUENO",CT2)))</formula>
    </cfRule>
    <cfRule type="containsText" dxfId="2" priority="3" operator="containsText" text="MEDIO">
      <formula>NOT(ISERROR(SEARCH("MEDIO",CT2)))</formula>
    </cfRule>
    <cfRule type="containsText" dxfId="1" priority="4" operator="containsText" text="MALO">
      <formula>NOT(ISERROR(SEARCH("MALO",CT2)))</formula>
    </cfRule>
    <cfRule type="containsText" dxfId="0" priority="5" operator="containsText" text="PÉSIMO">
      <formula>NOT(ISERROR(SEARCH("PÉSIMO",CT2)))</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59496-9F38-43CD-93EC-42C51368D083}">
  <dimension ref="A1:Y74"/>
  <sheetViews>
    <sheetView workbookViewId="0">
      <selection activeCell="D4" sqref="D4"/>
    </sheetView>
  </sheetViews>
  <sheetFormatPr baseColWidth="10" defaultRowHeight="15" x14ac:dyDescent="0.25"/>
  <cols>
    <col min="3" max="3" width="10.28515625" bestFit="1" customWidth="1"/>
    <col min="4" max="4" width="42.7109375" style="20" bestFit="1" customWidth="1"/>
  </cols>
  <sheetData>
    <row r="1" spans="1:25" ht="15.75" x14ac:dyDescent="0.25">
      <c r="A1" s="43"/>
      <c r="B1" s="61" t="s">
        <v>335</v>
      </c>
      <c r="C1" s="61"/>
      <c r="D1" s="61"/>
      <c r="E1" s="61"/>
      <c r="F1" s="61" t="s">
        <v>336</v>
      </c>
      <c r="G1" s="61"/>
      <c r="H1" s="61"/>
      <c r="I1" s="61"/>
      <c r="J1" s="61" t="s">
        <v>337</v>
      </c>
      <c r="K1" s="61"/>
      <c r="L1" s="61"/>
      <c r="M1" s="61"/>
      <c r="N1" s="61" t="s">
        <v>338</v>
      </c>
      <c r="O1" s="61"/>
      <c r="P1" s="61"/>
      <c r="Q1" s="61"/>
      <c r="R1" s="61" t="s">
        <v>339</v>
      </c>
      <c r="S1" s="61"/>
      <c r="T1" s="61"/>
      <c r="U1" s="61"/>
      <c r="V1" s="61" t="s">
        <v>340</v>
      </c>
      <c r="W1" s="61"/>
      <c r="X1" s="61"/>
      <c r="Y1" s="61"/>
    </row>
    <row r="2" spans="1:25" ht="25.5" x14ac:dyDescent="0.25">
      <c r="A2" s="43" t="s">
        <v>0</v>
      </c>
      <c r="B2" s="44" t="s">
        <v>1</v>
      </c>
      <c r="C2" s="44" t="s">
        <v>2</v>
      </c>
      <c r="D2" s="45" t="s">
        <v>3</v>
      </c>
      <c r="E2" s="44" t="s">
        <v>5</v>
      </c>
      <c r="F2" s="44" t="s">
        <v>62</v>
      </c>
      <c r="G2" s="44" t="s">
        <v>63</v>
      </c>
      <c r="H2" s="44" t="s">
        <v>64</v>
      </c>
      <c r="I2" s="44" t="s">
        <v>65</v>
      </c>
      <c r="J2" s="44" t="s">
        <v>60</v>
      </c>
      <c r="K2" s="44" t="s">
        <v>61</v>
      </c>
      <c r="L2" s="44" t="s">
        <v>341</v>
      </c>
      <c r="M2" s="44" t="s">
        <v>37</v>
      </c>
      <c r="N2" s="44" t="s">
        <v>342</v>
      </c>
      <c r="O2" s="44" t="s">
        <v>343</v>
      </c>
      <c r="P2" s="44" t="s">
        <v>344</v>
      </c>
      <c r="Q2" s="44" t="s">
        <v>345</v>
      </c>
      <c r="R2" s="44" t="s">
        <v>346</v>
      </c>
      <c r="S2" s="44" t="s">
        <v>347</v>
      </c>
      <c r="T2" s="44" t="s">
        <v>348</v>
      </c>
      <c r="U2" s="44" t="s">
        <v>349</v>
      </c>
      <c r="V2" s="44" t="s">
        <v>350</v>
      </c>
      <c r="W2" s="44" t="s">
        <v>351</v>
      </c>
      <c r="X2" s="44" t="s">
        <v>352</v>
      </c>
      <c r="Y2" s="44" t="s">
        <v>353</v>
      </c>
    </row>
    <row r="3" spans="1:25" ht="25.5" x14ac:dyDescent="0.25">
      <c r="A3" s="2" t="s">
        <v>98</v>
      </c>
      <c r="B3" s="3">
        <v>2016</v>
      </c>
      <c r="C3" s="16" t="s">
        <v>99</v>
      </c>
      <c r="D3" s="3" t="s">
        <v>100</v>
      </c>
      <c r="E3" s="3" t="s">
        <v>102</v>
      </c>
      <c r="F3" s="3">
        <v>7.53</v>
      </c>
      <c r="G3" s="3">
        <v>1.2</v>
      </c>
      <c r="H3" s="3">
        <v>14.13</v>
      </c>
      <c r="I3" s="3">
        <v>4.3899999999999997</v>
      </c>
      <c r="J3" s="3">
        <v>3</v>
      </c>
      <c r="K3" s="5">
        <v>2</v>
      </c>
      <c r="L3" s="5">
        <v>50.007800000000003</v>
      </c>
      <c r="M3" s="3">
        <v>2.5169999999999999</v>
      </c>
      <c r="N3" s="17">
        <f t="shared" ref="N3:N66" si="0">(F3*2/40)</f>
        <v>0.3765</v>
      </c>
      <c r="O3" s="17">
        <f t="shared" ref="O3:O66" si="1">(G3*2/24)</f>
        <v>9.9999999999999992E-2</v>
      </c>
      <c r="P3" s="17">
        <f t="shared" ref="P3:P66" si="2">(H3*1/39)</f>
        <v>0.36230769230769233</v>
      </c>
      <c r="Q3" s="17">
        <f t="shared" ref="Q3:Q66" si="3">(I3*1/23)</f>
        <v>0.19086956521739129</v>
      </c>
      <c r="R3" s="17">
        <f t="shared" ref="R3:R66" si="4">(J3*1/35)</f>
        <v>8.5714285714285715E-2</v>
      </c>
      <c r="S3" s="17">
        <f t="shared" ref="S3:S66" si="5">(K3*2/96)</f>
        <v>4.1666666666666664E-2</v>
      </c>
      <c r="T3" s="17">
        <f t="shared" ref="T3:T66" si="6">(L3*1/61.0168)</f>
        <v>0.81957428118157627</v>
      </c>
      <c r="U3" s="17">
        <f t="shared" ref="U3:U66" si="7">(M3*2/62.01)</f>
        <v>8.1180454765360427E-2</v>
      </c>
      <c r="V3" s="17">
        <f t="shared" ref="V3:V66" si="8">SUM(N3:Q3)</f>
        <v>1.0296772575250837</v>
      </c>
      <c r="W3" s="17">
        <f t="shared" ref="W3:W66" si="9">SUM(R3:U3)</f>
        <v>1.0281356883278892</v>
      </c>
      <c r="X3" s="17">
        <f t="shared" ref="X3:X66" si="10">N3+O3+Q3</f>
        <v>0.66736956521739121</v>
      </c>
      <c r="Y3" s="17">
        <f t="shared" ref="Y3:Y66" si="11">R3+S3+T3</f>
        <v>0.94695523356252864</v>
      </c>
    </row>
    <row r="4" spans="1:25" ht="25.5" x14ac:dyDescent="0.25">
      <c r="A4" s="2" t="s">
        <v>98</v>
      </c>
      <c r="B4" s="3">
        <v>2018</v>
      </c>
      <c r="C4" s="16" t="s">
        <v>99</v>
      </c>
      <c r="D4" s="3" t="s">
        <v>100</v>
      </c>
      <c r="E4" s="3" t="s">
        <v>102</v>
      </c>
      <c r="F4" s="10">
        <v>8.24</v>
      </c>
      <c r="G4" s="10">
        <v>2.77</v>
      </c>
      <c r="H4" s="10">
        <v>4.9000000000000004</v>
      </c>
      <c r="I4" s="10">
        <v>4.92</v>
      </c>
      <c r="J4" s="10">
        <v>15</v>
      </c>
      <c r="K4" s="5">
        <v>2</v>
      </c>
      <c r="L4" s="5">
        <v>51.910999999999994</v>
      </c>
      <c r="M4" s="10">
        <v>0.63400000000000001</v>
      </c>
      <c r="N4" s="17">
        <f t="shared" si="0"/>
        <v>0.41200000000000003</v>
      </c>
      <c r="O4" s="17">
        <f t="shared" si="1"/>
        <v>0.23083333333333333</v>
      </c>
      <c r="P4" s="17">
        <f t="shared" si="2"/>
        <v>0.12564102564102564</v>
      </c>
      <c r="Q4" s="17">
        <f t="shared" si="3"/>
        <v>0.21391304347826087</v>
      </c>
      <c r="R4" s="17">
        <f t="shared" si="4"/>
        <v>0.42857142857142855</v>
      </c>
      <c r="S4" s="17">
        <f t="shared" si="5"/>
        <v>4.1666666666666664E-2</v>
      </c>
      <c r="T4" s="17">
        <f t="shared" si="6"/>
        <v>0.85076569076057729</v>
      </c>
      <c r="U4" s="17">
        <f t="shared" si="7"/>
        <v>2.0448314787937429E-2</v>
      </c>
      <c r="V4" s="17">
        <f t="shared" si="8"/>
        <v>0.98238740245261991</v>
      </c>
      <c r="W4" s="17">
        <f t="shared" si="9"/>
        <v>1.34145210078661</v>
      </c>
      <c r="X4" s="17">
        <f t="shared" si="10"/>
        <v>0.85674637681159427</v>
      </c>
      <c r="Y4" s="17">
        <f t="shared" si="11"/>
        <v>1.3210037859986725</v>
      </c>
    </row>
    <row r="5" spans="1:25" ht="25.5" x14ac:dyDescent="0.25">
      <c r="A5" s="2" t="s">
        <v>98</v>
      </c>
      <c r="B5" s="3">
        <v>2019</v>
      </c>
      <c r="C5" s="16" t="s">
        <v>99</v>
      </c>
      <c r="D5" s="3" t="s">
        <v>100</v>
      </c>
      <c r="E5" s="3" t="s">
        <v>102</v>
      </c>
      <c r="F5" s="10">
        <v>9.1199999999999992</v>
      </c>
      <c r="G5" s="10">
        <v>2.5299999999999998</v>
      </c>
      <c r="H5" s="10">
        <v>1.52</v>
      </c>
      <c r="I5" s="10">
        <v>4.75</v>
      </c>
      <c r="J5" s="10">
        <v>51.25</v>
      </c>
      <c r="K5" s="5">
        <v>2</v>
      </c>
      <c r="L5" s="5">
        <v>22.203999999999997</v>
      </c>
      <c r="M5" s="10">
        <v>0.77300000000000002</v>
      </c>
      <c r="N5" s="17">
        <f t="shared" si="0"/>
        <v>0.45599999999999996</v>
      </c>
      <c r="O5" s="17">
        <f t="shared" si="1"/>
        <v>0.21083333333333332</v>
      </c>
      <c r="P5" s="17">
        <f t="shared" si="2"/>
        <v>3.8974358974358976E-2</v>
      </c>
      <c r="Q5" s="17">
        <f t="shared" si="3"/>
        <v>0.20652173913043478</v>
      </c>
      <c r="R5" s="17">
        <f t="shared" si="4"/>
        <v>1.4642857142857142</v>
      </c>
      <c r="S5" s="17">
        <f t="shared" si="5"/>
        <v>4.1666666666666664E-2</v>
      </c>
      <c r="T5" s="17">
        <f t="shared" si="6"/>
        <v>0.36389977842168053</v>
      </c>
      <c r="U5" s="17">
        <f t="shared" si="7"/>
        <v>2.4931462667311725E-2</v>
      </c>
      <c r="V5" s="17">
        <f t="shared" si="8"/>
        <v>0.91232943143812706</v>
      </c>
      <c r="W5" s="17">
        <f t="shared" si="9"/>
        <v>1.8947836220413732</v>
      </c>
      <c r="X5" s="17">
        <f t="shared" si="10"/>
        <v>0.87335507246376809</v>
      </c>
      <c r="Y5" s="17">
        <f t="shared" si="11"/>
        <v>1.8698521593740614</v>
      </c>
    </row>
    <row r="6" spans="1:25" ht="15.75" x14ac:dyDescent="0.25">
      <c r="A6" s="2" t="s">
        <v>111</v>
      </c>
      <c r="B6" s="3">
        <v>2016</v>
      </c>
      <c r="C6" s="16" t="s">
        <v>112</v>
      </c>
      <c r="D6" s="3" t="s">
        <v>113</v>
      </c>
      <c r="E6" s="3" t="s">
        <v>102</v>
      </c>
      <c r="F6" s="3">
        <v>33.9</v>
      </c>
      <c r="G6" s="3">
        <v>2.33</v>
      </c>
      <c r="H6" s="3">
        <v>32.700000000000003</v>
      </c>
      <c r="I6" s="3">
        <v>12.9</v>
      </c>
      <c r="J6" s="3">
        <v>22.59</v>
      </c>
      <c r="K6" s="5">
        <v>15.52</v>
      </c>
      <c r="L6" s="5">
        <v>73.126799999999989</v>
      </c>
      <c r="M6" s="3">
        <v>16.308</v>
      </c>
      <c r="N6" s="17">
        <f t="shared" si="0"/>
        <v>1.6949999999999998</v>
      </c>
      <c r="O6" s="17">
        <f t="shared" si="1"/>
        <v>0.19416666666666668</v>
      </c>
      <c r="P6" s="17">
        <f t="shared" si="2"/>
        <v>0.83846153846153848</v>
      </c>
      <c r="Q6" s="17">
        <f t="shared" si="3"/>
        <v>0.56086956521739129</v>
      </c>
      <c r="R6" s="17">
        <f t="shared" si="4"/>
        <v>0.64542857142857146</v>
      </c>
      <c r="S6" s="17">
        <f t="shared" si="5"/>
        <v>0.32333333333333331</v>
      </c>
      <c r="T6" s="17">
        <f t="shared" si="6"/>
        <v>1.1984699295931609</v>
      </c>
      <c r="U6" s="17">
        <f t="shared" si="7"/>
        <v>0.52597968069666179</v>
      </c>
      <c r="V6" s="17">
        <f t="shared" si="8"/>
        <v>3.2884977703455962</v>
      </c>
      <c r="W6" s="17">
        <f t="shared" si="9"/>
        <v>2.6932115150517273</v>
      </c>
      <c r="X6" s="17">
        <f t="shared" si="10"/>
        <v>2.4500362318840576</v>
      </c>
      <c r="Y6" s="17">
        <f t="shared" si="11"/>
        <v>2.1672318343550656</v>
      </c>
    </row>
    <row r="7" spans="1:25" ht="15.75" x14ac:dyDescent="0.25">
      <c r="A7" s="2" t="s">
        <v>111</v>
      </c>
      <c r="B7" s="3">
        <v>2018</v>
      </c>
      <c r="C7" s="16" t="s">
        <v>112</v>
      </c>
      <c r="D7" s="3" t="s">
        <v>113</v>
      </c>
      <c r="E7" s="3" t="s">
        <v>102</v>
      </c>
      <c r="F7" s="10">
        <v>20.7</v>
      </c>
      <c r="G7" s="10">
        <v>4.47</v>
      </c>
      <c r="H7" s="10">
        <v>25.9</v>
      </c>
      <c r="I7" s="10">
        <v>24.4</v>
      </c>
      <c r="J7" s="10">
        <v>26.19</v>
      </c>
      <c r="K7" s="5">
        <v>15.734999999999999</v>
      </c>
      <c r="L7" s="5">
        <v>52.679600000000001</v>
      </c>
      <c r="M7" s="10">
        <v>6.0620000000000003</v>
      </c>
      <c r="N7" s="17">
        <f t="shared" si="0"/>
        <v>1.0349999999999999</v>
      </c>
      <c r="O7" s="17">
        <f t="shared" si="1"/>
        <v>0.3725</v>
      </c>
      <c r="P7" s="17">
        <f t="shared" si="2"/>
        <v>0.66410256410256407</v>
      </c>
      <c r="Q7" s="17">
        <f t="shared" si="3"/>
        <v>1.0608695652173912</v>
      </c>
      <c r="R7" s="17">
        <f t="shared" si="4"/>
        <v>0.74828571428571433</v>
      </c>
      <c r="S7" s="17">
        <f t="shared" si="5"/>
        <v>0.32781250000000001</v>
      </c>
      <c r="T7" s="17">
        <f t="shared" si="6"/>
        <v>0.86336222155209708</v>
      </c>
      <c r="U7" s="17">
        <f t="shared" si="7"/>
        <v>0.19551685212062572</v>
      </c>
      <c r="V7" s="17">
        <f t="shared" si="8"/>
        <v>3.1324721293199556</v>
      </c>
      <c r="W7" s="17">
        <f t="shared" si="9"/>
        <v>2.1349772879584372</v>
      </c>
      <c r="X7" s="17">
        <f t="shared" si="10"/>
        <v>2.4683695652173911</v>
      </c>
      <c r="Y7" s="17">
        <f t="shared" si="11"/>
        <v>1.9394604358378114</v>
      </c>
    </row>
    <row r="8" spans="1:25" ht="15.75" x14ac:dyDescent="0.25">
      <c r="A8" s="2" t="s">
        <v>111</v>
      </c>
      <c r="B8" s="3">
        <v>2019</v>
      </c>
      <c r="C8" s="16" t="s">
        <v>112</v>
      </c>
      <c r="D8" s="3" t="s">
        <v>113</v>
      </c>
      <c r="E8" s="3" t="s">
        <v>102</v>
      </c>
      <c r="F8" s="10">
        <v>30.3</v>
      </c>
      <c r="G8" s="10">
        <v>3.48</v>
      </c>
      <c r="H8" s="10">
        <v>34.299999999999997</v>
      </c>
      <c r="I8" s="10">
        <v>11.8</v>
      </c>
      <c r="J8" s="10">
        <v>230</v>
      </c>
      <c r="K8" s="5">
        <v>48.956000000000003</v>
      </c>
      <c r="L8" s="5">
        <v>490.28140000000002</v>
      </c>
      <c r="M8" s="10">
        <v>14.316000000000001</v>
      </c>
      <c r="N8" s="17">
        <f t="shared" si="0"/>
        <v>1.5150000000000001</v>
      </c>
      <c r="O8" s="17">
        <f t="shared" si="1"/>
        <v>0.28999999999999998</v>
      </c>
      <c r="P8" s="17">
        <f t="shared" si="2"/>
        <v>0.87948717948717936</v>
      </c>
      <c r="Q8" s="17">
        <f t="shared" si="3"/>
        <v>0.5130434782608696</v>
      </c>
      <c r="R8" s="17">
        <f t="shared" si="4"/>
        <v>6.5714285714285712</v>
      </c>
      <c r="S8" s="17">
        <f t="shared" si="5"/>
        <v>1.0199166666666668</v>
      </c>
      <c r="T8" s="17">
        <f t="shared" si="6"/>
        <v>8.0351870304571857</v>
      </c>
      <c r="U8" s="17">
        <f t="shared" si="7"/>
        <v>0.46173197871311084</v>
      </c>
      <c r="V8" s="17">
        <f t="shared" si="8"/>
        <v>3.1975306577480493</v>
      </c>
      <c r="W8" s="17">
        <f t="shared" si="9"/>
        <v>16.088264247265535</v>
      </c>
      <c r="X8" s="17">
        <f t="shared" si="10"/>
        <v>2.3180434782608699</v>
      </c>
      <c r="Y8" s="17">
        <f t="shared" si="11"/>
        <v>15.626532268552424</v>
      </c>
    </row>
    <row r="9" spans="1:25" ht="15.75" x14ac:dyDescent="0.25">
      <c r="A9" s="2" t="s">
        <v>122</v>
      </c>
      <c r="B9" s="3">
        <v>2016</v>
      </c>
      <c r="C9" s="16" t="s">
        <v>112</v>
      </c>
      <c r="D9" s="3" t="s">
        <v>123</v>
      </c>
      <c r="E9" s="3" t="s">
        <v>102</v>
      </c>
      <c r="F9" s="3">
        <v>23</v>
      </c>
      <c r="G9" s="3">
        <v>1.98</v>
      </c>
      <c r="H9" s="3">
        <v>25.6</v>
      </c>
      <c r="I9" s="3">
        <v>11.5</v>
      </c>
      <c r="J9" s="3">
        <v>19.8</v>
      </c>
      <c r="K9" s="5">
        <v>11.04</v>
      </c>
      <c r="L9" s="5">
        <v>57.193600000000004</v>
      </c>
      <c r="M9" s="3">
        <v>10.894</v>
      </c>
      <c r="N9" s="17">
        <f t="shared" si="0"/>
        <v>1.1499999999999999</v>
      </c>
      <c r="O9" s="17">
        <f t="shared" si="1"/>
        <v>0.16500000000000001</v>
      </c>
      <c r="P9" s="17">
        <f t="shared" si="2"/>
        <v>0.65641025641025641</v>
      </c>
      <c r="Q9" s="17">
        <f t="shared" si="3"/>
        <v>0.5</v>
      </c>
      <c r="R9" s="17">
        <f t="shared" si="4"/>
        <v>0.56571428571428573</v>
      </c>
      <c r="S9" s="17">
        <f t="shared" si="5"/>
        <v>0.22999999999999998</v>
      </c>
      <c r="T9" s="17">
        <f t="shared" si="6"/>
        <v>0.9373418468356256</v>
      </c>
      <c r="U9" s="17">
        <f t="shared" si="7"/>
        <v>0.35136268343815513</v>
      </c>
      <c r="V9" s="17">
        <f t="shared" si="8"/>
        <v>2.4714102564102562</v>
      </c>
      <c r="W9" s="17">
        <f t="shared" si="9"/>
        <v>2.0844188159880668</v>
      </c>
      <c r="X9" s="17">
        <f t="shared" si="10"/>
        <v>1.8149999999999999</v>
      </c>
      <c r="Y9" s="17">
        <f t="shared" si="11"/>
        <v>1.7330561325499114</v>
      </c>
    </row>
    <row r="10" spans="1:25" ht="15.75" x14ac:dyDescent="0.25">
      <c r="A10" s="2" t="s">
        <v>122</v>
      </c>
      <c r="B10" s="3">
        <v>2018</v>
      </c>
      <c r="C10" s="16" t="s">
        <v>112</v>
      </c>
      <c r="D10" s="3" t="s">
        <v>123</v>
      </c>
      <c r="E10" s="3" t="s">
        <v>102</v>
      </c>
      <c r="F10" s="10">
        <v>16.899999999999999</v>
      </c>
      <c r="G10" s="10">
        <v>2.27</v>
      </c>
      <c r="H10" s="10">
        <v>25.8</v>
      </c>
      <c r="I10" s="10">
        <v>15.2</v>
      </c>
      <c r="J10" s="10">
        <v>80.98</v>
      </c>
      <c r="K10" s="5">
        <v>33.396999999999998</v>
      </c>
      <c r="L10" s="5">
        <v>79.495199999999997</v>
      </c>
      <c r="M10" s="10">
        <v>4.399</v>
      </c>
      <c r="N10" s="17">
        <f t="shared" si="0"/>
        <v>0.84499999999999997</v>
      </c>
      <c r="O10" s="17">
        <f t="shared" si="1"/>
        <v>0.18916666666666668</v>
      </c>
      <c r="P10" s="17">
        <f t="shared" si="2"/>
        <v>0.66153846153846152</v>
      </c>
      <c r="Q10" s="17">
        <f t="shared" si="3"/>
        <v>0.66086956521739126</v>
      </c>
      <c r="R10" s="17">
        <f t="shared" si="4"/>
        <v>2.3137142857142856</v>
      </c>
      <c r="S10" s="17">
        <f t="shared" si="5"/>
        <v>0.69577083333333334</v>
      </c>
      <c r="T10" s="17">
        <f t="shared" si="6"/>
        <v>1.3028411847228958</v>
      </c>
      <c r="U10" s="17">
        <f t="shared" si="7"/>
        <v>0.14188034188034188</v>
      </c>
      <c r="V10" s="17">
        <f t="shared" si="8"/>
        <v>2.3565746934225196</v>
      </c>
      <c r="W10" s="17">
        <f t="shared" si="9"/>
        <v>4.4542066456508573</v>
      </c>
      <c r="X10" s="17">
        <f t="shared" si="10"/>
        <v>1.6950362318840579</v>
      </c>
      <c r="Y10" s="17">
        <f t="shared" si="11"/>
        <v>4.3123263037705151</v>
      </c>
    </row>
    <row r="11" spans="1:25" ht="15.75" x14ac:dyDescent="0.25">
      <c r="A11" s="2" t="s">
        <v>122</v>
      </c>
      <c r="B11" s="3">
        <v>2019</v>
      </c>
      <c r="C11" s="16" t="s">
        <v>112</v>
      </c>
      <c r="D11" s="3" t="s">
        <v>123</v>
      </c>
      <c r="E11" s="3" t="s">
        <v>102</v>
      </c>
      <c r="F11" s="10">
        <v>8.5299999999999994</v>
      </c>
      <c r="G11" s="10">
        <v>2.76</v>
      </c>
      <c r="H11" s="10">
        <v>6.4</v>
      </c>
      <c r="I11" s="10">
        <v>5.32</v>
      </c>
      <c r="J11" s="10"/>
      <c r="K11" s="5">
        <v>2.125</v>
      </c>
      <c r="L11" s="5">
        <v>57.913399999999996</v>
      </c>
      <c r="M11" s="10">
        <v>3.044</v>
      </c>
      <c r="N11" s="17">
        <f t="shared" si="0"/>
        <v>0.42649999999999999</v>
      </c>
      <c r="O11" s="17">
        <f t="shared" si="1"/>
        <v>0.22999999999999998</v>
      </c>
      <c r="P11" s="17">
        <f t="shared" si="2"/>
        <v>0.1641025641025641</v>
      </c>
      <c r="Q11" s="17">
        <f t="shared" si="3"/>
        <v>0.23130434782608697</v>
      </c>
      <c r="R11" s="17">
        <f t="shared" si="4"/>
        <v>0</v>
      </c>
      <c r="S11" s="17">
        <f t="shared" si="5"/>
        <v>4.4270833333333336E-2</v>
      </c>
      <c r="T11" s="17">
        <f t="shared" si="6"/>
        <v>0.94913859789435029</v>
      </c>
      <c r="U11" s="17">
        <f t="shared" si="7"/>
        <v>9.8177713272052894E-2</v>
      </c>
      <c r="V11" s="17">
        <f t="shared" si="8"/>
        <v>1.051906911928651</v>
      </c>
      <c r="W11" s="17">
        <f t="shared" si="9"/>
        <v>1.0915871444997365</v>
      </c>
      <c r="X11" s="17">
        <f t="shared" si="10"/>
        <v>0.88780434782608697</v>
      </c>
      <c r="Y11" s="17">
        <f t="shared" si="11"/>
        <v>0.99340943122768366</v>
      </c>
    </row>
    <row r="12" spans="1:25" ht="15.75" x14ac:dyDescent="0.25">
      <c r="A12" s="2" t="s">
        <v>130</v>
      </c>
      <c r="B12" s="3">
        <v>2016</v>
      </c>
      <c r="C12" s="16" t="s">
        <v>112</v>
      </c>
      <c r="D12" s="3" t="s">
        <v>131</v>
      </c>
      <c r="E12" s="3" t="s">
        <v>102</v>
      </c>
      <c r="F12" s="3">
        <v>50.2</v>
      </c>
      <c r="G12" s="3">
        <v>6.32</v>
      </c>
      <c r="H12" s="3">
        <v>148</v>
      </c>
      <c r="I12" s="3">
        <v>38.799999999999997</v>
      </c>
      <c r="J12" s="3">
        <v>123.27</v>
      </c>
      <c r="K12" s="5">
        <v>109.54</v>
      </c>
      <c r="L12" s="5">
        <v>63.025199999999991</v>
      </c>
      <c r="M12" s="10">
        <v>28.303999999999998</v>
      </c>
      <c r="N12" s="17">
        <f t="shared" si="0"/>
        <v>2.5100000000000002</v>
      </c>
      <c r="O12" s="17">
        <f t="shared" si="1"/>
        <v>0.52666666666666673</v>
      </c>
      <c r="P12" s="17">
        <f t="shared" si="2"/>
        <v>3.7948717948717947</v>
      </c>
      <c r="Q12" s="17">
        <f t="shared" si="3"/>
        <v>1.6869565217391302</v>
      </c>
      <c r="R12" s="17">
        <f t="shared" si="4"/>
        <v>3.5219999999999998</v>
      </c>
      <c r="S12" s="17">
        <f t="shared" si="5"/>
        <v>2.2820833333333335</v>
      </c>
      <c r="T12" s="17">
        <f t="shared" si="6"/>
        <v>1.0329155249046162</v>
      </c>
      <c r="U12" s="17">
        <f t="shared" si="7"/>
        <v>0.91288501854539583</v>
      </c>
      <c r="V12" s="17">
        <f t="shared" si="8"/>
        <v>8.5184949832775914</v>
      </c>
      <c r="W12" s="17">
        <f t="shared" si="9"/>
        <v>7.7498838767833451</v>
      </c>
      <c r="X12" s="17">
        <f t="shared" si="10"/>
        <v>4.7236231884057975</v>
      </c>
      <c r="Y12" s="17">
        <f t="shared" si="11"/>
        <v>6.8369988582379495</v>
      </c>
    </row>
    <row r="13" spans="1:25" ht="15.75" x14ac:dyDescent="0.25">
      <c r="A13" s="2" t="s">
        <v>130</v>
      </c>
      <c r="B13" s="3">
        <v>2018</v>
      </c>
      <c r="C13" s="16" t="s">
        <v>112</v>
      </c>
      <c r="D13" s="3" t="s">
        <v>131</v>
      </c>
      <c r="E13" s="3" t="s">
        <v>102</v>
      </c>
      <c r="F13" s="10">
        <v>16.899999999999999</v>
      </c>
      <c r="G13" s="10">
        <v>6.01</v>
      </c>
      <c r="H13" s="10">
        <v>18.8</v>
      </c>
      <c r="I13" s="10">
        <v>15.7</v>
      </c>
      <c r="J13" s="10">
        <v>82.98</v>
      </c>
      <c r="K13" s="5">
        <v>27.350999999999999</v>
      </c>
      <c r="L13" s="5">
        <v>80.105199999999996</v>
      </c>
      <c r="M13" s="10">
        <v>3.359</v>
      </c>
      <c r="N13" s="17">
        <f t="shared" si="0"/>
        <v>0.84499999999999997</v>
      </c>
      <c r="O13" s="17">
        <f t="shared" si="1"/>
        <v>0.50083333333333335</v>
      </c>
      <c r="P13" s="17">
        <f t="shared" si="2"/>
        <v>0.48205128205128206</v>
      </c>
      <c r="Q13" s="17">
        <f t="shared" si="3"/>
        <v>0.68260869565217386</v>
      </c>
      <c r="R13" s="17">
        <f t="shared" si="4"/>
        <v>2.370857142857143</v>
      </c>
      <c r="S13" s="17">
        <f t="shared" si="5"/>
        <v>0.56981249999999994</v>
      </c>
      <c r="T13" s="17">
        <f t="shared" si="6"/>
        <v>1.3128384313828321</v>
      </c>
      <c r="U13" s="17">
        <f t="shared" si="7"/>
        <v>0.10833736494113853</v>
      </c>
      <c r="V13" s="17">
        <f t="shared" si="8"/>
        <v>2.5104933110367891</v>
      </c>
      <c r="W13" s="17">
        <f t="shared" si="9"/>
        <v>4.3618454391811134</v>
      </c>
      <c r="X13" s="17">
        <f t="shared" si="10"/>
        <v>2.028442028985507</v>
      </c>
      <c r="Y13" s="17">
        <f t="shared" si="11"/>
        <v>4.2535080742399751</v>
      </c>
    </row>
    <row r="14" spans="1:25" ht="15.75" x14ac:dyDescent="0.25">
      <c r="A14" s="2" t="s">
        <v>130</v>
      </c>
      <c r="B14" s="3">
        <v>2019</v>
      </c>
      <c r="C14" s="16" t="s">
        <v>112</v>
      </c>
      <c r="D14" s="3" t="s">
        <v>131</v>
      </c>
      <c r="E14" s="3" t="s">
        <v>102</v>
      </c>
      <c r="F14" s="10">
        <v>17.399999999999999</v>
      </c>
      <c r="G14" s="10">
        <v>2.23</v>
      </c>
      <c r="H14" s="10">
        <v>8.93</v>
      </c>
      <c r="I14" s="10">
        <v>6.5</v>
      </c>
      <c r="J14" s="10">
        <v>157.5</v>
      </c>
      <c r="K14" s="5">
        <v>2.6110000000000002</v>
      </c>
      <c r="L14" s="5">
        <v>303.37739999999997</v>
      </c>
      <c r="M14" s="10">
        <v>10.804</v>
      </c>
      <c r="N14" s="17">
        <f t="shared" si="0"/>
        <v>0.86999999999999988</v>
      </c>
      <c r="O14" s="17">
        <f t="shared" si="1"/>
        <v>0.18583333333333332</v>
      </c>
      <c r="P14" s="17">
        <f t="shared" si="2"/>
        <v>0.22897435897435897</v>
      </c>
      <c r="Q14" s="17">
        <f t="shared" si="3"/>
        <v>0.28260869565217389</v>
      </c>
      <c r="R14" s="17">
        <f t="shared" si="4"/>
        <v>4.5</v>
      </c>
      <c r="S14" s="17">
        <f t="shared" si="5"/>
        <v>5.4395833333333338E-2</v>
      </c>
      <c r="T14" s="17">
        <f t="shared" si="6"/>
        <v>4.9720306538527081</v>
      </c>
      <c r="U14" s="17">
        <f t="shared" si="7"/>
        <v>0.34845992581841639</v>
      </c>
      <c r="V14" s="17">
        <f t="shared" si="8"/>
        <v>1.5674163879598659</v>
      </c>
      <c r="W14" s="17">
        <f t="shared" si="9"/>
        <v>9.8748864130044574</v>
      </c>
      <c r="X14" s="17">
        <f t="shared" si="10"/>
        <v>1.338442028985507</v>
      </c>
      <c r="Y14" s="17">
        <f t="shared" si="11"/>
        <v>9.5264264871860416</v>
      </c>
    </row>
    <row r="15" spans="1:25" ht="15.75" x14ac:dyDescent="0.25">
      <c r="A15" s="2" t="s">
        <v>139</v>
      </c>
      <c r="B15" s="3">
        <v>2016</v>
      </c>
      <c r="C15" s="16" t="s">
        <v>112</v>
      </c>
      <c r="D15" s="3" t="s">
        <v>140</v>
      </c>
      <c r="E15" s="3" t="s">
        <v>102</v>
      </c>
      <c r="F15" s="3">
        <v>18.899999999999999</v>
      </c>
      <c r="G15" s="3">
        <v>1.1299999999999999</v>
      </c>
      <c r="H15" s="3">
        <v>11.4</v>
      </c>
      <c r="I15" s="3"/>
      <c r="J15" s="3">
        <v>4.4000000000000004</v>
      </c>
      <c r="K15" s="5">
        <v>2.04</v>
      </c>
      <c r="L15" s="5">
        <v>73.492800000000003</v>
      </c>
      <c r="M15" s="3">
        <v>2.6829999999999998</v>
      </c>
      <c r="N15" s="17">
        <f t="shared" si="0"/>
        <v>0.94499999999999995</v>
      </c>
      <c r="O15" s="17">
        <f t="shared" si="1"/>
        <v>9.4166666666666662E-2</v>
      </c>
      <c r="P15" s="17">
        <f t="shared" si="2"/>
        <v>0.29230769230769232</v>
      </c>
      <c r="Q15" s="17">
        <f t="shared" si="3"/>
        <v>0</v>
      </c>
      <c r="R15" s="17">
        <f t="shared" si="4"/>
        <v>0.12571428571428572</v>
      </c>
      <c r="S15" s="17">
        <f t="shared" si="5"/>
        <v>4.2500000000000003E-2</v>
      </c>
      <c r="T15" s="17">
        <f t="shared" si="6"/>
        <v>1.2044682775891229</v>
      </c>
      <c r="U15" s="17">
        <f t="shared" si="7"/>
        <v>8.653442993065634E-2</v>
      </c>
      <c r="V15" s="17">
        <f t="shared" si="8"/>
        <v>1.331474358974359</v>
      </c>
      <c r="W15" s="17">
        <f t="shared" si="9"/>
        <v>1.4592169932340648</v>
      </c>
      <c r="X15" s="17">
        <f t="shared" si="10"/>
        <v>1.0391666666666666</v>
      </c>
      <c r="Y15" s="17">
        <f t="shared" si="11"/>
        <v>1.3726825633034085</v>
      </c>
    </row>
    <row r="16" spans="1:25" ht="15.75" x14ac:dyDescent="0.25">
      <c r="A16" s="2" t="s">
        <v>139</v>
      </c>
      <c r="B16" s="3">
        <v>2018</v>
      </c>
      <c r="C16" s="16" t="s">
        <v>112</v>
      </c>
      <c r="D16" s="3" t="s">
        <v>140</v>
      </c>
      <c r="E16" s="3" t="s">
        <v>102</v>
      </c>
      <c r="F16" s="10">
        <v>17.899999999999999</v>
      </c>
      <c r="G16" s="10">
        <v>1.0900000000000001</v>
      </c>
      <c r="H16" s="10">
        <v>4</v>
      </c>
      <c r="I16" s="10">
        <v>2.4</v>
      </c>
      <c r="J16" s="10">
        <v>10.5</v>
      </c>
      <c r="K16" s="5">
        <v>2</v>
      </c>
      <c r="L16" s="5">
        <v>88.120599999999996</v>
      </c>
      <c r="M16" s="10">
        <v>0.1</v>
      </c>
      <c r="N16" s="17">
        <f t="shared" si="0"/>
        <v>0.89499999999999991</v>
      </c>
      <c r="O16" s="17">
        <f t="shared" si="1"/>
        <v>9.0833333333333335E-2</v>
      </c>
      <c r="P16" s="17">
        <f t="shared" si="2"/>
        <v>0.10256410256410256</v>
      </c>
      <c r="Q16" s="17">
        <f t="shared" si="3"/>
        <v>0.10434782608695652</v>
      </c>
      <c r="R16" s="17">
        <f t="shared" si="4"/>
        <v>0.3</v>
      </c>
      <c r="S16" s="17">
        <f t="shared" si="5"/>
        <v>4.1666666666666664E-2</v>
      </c>
      <c r="T16" s="17">
        <f t="shared" si="6"/>
        <v>1.4442022524943949</v>
      </c>
      <c r="U16" s="17">
        <f t="shared" si="7"/>
        <v>3.2252862441541691E-3</v>
      </c>
      <c r="V16" s="17">
        <f t="shared" si="8"/>
        <v>1.1927452619843923</v>
      </c>
      <c r="W16" s="17">
        <f t="shared" si="9"/>
        <v>1.7890942054052159</v>
      </c>
      <c r="X16" s="17">
        <f t="shared" si="10"/>
        <v>1.0901811594202897</v>
      </c>
      <c r="Y16" s="17">
        <f t="shared" si="11"/>
        <v>1.7858689191610617</v>
      </c>
    </row>
    <row r="17" spans="1:25" ht="15.75" x14ac:dyDescent="0.25">
      <c r="A17" s="2" t="s">
        <v>139</v>
      </c>
      <c r="B17" s="3">
        <v>2019</v>
      </c>
      <c r="C17" s="16" t="s">
        <v>112</v>
      </c>
      <c r="D17" s="3" t="s">
        <v>140</v>
      </c>
      <c r="E17" s="3" t="s">
        <v>102</v>
      </c>
      <c r="F17" s="10">
        <v>16.899999999999999</v>
      </c>
      <c r="G17" s="10">
        <v>0.83199999999999996</v>
      </c>
      <c r="H17" s="10">
        <v>3.43</v>
      </c>
      <c r="I17" s="10">
        <v>9.68</v>
      </c>
      <c r="J17" s="10">
        <v>83.25</v>
      </c>
      <c r="K17" s="10">
        <v>3.0489999999999999</v>
      </c>
      <c r="L17" s="5">
        <v>47.543399999999998</v>
      </c>
      <c r="M17" s="10">
        <v>0.1</v>
      </c>
      <c r="N17" s="17">
        <f t="shared" si="0"/>
        <v>0.84499999999999997</v>
      </c>
      <c r="O17" s="17">
        <f t="shared" si="1"/>
        <v>6.933333333333333E-2</v>
      </c>
      <c r="P17" s="17">
        <f t="shared" si="2"/>
        <v>8.7948717948717947E-2</v>
      </c>
      <c r="Q17" s="17">
        <f t="shared" si="3"/>
        <v>0.42086956521739127</v>
      </c>
      <c r="R17" s="17">
        <f t="shared" si="4"/>
        <v>2.3785714285714286</v>
      </c>
      <c r="S17" s="17">
        <f t="shared" si="5"/>
        <v>6.3520833333333332E-2</v>
      </c>
      <c r="T17" s="17">
        <f t="shared" si="6"/>
        <v>0.77918540467543362</v>
      </c>
      <c r="U17" s="17">
        <f t="shared" si="7"/>
        <v>3.2252862441541691E-3</v>
      </c>
      <c r="V17" s="17">
        <f t="shared" si="8"/>
        <v>1.4231516164994424</v>
      </c>
      <c r="W17" s="17">
        <f t="shared" si="9"/>
        <v>3.2245029528243498</v>
      </c>
      <c r="X17" s="17">
        <f t="shared" si="10"/>
        <v>1.3352028985507247</v>
      </c>
      <c r="Y17" s="17">
        <f t="shared" si="11"/>
        <v>3.2212776665801957</v>
      </c>
    </row>
    <row r="18" spans="1:25" ht="15.75" x14ac:dyDescent="0.25">
      <c r="A18" s="2" t="s">
        <v>148</v>
      </c>
      <c r="B18" s="3">
        <v>2016</v>
      </c>
      <c r="C18" s="16" t="s">
        <v>112</v>
      </c>
      <c r="D18" s="3" t="s">
        <v>149</v>
      </c>
      <c r="E18" s="3" t="s">
        <v>102</v>
      </c>
      <c r="F18" s="3">
        <v>4.54</v>
      </c>
      <c r="G18" s="3">
        <v>0.311</v>
      </c>
      <c r="H18" s="3">
        <v>10</v>
      </c>
      <c r="I18" s="3">
        <v>340</v>
      </c>
      <c r="J18" s="3">
        <v>267.44</v>
      </c>
      <c r="K18" s="5">
        <v>265.04000000000002</v>
      </c>
      <c r="L18" s="5">
        <v>186.4648</v>
      </c>
      <c r="M18" s="10">
        <v>0.1</v>
      </c>
      <c r="N18" s="17">
        <f t="shared" si="0"/>
        <v>0.22700000000000001</v>
      </c>
      <c r="O18" s="17">
        <f t="shared" si="1"/>
        <v>2.5916666666666668E-2</v>
      </c>
      <c r="P18" s="17">
        <f t="shared" si="2"/>
        <v>0.25641025641025639</v>
      </c>
      <c r="Q18" s="17">
        <f t="shared" si="3"/>
        <v>14.782608695652174</v>
      </c>
      <c r="R18" s="17">
        <f t="shared" si="4"/>
        <v>7.6411428571428575</v>
      </c>
      <c r="S18" s="17">
        <f t="shared" si="5"/>
        <v>5.5216666666666674</v>
      </c>
      <c r="T18" s="17">
        <f t="shared" si="6"/>
        <v>3.0559583590093218</v>
      </c>
      <c r="U18" s="17">
        <f t="shared" si="7"/>
        <v>3.2252862441541691E-3</v>
      </c>
      <c r="V18" s="17">
        <f t="shared" si="8"/>
        <v>15.291935618729097</v>
      </c>
      <c r="W18" s="17">
        <f t="shared" si="9"/>
        <v>16.221993169062998</v>
      </c>
      <c r="X18" s="17">
        <f t="shared" si="10"/>
        <v>15.03552536231884</v>
      </c>
      <c r="Y18" s="17">
        <f t="shared" si="11"/>
        <v>16.218767882818845</v>
      </c>
    </row>
    <row r="19" spans="1:25" ht="15.75" x14ac:dyDescent="0.25">
      <c r="A19" s="2" t="s">
        <v>148</v>
      </c>
      <c r="B19" s="3">
        <v>2018</v>
      </c>
      <c r="C19" s="16" t="s">
        <v>112</v>
      </c>
      <c r="D19" s="3" t="s">
        <v>149</v>
      </c>
      <c r="E19" s="3" t="s">
        <v>102</v>
      </c>
      <c r="F19" s="10">
        <v>5.29</v>
      </c>
      <c r="G19" s="10">
        <v>1.1599999999999999</v>
      </c>
      <c r="H19" s="10">
        <v>14.2</v>
      </c>
      <c r="I19" s="10">
        <v>358</v>
      </c>
      <c r="J19" s="10">
        <v>128.97</v>
      </c>
      <c r="K19" s="5">
        <v>88.813000000000002</v>
      </c>
      <c r="L19" s="5">
        <v>228.61579999999998</v>
      </c>
      <c r="M19" s="10">
        <v>0.1</v>
      </c>
      <c r="N19" s="17">
        <f t="shared" si="0"/>
        <v>0.26450000000000001</v>
      </c>
      <c r="O19" s="17">
        <f t="shared" si="1"/>
        <v>9.6666666666666665E-2</v>
      </c>
      <c r="P19" s="17">
        <f t="shared" si="2"/>
        <v>0.36410256410256409</v>
      </c>
      <c r="Q19" s="17">
        <f t="shared" si="3"/>
        <v>15.565217391304348</v>
      </c>
      <c r="R19" s="17">
        <f t="shared" si="4"/>
        <v>3.6848571428571426</v>
      </c>
      <c r="S19" s="17">
        <f t="shared" si="5"/>
        <v>1.8502708333333333</v>
      </c>
      <c r="T19" s="17">
        <f t="shared" si="6"/>
        <v>3.7467681032109184</v>
      </c>
      <c r="U19" s="17">
        <f t="shared" si="7"/>
        <v>3.2252862441541691E-3</v>
      </c>
      <c r="V19" s="17">
        <f t="shared" si="8"/>
        <v>16.29048662207358</v>
      </c>
      <c r="W19" s="17">
        <f t="shared" si="9"/>
        <v>9.2851213656455496</v>
      </c>
      <c r="X19" s="17">
        <f t="shared" si="10"/>
        <v>15.926384057971015</v>
      </c>
      <c r="Y19" s="17">
        <f t="shared" si="11"/>
        <v>9.2818960794013954</v>
      </c>
    </row>
    <row r="20" spans="1:25" ht="15.75" x14ac:dyDescent="0.25">
      <c r="A20" s="2" t="s">
        <v>148</v>
      </c>
      <c r="B20" s="3">
        <v>2019</v>
      </c>
      <c r="C20" s="16" t="s">
        <v>112</v>
      </c>
      <c r="D20" s="3" t="s">
        <v>149</v>
      </c>
      <c r="E20" s="3" t="s">
        <v>102</v>
      </c>
      <c r="F20" s="10">
        <v>6.57</v>
      </c>
      <c r="G20" s="10">
        <v>0.66900000000000004</v>
      </c>
      <c r="H20" s="10">
        <v>7.82</v>
      </c>
      <c r="I20" s="10">
        <v>422</v>
      </c>
      <c r="J20" s="10">
        <v>775</v>
      </c>
      <c r="K20" s="5">
        <v>151.51</v>
      </c>
      <c r="L20" s="5">
        <v>730.93859999999995</v>
      </c>
      <c r="M20" s="10">
        <v>0.1</v>
      </c>
      <c r="N20" s="17">
        <f t="shared" si="0"/>
        <v>0.32850000000000001</v>
      </c>
      <c r="O20" s="17">
        <f t="shared" si="1"/>
        <v>5.5750000000000001E-2</v>
      </c>
      <c r="P20" s="17">
        <f t="shared" si="2"/>
        <v>0.20051282051282052</v>
      </c>
      <c r="Q20" s="17">
        <f t="shared" si="3"/>
        <v>18.347826086956523</v>
      </c>
      <c r="R20" s="17">
        <f t="shared" si="4"/>
        <v>22.142857142857142</v>
      </c>
      <c r="S20" s="17">
        <f t="shared" si="5"/>
        <v>3.1564583333333331</v>
      </c>
      <c r="T20" s="17">
        <f t="shared" si="6"/>
        <v>11.979300782735246</v>
      </c>
      <c r="U20" s="17">
        <f t="shared" si="7"/>
        <v>3.2252862441541691E-3</v>
      </c>
      <c r="V20" s="17">
        <f t="shared" si="8"/>
        <v>18.932588907469345</v>
      </c>
      <c r="W20" s="17">
        <f t="shared" si="9"/>
        <v>37.281841545169875</v>
      </c>
      <c r="X20" s="17">
        <f t="shared" si="10"/>
        <v>18.732076086956525</v>
      </c>
      <c r="Y20" s="17">
        <f t="shared" si="11"/>
        <v>37.278616258925723</v>
      </c>
    </row>
    <row r="21" spans="1:25" ht="15.75" x14ac:dyDescent="0.25">
      <c r="A21" s="2" t="s">
        <v>157</v>
      </c>
      <c r="B21" s="3">
        <v>2016</v>
      </c>
      <c r="C21" s="16" t="s">
        <v>158</v>
      </c>
      <c r="D21" s="3" t="s">
        <v>159</v>
      </c>
      <c r="E21" s="3" t="s">
        <v>102</v>
      </c>
      <c r="F21" s="3">
        <v>16</v>
      </c>
      <c r="G21" s="3">
        <v>3.64</v>
      </c>
      <c r="H21" s="3">
        <v>12.8</v>
      </c>
      <c r="I21" s="3">
        <v>21.9</v>
      </c>
      <c r="J21" s="3">
        <v>32.590000000000003</v>
      </c>
      <c r="K21" s="5">
        <v>9.64</v>
      </c>
      <c r="L21" s="5">
        <v>85.717200000000005</v>
      </c>
      <c r="M21" s="3">
        <v>0.314</v>
      </c>
      <c r="N21" s="17">
        <f t="shared" si="0"/>
        <v>0.8</v>
      </c>
      <c r="O21" s="17">
        <f t="shared" si="1"/>
        <v>0.30333333333333334</v>
      </c>
      <c r="P21" s="17">
        <f t="shared" si="2"/>
        <v>0.3282051282051282</v>
      </c>
      <c r="Q21" s="17">
        <f t="shared" si="3"/>
        <v>0.9521739130434782</v>
      </c>
      <c r="R21" s="17">
        <f t="shared" si="4"/>
        <v>0.93114285714285727</v>
      </c>
      <c r="S21" s="17">
        <f t="shared" si="5"/>
        <v>0.20083333333333334</v>
      </c>
      <c r="T21" s="17">
        <f t="shared" si="6"/>
        <v>1.4048131006542461</v>
      </c>
      <c r="U21" s="17">
        <f t="shared" si="7"/>
        <v>1.0127398806644089E-2</v>
      </c>
      <c r="V21" s="17">
        <f t="shared" si="8"/>
        <v>2.3837123745819397</v>
      </c>
      <c r="W21" s="17">
        <f t="shared" si="9"/>
        <v>2.5469166899370808</v>
      </c>
      <c r="X21" s="17">
        <f t="shared" si="10"/>
        <v>2.0555072463768118</v>
      </c>
      <c r="Y21" s="17">
        <f t="shared" si="11"/>
        <v>2.5367892911304368</v>
      </c>
    </row>
    <row r="22" spans="1:25" ht="15.75" x14ac:dyDescent="0.25">
      <c r="A22" s="2" t="s">
        <v>157</v>
      </c>
      <c r="B22" s="3">
        <v>2018</v>
      </c>
      <c r="C22" s="16" t="s">
        <v>234</v>
      </c>
      <c r="D22" s="18" t="s">
        <v>159</v>
      </c>
      <c r="E22" s="3" t="s">
        <v>102</v>
      </c>
      <c r="F22" s="10">
        <v>6.99</v>
      </c>
      <c r="G22" s="10">
        <v>2.48</v>
      </c>
      <c r="H22" s="10">
        <v>17.399999999999999</v>
      </c>
      <c r="I22" s="10">
        <v>9.1300000000000008</v>
      </c>
      <c r="J22" s="10">
        <v>8.3000000000000007</v>
      </c>
      <c r="K22" s="5">
        <v>2</v>
      </c>
      <c r="L22" s="5">
        <v>91.194999999999993</v>
      </c>
      <c r="M22" s="10">
        <v>0.1</v>
      </c>
      <c r="N22" s="17">
        <f t="shared" si="0"/>
        <v>0.34950000000000003</v>
      </c>
      <c r="O22" s="17">
        <f t="shared" si="1"/>
        <v>0.20666666666666667</v>
      </c>
      <c r="P22" s="17">
        <f t="shared" si="2"/>
        <v>0.44615384615384612</v>
      </c>
      <c r="Q22" s="17">
        <f t="shared" si="3"/>
        <v>0.39695652173913049</v>
      </c>
      <c r="R22" s="17">
        <f t="shared" si="4"/>
        <v>0.23714285714285716</v>
      </c>
      <c r="S22" s="17">
        <f t="shared" si="5"/>
        <v>4.1666666666666664E-2</v>
      </c>
      <c r="T22" s="17">
        <f t="shared" si="6"/>
        <v>1.4945883756604736</v>
      </c>
      <c r="U22" s="17">
        <f t="shared" si="7"/>
        <v>3.2252862441541691E-3</v>
      </c>
      <c r="V22" s="17">
        <f t="shared" si="8"/>
        <v>1.3992770345596433</v>
      </c>
      <c r="W22" s="17">
        <f t="shared" si="9"/>
        <v>1.7766231857141517</v>
      </c>
      <c r="X22" s="17">
        <f t="shared" si="10"/>
        <v>0.95312318840579713</v>
      </c>
      <c r="Y22" s="17">
        <f t="shared" si="11"/>
        <v>1.7733978994699975</v>
      </c>
    </row>
    <row r="23" spans="1:25" ht="15.75" x14ac:dyDescent="0.25">
      <c r="A23" s="2" t="s">
        <v>157</v>
      </c>
      <c r="B23" s="3">
        <v>2018</v>
      </c>
      <c r="C23" s="16" t="s">
        <v>158</v>
      </c>
      <c r="D23" s="3" t="s">
        <v>159</v>
      </c>
      <c r="E23" s="3" t="s">
        <v>102</v>
      </c>
      <c r="F23" s="10">
        <v>19.2</v>
      </c>
      <c r="G23" s="10">
        <v>9.83</v>
      </c>
      <c r="H23" s="10">
        <v>9.7899999999999991</v>
      </c>
      <c r="I23" s="10">
        <v>18.5</v>
      </c>
      <c r="J23" s="10">
        <v>30.49</v>
      </c>
      <c r="K23" s="5">
        <v>2</v>
      </c>
      <c r="L23" s="5">
        <v>131.1866</v>
      </c>
      <c r="M23" s="10">
        <v>0.14199999999999999</v>
      </c>
      <c r="N23" s="17">
        <f t="shared" si="0"/>
        <v>0.96</v>
      </c>
      <c r="O23" s="17">
        <f t="shared" si="1"/>
        <v>0.81916666666666671</v>
      </c>
      <c r="P23" s="17">
        <f t="shared" si="2"/>
        <v>0.25102564102564101</v>
      </c>
      <c r="Q23" s="17">
        <f t="shared" si="3"/>
        <v>0.80434782608695654</v>
      </c>
      <c r="R23" s="17">
        <f t="shared" si="4"/>
        <v>0.87114285714285711</v>
      </c>
      <c r="S23" s="17">
        <f t="shared" si="5"/>
        <v>4.1666666666666664E-2</v>
      </c>
      <c r="T23" s="17">
        <f t="shared" si="6"/>
        <v>2.1500078666858964</v>
      </c>
      <c r="U23" s="17">
        <f t="shared" si="7"/>
        <v>4.579906466698919E-3</v>
      </c>
      <c r="V23" s="17">
        <f t="shared" si="8"/>
        <v>2.8345401337792642</v>
      </c>
      <c r="W23" s="17">
        <f t="shared" si="9"/>
        <v>3.0673972969621186</v>
      </c>
      <c r="X23" s="17">
        <f t="shared" si="10"/>
        <v>2.5835144927536233</v>
      </c>
      <c r="Y23" s="17">
        <f t="shared" si="11"/>
        <v>3.0628173904954199</v>
      </c>
    </row>
    <row r="24" spans="1:25" ht="15.75" x14ac:dyDescent="0.25">
      <c r="A24" s="2" t="s">
        <v>157</v>
      </c>
      <c r="B24" s="3">
        <v>2019</v>
      </c>
      <c r="C24" s="16" t="s">
        <v>158</v>
      </c>
      <c r="D24" s="3" t="s">
        <v>159</v>
      </c>
      <c r="E24" s="3" t="s">
        <v>102</v>
      </c>
      <c r="F24" s="10">
        <v>33.299999999999997</v>
      </c>
      <c r="G24" s="10">
        <v>10.199999999999999</v>
      </c>
      <c r="H24" s="10">
        <v>14.3</v>
      </c>
      <c r="I24" s="10">
        <v>35.9</v>
      </c>
      <c r="J24" s="10">
        <v>7.63</v>
      </c>
      <c r="K24" s="5">
        <v>2</v>
      </c>
      <c r="L24" s="5">
        <v>26.4618</v>
      </c>
      <c r="M24" s="10">
        <v>0.1</v>
      </c>
      <c r="N24" s="17">
        <f t="shared" si="0"/>
        <v>1.6649999999999998</v>
      </c>
      <c r="O24" s="17">
        <f t="shared" si="1"/>
        <v>0.85</v>
      </c>
      <c r="P24" s="17">
        <f t="shared" si="2"/>
        <v>0.3666666666666667</v>
      </c>
      <c r="Q24" s="17">
        <f t="shared" si="3"/>
        <v>1.5608695652173912</v>
      </c>
      <c r="R24" s="17">
        <f t="shared" si="4"/>
        <v>0.218</v>
      </c>
      <c r="S24" s="17">
        <f t="shared" si="5"/>
        <v>4.1666666666666664E-2</v>
      </c>
      <c r="T24" s="17">
        <f t="shared" si="6"/>
        <v>0.4336805601080358</v>
      </c>
      <c r="U24" s="17">
        <f t="shared" si="7"/>
        <v>3.2252862441541691E-3</v>
      </c>
      <c r="V24" s="17">
        <f t="shared" si="8"/>
        <v>4.4425362318840573</v>
      </c>
      <c r="W24" s="17">
        <f t="shared" si="9"/>
        <v>0.6965725130188567</v>
      </c>
      <c r="X24" s="17">
        <f t="shared" si="10"/>
        <v>4.0758695652173911</v>
      </c>
      <c r="Y24" s="17">
        <f t="shared" si="11"/>
        <v>0.69334722677470251</v>
      </c>
    </row>
    <row r="25" spans="1:25" ht="15.75" x14ac:dyDescent="0.25">
      <c r="A25" s="2" t="s">
        <v>168</v>
      </c>
      <c r="B25" s="3">
        <v>2016</v>
      </c>
      <c r="C25" s="16" t="s">
        <v>158</v>
      </c>
      <c r="D25" s="3" t="s">
        <v>169</v>
      </c>
      <c r="E25" s="3" t="s">
        <v>102</v>
      </c>
      <c r="F25" s="3">
        <v>7.57</v>
      </c>
      <c r="G25" s="3">
        <v>1.7</v>
      </c>
      <c r="H25" s="3">
        <v>0.94699999999999995</v>
      </c>
      <c r="I25" s="3">
        <v>8.83</v>
      </c>
      <c r="J25" s="3">
        <v>6.3</v>
      </c>
      <c r="K25" s="5">
        <v>10.34</v>
      </c>
      <c r="L25" s="5">
        <v>34.501600000000003</v>
      </c>
      <c r="M25" s="10">
        <v>0.50600000000000001</v>
      </c>
      <c r="N25" s="17">
        <f t="shared" si="0"/>
        <v>0.3785</v>
      </c>
      <c r="O25" s="17">
        <f t="shared" si="1"/>
        <v>0.14166666666666666</v>
      </c>
      <c r="P25" s="17">
        <f t="shared" si="2"/>
        <v>2.4282051282051281E-2</v>
      </c>
      <c r="Q25" s="17">
        <f t="shared" si="3"/>
        <v>0.38391304347826088</v>
      </c>
      <c r="R25" s="17">
        <f t="shared" si="4"/>
        <v>0.18</v>
      </c>
      <c r="S25" s="17">
        <f t="shared" si="5"/>
        <v>0.21541666666666667</v>
      </c>
      <c r="T25" s="17">
        <f t="shared" si="6"/>
        <v>0.56544427108599604</v>
      </c>
      <c r="U25" s="17">
        <f t="shared" si="7"/>
        <v>1.6319948395420093E-2</v>
      </c>
      <c r="V25" s="17">
        <f t="shared" si="8"/>
        <v>0.92836176142697879</v>
      </c>
      <c r="W25" s="17">
        <f t="shared" si="9"/>
        <v>0.97718088614808274</v>
      </c>
      <c r="X25" s="17">
        <f t="shared" si="10"/>
        <v>0.90407971014492761</v>
      </c>
      <c r="Y25" s="17">
        <f t="shared" si="11"/>
        <v>0.96086093775266268</v>
      </c>
    </row>
    <row r="26" spans="1:25" ht="15.75" x14ac:dyDescent="0.25">
      <c r="A26" s="2" t="s">
        <v>168</v>
      </c>
      <c r="B26" s="3">
        <v>2018</v>
      </c>
      <c r="C26" s="16" t="s">
        <v>158</v>
      </c>
      <c r="D26" s="3" t="s">
        <v>169</v>
      </c>
      <c r="E26" s="3" t="s">
        <v>102</v>
      </c>
      <c r="F26" s="10">
        <v>5.95</v>
      </c>
      <c r="G26" s="10">
        <v>3.19</v>
      </c>
      <c r="H26" s="10">
        <v>12</v>
      </c>
      <c r="I26" s="10">
        <v>11.1</v>
      </c>
      <c r="J26" s="10">
        <v>6.6</v>
      </c>
      <c r="K26" s="5">
        <v>6.4509999999999996</v>
      </c>
      <c r="L26" s="5">
        <v>39.869599999999998</v>
      </c>
      <c r="M26" s="10">
        <v>0.32900000000000001</v>
      </c>
      <c r="N26" s="17">
        <f t="shared" si="0"/>
        <v>0.29749999999999999</v>
      </c>
      <c r="O26" s="17">
        <f t="shared" si="1"/>
        <v>0.26583333333333331</v>
      </c>
      <c r="P26" s="17">
        <f t="shared" si="2"/>
        <v>0.30769230769230771</v>
      </c>
      <c r="Q26" s="17">
        <f t="shared" si="3"/>
        <v>0.4826086956521739</v>
      </c>
      <c r="R26" s="17">
        <f t="shared" si="4"/>
        <v>0.18857142857142856</v>
      </c>
      <c r="S26" s="17">
        <f t="shared" si="5"/>
        <v>0.13439583333333333</v>
      </c>
      <c r="T26" s="17">
        <f t="shared" si="6"/>
        <v>0.65342004169343515</v>
      </c>
      <c r="U26" s="17">
        <f t="shared" si="7"/>
        <v>1.0611191743267216E-2</v>
      </c>
      <c r="V26" s="17">
        <f t="shared" si="8"/>
        <v>1.353634336677815</v>
      </c>
      <c r="W26" s="17">
        <f t="shared" si="9"/>
        <v>0.98699849534146422</v>
      </c>
      <c r="X26" s="17">
        <f t="shared" si="10"/>
        <v>1.045942028985507</v>
      </c>
      <c r="Y26" s="17">
        <f t="shared" si="11"/>
        <v>0.97638730359819703</v>
      </c>
    </row>
    <row r="27" spans="1:25" ht="15.75" x14ac:dyDescent="0.25">
      <c r="A27" s="2" t="s">
        <v>168</v>
      </c>
      <c r="B27" s="3">
        <v>2019</v>
      </c>
      <c r="C27" s="16" t="s">
        <v>158</v>
      </c>
      <c r="D27" s="3" t="s">
        <v>169</v>
      </c>
      <c r="E27" s="3" t="s">
        <v>102</v>
      </c>
      <c r="F27" s="10">
        <v>8.64</v>
      </c>
      <c r="G27" s="10">
        <v>3.62</v>
      </c>
      <c r="H27" s="10">
        <v>1.05</v>
      </c>
      <c r="I27" s="10">
        <v>4.04</v>
      </c>
      <c r="J27" s="10">
        <v>9</v>
      </c>
      <c r="K27" s="5">
        <v>26.574000000000002</v>
      </c>
      <c r="L27" s="5">
        <v>57.608399999999996</v>
      </c>
      <c r="M27" s="10">
        <v>0.32800000000000001</v>
      </c>
      <c r="N27" s="17">
        <f t="shared" si="0"/>
        <v>0.43200000000000005</v>
      </c>
      <c r="O27" s="17">
        <f t="shared" si="1"/>
        <v>0.30166666666666669</v>
      </c>
      <c r="P27" s="17">
        <f t="shared" si="2"/>
        <v>2.6923076923076925E-2</v>
      </c>
      <c r="Q27" s="17">
        <f t="shared" si="3"/>
        <v>0.17565217391304347</v>
      </c>
      <c r="R27" s="17">
        <f t="shared" si="4"/>
        <v>0.25714285714285712</v>
      </c>
      <c r="S27" s="17">
        <f t="shared" si="5"/>
        <v>0.55362500000000003</v>
      </c>
      <c r="T27" s="17">
        <f t="shared" si="6"/>
        <v>0.94413997456438215</v>
      </c>
      <c r="U27" s="17">
        <f t="shared" si="7"/>
        <v>1.0578938880825674E-2</v>
      </c>
      <c r="V27" s="17">
        <f t="shared" si="8"/>
        <v>0.93624191750278707</v>
      </c>
      <c r="W27" s="17">
        <f t="shared" si="9"/>
        <v>1.765486770588065</v>
      </c>
      <c r="X27" s="17">
        <f t="shared" si="10"/>
        <v>0.90931884057971013</v>
      </c>
      <c r="Y27" s="17">
        <f t="shared" si="11"/>
        <v>1.7549078317072393</v>
      </c>
    </row>
    <row r="28" spans="1:25" ht="15.75" x14ac:dyDescent="0.25">
      <c r="A28" s="2" t="s">
        <v>177</v>
      </c>
      <c r="B28" s="3">
        <v>2016</v>
      </c>
      <c r="C28" s="16" t="s">
        <v>158</v>
      </c>
      <c r="D28" s="3" t="s">
        <v>178</v>
      </c>
      <c r="E28" s="3" t="s">
        <v>102</v>
      </c>
      <c r="F28" s="3">
        <v>15.5</v>
      </c>
      <c r="G28" s="3">
        <v>1.76</v>
      </c>
      <c r="H28" s="3">
        <v>14</v>
      </c>
      <c r="I28" s="3">
        <v>9.5399999999999991</v>
      </c>
      <c r="J28" s="3">
        <v>7.5</v>
      </c>
      <c r="K28" s="5">
        <v>2</v>
      </c>
      <c r="L28" s="5">
        <v>81.154399999999995</v>
      </c>
      <c r="M28" s="10">
        <v>0.1</v>
      </c>
      <c r="N28" s="17">
        <f t="shared" si="0"/>
        <v>0.77500000000000002</v>
      </c>
      <c r="O28" s="17">
        <f t="shared" si="1"/>
        <v>0.14666666666666667</v>
      </c>
      <c r="P28" s="17">
        <f t="shared" si="2"/>
        <v>0.35897435897435898</v>
      </c>
      <c r="Q28" s="17">
        <f t="shared" si="3"/>
        <v>0.41478260869565214</v>
      </c>
      <c r="R28" s="17">
        <f t="shared" si="4"/>
        <v>0.21428571428571427</v>
      </c>
      <c r="S28" s="17">
        <f t="shared" si="5"/>
        <v>4.1666666666666664E-2</v>
      </c>
      <c r="T28" s="17">
        <f t="shared" si="6"/>
        <v>1.3300336956379226</v>
      </c>
      <c r="U28" s="17">
        <f t="shared" si="7"/>
        <v>3.2252862441541691E-3</v>
      </c>
      <c r="V28" s="17">
        <f t="shared" si="8"/>
        <v>1.6954236343366778</v>
      </c>
      <c r="W28" s="17">
        <f t="shared" si="9"/>
        <v>1.5892113628344577</v>
      </c>
      <c r="X28" s="17">
        <f t="shared" si="10"/>
        <v>1.3364492753623187</v>
      </c>
      <c r="Y28" s="17">
        <f t="shared" si="11"/>
        <v>1.5859860765903036</v>
      </c>
    </row>
    <row r="29" spans="1:25" ht="15.75" x14ac:dyDescent="0.25">
      <c r="A29" s="2" t="s">
        <v>177</v>
      </c>
      <c r="B29" s="3">
        <v>2018</v>
      </c>
      <c r="C29" s="16" t="s">
        <v>158</v>
      </c>
      <c r="D29" s="3" t="s">
        <v>178</v>
      </c>
      <c r="E29" s="3" t="s">
        <v>102</v>
      </c>
      <c r="F29" s="10">
        <v>11.6</v>
      </c>
      <c r="G29" s="10">
        <v>3.46</v>
      </c>
      <c r="H29" s="10">
        <v>8.61</v>
      </c>
      <c r="I29" s="10">
        <v>16.5</v>
      </c>
      <c r="J29" s="10">
        <v>16.5</v>
      </c>
      <c r="K29" s="5">
        <v>4.944</v>
      </c>
      <c r="L29" s="5">
        <v>303.97519999999997</v>
      </c>
      <c r="M29" s="10">
        <v>0.1</v>
      </c>
      <c r="N29" s="17">
        <f t="shared" si="0"/>
        <v>0.57999999999999996</v>
      </c>
      <c r="O29" s="17">
        <f t="shared" si="1"/>
        <v>0.28833333333333333</v>
      </c>
      <c r="P29" s="17">
        <f t="shared" si="2"/>
        <v>0.22076923076923075</v>
      </c>
      <c r="Q29" s="17">
        <f t="shared" si="3"/>
        <v>0.71739130434782605</v>
      </c>
      <c r="R29" s="17">
        <f t="shared" si="4"/>
        <v>0.47142857142857142</v>
      </c>
      <c r="S29" s="17">
        <f t="shared" si="5"/>
        <v>0.10299999999999999</v>
      </c>
      <c r="T29" s="17">
        <f t="shared" si="6"/>
        <v>4.9818279555794458</v>
      </c>
      <c r="U29" s="17">
        <f t="shared" si="7"/>
        <v>3.2252862441541691E-3</v>
      </c>
      <c r="V29" s="17">
        <f t="shared" si="8"/>
        <v>1.80649386845039</v>
      </c>
      <c r="W29" s="17">
        <f t="shared" si="9"/>
        <v>5.5594818132521713</v>
      </c>
      <c r="X29" s="17">
        <f t="shared" si="10"/>
        <v>1.5857246376811593</v>
      </c>
      <c r="Y29" s="17">
        <f t="shared" si="11"/>
        <v>5.5562565270080171</v>
      </c>
    </row>
    <row r="30" spans="1:25" ht="15.75" x14ac:dyDescent="0.25">
      <c r="A30" s="2" t="s">
        <v>177</v>
      </c>
      <c r="B30" s="3">
        <v>2019</v>
      </c>
      <c r="C30" s="16" t="s">
        <v>158</v>
      </c>
      <c r="D30" s="3" t="s">
        <v>178</v>
      </c>
      <c r="E30" s="3" t="s">
        <v>102</v>
      </c>
      <c r="F30" s="10">
        <v>11.3</v>
      </c>
      <c r="G30" s="10">
        <v>3.7</v>
      </c>
      <c r="H30" s="10">
        <v>1.53</v>
      </c>
      <c r="I30" s="10">
        <v>9.6300000000000008</v>
      </c>
      <c r="J30" s="10">
        <v>152.5</v>
      </c>
      <c r="K30" s="5">
        <v>2</v>
      </c>
      <c r="L30" s="5">
        <v>170.47059999999999</v>
      </c>
      <c r="M30" s="10">
        <v>0.1</v>
      </c>
      <c r="N30" s="17">
        <f t="shared" si="0"/>
        <v>0.56500000000000006</v>
      </c>
      <c r="O30" s="17">
        <f t="shared" si="1"/>
        <v>0.30833333333333335</v>
      </c>
      <c r="P30" s="17">
        <f t="shared" si="2"/>
        <v>3.9230769230769229E-2</v>
      </c>
      <c r="Q30" s="17">
        <f t="shared" si="3"/>
        <v>0.41869565217391308</v>
      </c>
      <c r="R30" s="17">
        <f t="shared" si="4"/>
        <v>4.3571428571428568</v>
      </c>
      <c r="S30" s="17">
        <f t="shared" si="5"/>
        <v>4.1666666666666664E-2</v>
      </c>
      <c r="T30" s="17">
        <f t="shared" si="6"/>
        <v>2.7938305515857924</v>
      </c>
      <c r="U30" s="17">
        <f t="shared" si="7"/>
        <v>3.2252862441541691E-3</v>
      </c>
      <c r="V30" s="17">
        <f t="shared" si="8"/>
        <v>1.3312597547380156</v>
      </c>
      <c r="W30" s="17">
        <f t="shared" si="9"/>
        <v>7.1958653616394699</v>
      </c>
      <c r="X30" s="17">
        <f t="shared" si="10"/>
        <v>1.2920289855072464</v>
      </c>
      <c r="Y30" s="17">
        <f t="shared" si="11"/>
        <v>7.1926400753953157</v>
      </c>
    </row>
    <row r="31" spans="1:25" ht="15.75" x14ac:dyDescent="0.25">
      <c r="A31" s="2" t="s">
        <v>186</v>
      </c>
      <c r="B31" s="3">
        <v>2016</v>
      </c>
      <c r="C31" s="16" t="s">
        <v>158</v>
      </c>
      <c r="D31" s="3" t="s">
        <v>187</v>
      </c>
      <c r="E31" s="3" t="s">
        <v>102</v>
      </c>
      <c r="F31" s="3">
        <v>39.700000000000003</v>
      </c>
      <c r="G31" s="3">
        <v>3.31</v>
      </c>
      <c r="H31" s="3">
        <v>6.96</v>
      </c>
      <c r="I31" s="10"/>
      <c r="J31" s="3">
        <v>13.4</v>
      </c>
      <c r="K31" s="5">
        <v>4.24</v>
      </c>
      <c r="L31" s="5">
        <v>234.77679999999998</v>
      </c>
      <c r="M31" s="3">
        <v>3.024</v>
      </c>
      <c r="N31" s="17">
        <f t="shared" si="0"/>
        <v>1.9850000000000001</v>
      </c>
      <c r="O31" s="17">
        <f t="shared" si="1"/>
        <v>0.27583333333333332</v>
      </c>
      <c r="P31" s="17">
        <f t="shared" si="2"/>
        <v>0.17846153846153845</v>
      </c>
      <c r="Q31" s="17">
        <f t="shared" si="3"/>
        <v>0</v>
      </c>
      <c r="R31" s="17">
        <f t="shared" si="4"/>
        <v>0.38285714285714284</v>
      </c>
      <c r="S31" s="17">
        <f t="shared" si="5"/>
        <v>8.8333333333333333E-2</v>
      </c>
      <c r="T31" s="17">
        <f t="shared" si="6"/>
        <v>3.8477402944762749</v>
      </c>
      <c r="U31" s="17">
        <f t="shared" si="7"/>
        <v>9.7532656023222059E-2</v>
      </c>
      <c r="V31" s="17">
        <f t="shared" si="8"/>
        <v>2.4392948717948717</v>
      </c>
      <c r="W31" s="17">
        <f t="shared" si="9"/>
        <v>4.4164634266899725</v>
      </c>
      <c r="X31" s="17">
        <f t="shared" si="10"/>
        <v>2.2608333333333333</v>
      </c>
      <c r="Y31" s="17">
        <f t="shared" si="11"/>
        <v>4.3189307706667508</v>
      </c>
    </row>
    <row r="32" spans="1:25" ht="15.75" x14ac:dyDescent="0.25">
      <c r="A32" s="2" t="s">
        <v>186</v>
      </c>
      <c r="B32" s="3">
        <v>2018</v>
      </c>
      <c r="C32" s="16" t="s">
        <v>158</v>
      </c>
      <c r="D32" s="3" t="s">
        <v>187</v>
      </c>
      <c r="E32" s="3" t="s">
        <v>102</v>
      </c>
      <c r="F32" s="10">
        <v>51.4</v>
      </c>
      <c r="G32" s="10">
        <v>7.26</v>
      </c>
      <c r="H32" s="10">
        <v>9.69</v>
      </c>
      <c r="I32" s="10">
        <v>13.3</v>
      </c>
      <c r="J32" s="10">
        <v>52.59</v>
      </c>
      <c r="K32" s="5">
        <v>4.9930000000000003</v>
      </c>
      <c r="L32" s="5">
        <v>22.008799999999997</v>
      </c>
      <c r="M32" s="10">
        <v>0.29399999999999998</v>
      </c>
      <c r="N32" s="17">
        <f t="shared" si="0"/>
        <v>2.57</v>
      </c>
      <c r="O32" s="17">
        <f t="shared" si="1"/>
        <v>0.60499999999999998</v>
      </c>
      <c r="P32" s="17">
        <f t="shared" si="2"/>
        <v>0.24846153846153846</v>
      </c>
      <c r="Q32" s="17">
        <f t="shared" si="3"/>
        <v>0.57826086956521738</v>
      </c>
      <c r="R32" s="17">
        <f t="shared" si="4"/>
        <v>1.5025714285714287</v>
      </c>
      <c r="S32" s="17">
        <f t="shared" si="5"/>
        <v>0.10402083333333334</v>
      </c>
      <c r="T32" s="17">
        <f t="shared" si="6"/>
        <v>0.3607006594905009</v>
      </c>
      <c r="U32" s="17">
        <f t="shared" si="7"/>
        <v>9.4823415578132557E-3</v>
      </c>
      <c r="V32" s="17">
        <f t="shared" si="8"/>
        <v>4.0017224080267555</v>
      </c>
      <c r="W32" s="17">
        <f t="shared" si="9"/>
        <v>1.9767752629530762</v>
      </c>
      <c r="X32" s="17">
        <f t="shared" si="10"/>
        <v>3.7532608695652172</v>
      </c>
      <c r="Y32" s="17">
        <f t="shared" si="11"/>
        <v>1.9672929213952628</v>
      </c>
    </row>
    <row r="33" spans="1:25" ht="15.75" x14ac:dyDescent="0.25">
      <c r="A33" s="2" t="s">
        <v>186</v>
      </c>
      <c r="B33" s="3">
        <v>2019</v>
      </c>
      <c r="C33" s="16" t="s">
        <v>158</v>
      </c>
      <c r="D33" s="3" t="s">
        <v>187</v>
      </c>
      <c r="E33" s="3" t="s">
        <v>102</v>
      </c>
      <c r="F33" s="10">
        <v>34.200000000000003</v>
      </c>
      <c r="G33" s="10">
        <v>4.9800000000000004</v>
      </c>
      <c r="H33" s="10">
        <v>6.41</v>
      </c>
      <c r="I33" s="10">
        <v>14.4</v>
      </c>
      <c r="J33" s="10">
        <v>6</v>
      </c>
      <c r="K33" s="5">
        <v>24.581</v>
      </c>
      <c r="L33" s="5">
        <v>217.13559999999998</v>
      </c>
      <c r="M33" s="10">
        <v>2.9649999999999999</v>
      </c>
      <c r="N33" s="17">
        <f t="shared" si="0"/>
        <v>1.7100000000000002</v>
      </c>
      <c r="O33" s="17">
        <f t="shared" si="1"/>
        <v>0.41500000000000004</v>
      </c>
      <c r="P33" s="17">
        <f t="shared" si="2"/>
        <v>0.16435897435897437</v>
      </c>
      <c r="Q33" s="17">
        <f t="shared" si="3"/>
        <v>0.62608695652173918</v>
      </c>
      <c r="R33" s="17">
        <f t="shared" si="4"/>
        <v>0.17142857142857143</v>
      </c>
      <c r="S33" s="17">
        <f t="shared" si="5"/>
        <v>0.51210416666666669</v>
      </c>
      <c r="T33" s="17">
        <f t="shared" si="6"/>
        <v>3.5586199210709175</v>
      </c>
      <c r="U33" s="17">
        <f t="shared" si="7"/>
        <v>9.5629737139171098E-2</v>
      </c>
      <c r="V33" s="17">
        <f t="shared" si="8"/>
        <v>2.9154459308807135</v>
      </c>
      <c r="W33" s="17">
        <f t="shared" si="9"/>
        <v>4.3377823963053261</v>
      </c>
      <c r="X33" s="17">
        <f t="shared" si="10"/>
        <v>2.7510869565217391</v>
      </c>
      <c r="Y33" s="17">
        <f t="shared" si="11"/>
        <v>4.2421526591661554</v>
      </c>
    </row>
    <row r="34" spans="1:25" ht="15.75" x14ac:dyDescent="0.25">
      <c r="A34" s="2" t="s">
        <v>194</v>
      </c>
      <c r="B34" s="3">
        <v>2016</v>
      </c>
      <c r="C34" s="16" t="s">
        <v>158</v>
      </c>
      <c r="D34" s="3" t="s">
        <v>195</v>
      </c>
      <c r="E34" s="3" t="s">
        <v>102</v>
      </c>
      <c r="F34" s="3">
        <v>44</v>
      </c>
      <c r="G34" s="3">
        <v>4.7300000000000004</v>
      </c>
      <c r="H34" s="3">
        <v>6.97</v>
      </c>
      <c r="I34" s="10"/>
      <c r="J34" s="3">
        <v>11.5</v>
      </c>
      <c r="K34" s="5">
        <v>2</v>
      </c>
      <c r="L34" s="5">
        <v>207.0462</v>
      </c>
      <c r="M34" s="3">
        <v>2.6560000000000001</v>
      </c>
      <c r="N34" s="17">
        <f t="shared" si="0"/>
        <v>2.2000000000000002</v>
      </c>
      <c r="O34" s="17">
        <f t="shared" si="1"/>
        <v>0.39416666666666672</v>
      </c>
      <c r="P34" s="17">
        <f t="shared" si="2"/>
        <v>0.17871794871794872</v>
      </c>
      <c r="Q34" s="17">
        <f t="shared" si="3"/>
        <v>0</v>
      </c>
      <c r="R34" s="17">
        <f t="shared" si="4"/>
        <v>0.32857142857142857</v>
      </c>
      <c r="S34" s="17">
        <f t="shared" si="5"/>
        <v>4.1666666666666664E-2</v>
      </c>
      <c r="T34" s="17">
        <f t="shared" si="6"/>
        <v>3.3932654613155719</v>
      </c>
      <c r="U34" s="17">
        <f t="shared" si="7"/>
        <v>8.5663602644734729E-2</v>
      </c>
      <c r="V34" s="17">
        <f t="shared" si="8"/>
        <v>2.7728846153846156</v>
      </c>
      <c r="W34" s="17">
        <f t="shared" si="9"/>
        <v>3.849167159198402</v>
      </c>
      <c r="X34" s="17">
        <f t="shared" si="10"/>
        <v>2.5941666666666667</v>
      </c>
      <c r="Y34" s="17">
        <f t="shared" si="11"/>
        <v>3.7635035565536672</v>
      </c>
    </row>
    <row r="35" spans="1:25" ht="15.75" x14ac:dyDescent="0.25">
      <c r="A35" s="2" t="s">
        <v>194</v>
      </c>
      <c r="B35" s="3">
        <v>2018</v>
      </c>
      <c r="C35" s="16" t="s">
        <v>158</v>
      </c>
      <c r="D35" s="3" t="s">
        <v>195</v>
      </c>
      <c r="E35" s="3" t="s">
        <v>102</v>
      </c>
      <c r="F35" s="10">
        <v>44.6</v>
      </c>
      <c r="G35" s="10">
        <v>9.7100000000000009</v>
      </c>
      <c r="H35" s="10">
        <v>15.1</v>
      </c>
      <c r="I35" s="10">
        <v>12.8</v>
      </c>
      <c r="J35" s="10">
        <v>44.69</v>
      </c>
      <c r="K35" s="5">
        <v>2</v>
      </c>
      <c r="L35" s="5">
        <v>23.484999999999999</v>
      </c>
      <c r="M35" s="10">
        <v>0.316</v>
      </c>
      <c r="N35" s="17">
        <f t="shared" si="0"/>
        <v>2.23</v>
      </c>
      <c r="O35" s="17">
        <f t="shared" si="1"/>
        <v>0.8091666666666667</v>
      </c>
      <c r="P35" s="17">
        <f t="shared" si="2"/>
        <v>0.38717948717948719</v>
      </c>
      <c r="Q35" s="17">
        <f t="shared" si="3"/>
        <v>0.55652173913043479</v>
      </c>
      <c r="R35" s="17">
        <f t="shared" si="4"/>
        <v>1.2768571428571427</v>
      </c>
      <c r="S35" s="17">
        <f t="shared" si="5"/>
        <v>4.1666666666666664E-2</v>
      </c>
      <c r="T35" s="17">
        <f t="shared" si="6"/>
        <v>0.38489399640754673</v>
      </c>
      <c r="U35" s="17">
        <f t="shared" si="7"/>
        <v>1.0191904531527173E-2</v>
      </c>
      <c r="V35" s="17">
        <f t="shared" si="8"/>
        <v>3.9828678929765884</v>
      </c>
      <c r="W35" s="17">
        <f t="shared" si="9"/>
        <v>1.7136097104628834</v>
      </c>
      <c r="X35" s="17">
        <f t="shared" si="10"/>
        <v>3.5956884057971013</v>
      </c>
      <c r="Y35" s="17">
        <f t="shared" si="11"/>
        <v>1.7034178059313563</v>
      </c>
    </row>
    <row r="36" spans="1:25" ht="15.75" x14ac:dyDescent="0.25">
      <c r="A36" s="2" t="s">
        <v>194</v>
      </c>
      <c r="B36" s="3">
        <v>2019</v>
      </c>
      <c r="C36" s="16" t="s">
        <v>158</v>
      </c>
      <c r="D36" s="3" t="s">
        <v>195</v>
      </c>
      <c r="E36" s="3" t="s">
        <v>102</v>
      </c>
      <c r="F36" s="10">
        <v>41.5</v>
      </c>
      <c r="G36" s="10">
        <v>5.87</v>
      </c>
      <c r="H36" s="10">
        <v>3.81</v>
      </c>
      <c r="I36" s="10">
        <v>18.399999999999999</v>
      </c>
      <c r="J36" s="10">
        <v>8</v>
      </c>
      <c r="K36" s="5">
        <v>80.55</v>
      </c>
      <c r="L36" s="5">
        <v>19.715199999999999</v>
      </c>
      <c r="M36" s="10">
        <v>0.27800000000000002</v>
      </c>
      <c r="N36" s="17">
        <f t="shared" si="0"/>
        <v>2.0750000000000002</v>
      </c>
      <c r="O36" s="17">
        <f t="shared" si="1"/>
        <v>0.48916666666666669</v>
      </c>
      <c r="P36" s="17">
        <f t="shared" si="2"/>
        <v>9.7692307692307689E-2</v>
      </c>
      <c r="Q36" s="17">
        <f t="shared" si="3"/>
        <v>0.79999999999999993</v>
      </c>
      <c r="R36" s="17">
        <f t="shared" si="4"/>
        <v>0.22857142857142856</v>
      </c>
      <c r="S36" s="17">
        <f t="shared" si="5"/>
        <v>1.6781249999999999</v>
      </c>
      <c r="T36" s="17">
        <f t="shared" si="6"/>
        <v>0.32311101204914056</v>
      </c>
      <c r="U36" s="17">
        <f t="shared" si="7"/>
        <v>8.9662957587485909E-3</v>
      </c>
      <c r="V36" s="17">
        <f t="shared" si="8"/>
        <v>3.4618589743589743</v>
      </c>
      <c r="W36" s="17">
        <f t="shared" si="9"/>
        <v>2.2387737363793176</v>
      </c>
      <c r="X36" s="17">
        <f t="shared" si="10"/>
        <v>3.3641666666666667</v>
      </c>
      <c r="Y36" s="17">
        <f t="shared" si="11"/>
        <v>2.229807440620569</v>
      </c>
    </row>
    <row r="37" spans="1:25" ht="15.75" x14ac:dyDescent="0.25">
      <c r="A37" s="2" t="s">
        <v>202</v>
      </c>
      <c r="B37" s="3">
        <v>2016</v>
      </c>
      <c r="C37" s="16" t="s">
        <v>158</v>
      </c>
      <c r="D37" s="3" t="s">
        <v>203</v>
      </c>
      <c r="E37" s="3" t="s">
        <v>102</v>
      </c>
      <c r="F37" s="3">
        <v>7.19</v>
      </c>
      <c r="G37" s="3">
        <v>3.03</v>
      </c>
      <c r="H37" s="3">
        <v>6.52</v>
      </c>
      <c r="I37" s="3">
        <v>5.86</v>
      </c>
      <c r="J37" s="3">
        <v>6.1</v>
      </c>
      <c r="K37" s="5">
        <v>2.5099999999999998</v>
      </c>
      <c r="L37" s="5">
        <v>26.9254</v>
      </c>
      <c r="M37" s="3">
        <v>10.02</v>
      </c>
      <c r="N37" s="17">
        <f t="shared" si="0"/>
        <v>0.35950000000000004</v>
      </c>
      <c r="O37" s="17">
        <f t="shared" si="1"/>
        <v>0.2525</v>
      </c>
      <c r="P37" s="17">
        <f t="shared" si="2"/>
        <v>0.16717948717948716</v>
      </c>
      <c r="Q37" s="17">
        <f t="shared" si="3"/>
        <v>0.25478260869565217</v>
      </c>
      <c r="R37" s="17">
        <f t="shared" si="4"/>
        <v>0.17428571428571427</v>
      </c>
      <c r="S37" s="17">
        <f t="shared" si="5"/>
        <v>5.229166666666666E-2</v>
      </c>
      <c r="T37" s="17">
        <f t="shared" si="6"/>
        <v>0.44127846756958738</v>
      </c>
      <c r="U37" s="17">
        <f t="shared" si="7"/>
        <v>0.3231736816642477</v>
      </c>
      <c r="V37" s="17">
        <f t="shared" si="8"/>
        <v>1.0339620958751394</v>
      </c>
      <c r="W37" s="17">
        <f t="shared" si="9"/>
        <v>0.99102953018621598</v>
      </c>
      <c r="X37" s="17">
        <f t="shared" si="10"/>
        <v>0.86678260869565227</v>
      </c>
      <c r="Y37" s="17">
        <f t="shared" si="11"/>
        <v>0.66785584852196833</v>
      </c>
    </row>
    <row r="38" spans="1:25" ht="15.75" x14ac:dyDescent="0.25">
      <c r="A38" s="2" t="s">
        <v>202</v>
      </c>
      <c r="B38" s="3">
        <v>2018</v>
      </c>
      <c r="C38" s="16" t="s">
        <v>158</v>
      </c>
      <c r="D38" s="3" t="s">
        <v>203</v>
      </c>
      <c r="E38" s="3" t="s">
        <v>102</v>
      </c>
      <c r="F38" s="10">
        <v>7.92</v>
      </c>
      <c r="G38" s="10">
        <v>7.15</v>
      </c>
      <c r="H38" s="10">
        <v>4.08</v>
      </c>
      <c r="I38" s="10">
        <v>14.3</v>
      </c>
      <c r="J38" s="10">
        <v>17.899999999999999</v>
      </c>
      <c r="K38" s="5">
        <v>2</v>
      </c>
      <c r="L38" s="5">
        <v>32.317799999999998</v>
      </c>
      <c r="M38" s="10">
        <v>5.2670000000000003</v>
      </c>
      <c r="N38" s="17">
        <f t="shared" si="0"/>
        <v>0.39600000000000002</v>
      </c>
      <c r="O38" s="17">
        <f t="shared" si="1"/>
        <v>0.59583333333333333</v>
      </c>
      <c r="P38" s="17">
        <f t="shared" si="2"/>
        <v>0.10461538461538462</v>
      </c>
      <c r="Q38" s="17">
        <f t="shared" si="3"/>
        <v>0.62173913043478268</v>
      </c>
      <c r="R38" s="17">
        <f t="shared" si="4"/>
        <v>0.51142857142857134</v>
      </c>
      <c r="S38" s="17">
        <f t="shared" si="5"/>
        <v>4.1666666666666664E-2</v>
      </c>
      <c r="T38" s="17">
        <f t="shared" si="6"/>
        <v>0.52965412804342404</v>
      </c>
      <c r="U38" s="17">
        <f t="shared" si="7"/>
        <v>0.16987582647960009</v>
      </c>
      <c r="V38" s="17">
        <f t="shared" si="8"/>
        <v>1.7181878483835007</v>
      </c>
      <c r="W38" s="17">
        <f t="shared" si="9"/>
        <v>1.2526251926182621</v>
      </c>
      <c r="X38" s="17">
        <f t="shared" si="10"/>
        <v>1.6135724637681159</v>
      </c>
      <c r="Y38" s="17">
        <f t="shared" si="11"/>
        <v>1.082749366138662</v>
      </c>
    </row>
    <row r="39" spans="1:25" ht="15.75" x14ac:dyDescent="0.25">
      <c r="A39" s="2" t="s">
        <v>202</v>
      </c>
      <c r="B39" s="3">
        <v>2019</v>
      </c>
      <c r="C39" s="16" t="s">
        <v>158</v>
      </c>
      <c r="D39" s="3" t="s">
        <v>203</v>
      </c>
      <c r="E39" s="3" t="s">
        <v>217</v>
      </c>
      <c r="F39" s="10">
        <v>7</v>
      </c>
      <c r="G39" s="10">
        <v>5.28</v>
      </c>
      <c r="H39" s="10">
        <v>1.79</v>
      </c>
      <c r="I39" s="10">
        <v>6.69</v>
      </c>
      <c r="J39" s="10">
        <v>25.5</v>
      </c>
      <c r="K39" s="5">
        <v>2</v>
      </c>
      <c r="L39" s="5">
        <v>117.65679999999999</v>
      </c>
      <c r="M39" s="10">
        <v>8.8610000000000007</v>
      </c>
      <c r="N39" s="17">
        <f t="shared" si="0"/>
        <v>0.35</v>
      </c>
      <c r="O39" s="17">
        <f t="shared" si="1"/>
        <v>0.44</v>
      </c>
      <c r="P39" s="17">
        <f t="shared" si="2"/>
        <v>4.5897435897435897E-2</v>
      </c>
      <c r="Q39" s="17">
        <f t="shared" si="3"/>
        <v>0.29086956521739132</v>
      </c>
      <c r="R39" s="17">
        <f t="shared" si="4"/>
        <v>0.72857142857142854</v>
      </c>
      <c r="S39" s="17">
        <f t="shared" si="5"/>
        <v>4.1666666666666664E-2</v>
      </c>
      <c r="T39" s="17">
        <f t="shared" si="6"/>
        <v>1.9282689357685094</v>
      </c>
      <c r="U39" s="17">
        <f t="shared" si="7"/>
        <v>0.28579261409450091</v>
      </c>
      <c r="V39" s="17">
        <f t="shared" si="8"/>
        <v>1.1267670011148272</v>
      </c>
      <c r="W39" s="17">
        <f t="shared" si="9"/>
        <v>2.9842996451011055</v>
      </c>
      <c r="X39" s="17">
        <f t="shared" si="10"/>
        <v>1.0808695652173914</v>
      </c>
      <c r="Y39" s="17">
        <f t="shared" si="11"/>
        <v>2.6985070310066046</v>
      </c>
    </row>
    <row r="40" spans="1:25" ht="25.5" x14ac:dyDescent="0.25">
      <c r="A40" s="2" t="s">
        <v>214</v>
      </c>
      <c r="B40" s="3">
        <v>2016</v>
      </c>
      <c r="C40" s="16" t="s">
        <v>99</v>
      </c>
      <c r="D40" s="3" t="s">
        <v>215</v>
      </c>
      <c r="E40" s="3" t="s">
        <v>217</v>
      </c>
      <c r="F40" s="3">
        <v>34.5</v>
      </c>
      <c r="G40" s="3">
        <v>1.06</v>
      </c>
      <c r="H40" s="3">
        <v>13.9</v>
      </c>
      <c r="I40" s="3">
        <v>40.700000000000003</v>
      </c>
      <c r="J40" s="3">
        <v>63.89</v>
      </c>
      <c r="K40" s="5">
        <v>2.87</v>
      </c>
      <c r="L40" s="5">
        <v>125.9528</v>
      </c>
      <c r="M40" s="3">
        <v>0.70099999999999996</v>
      </c>
      <c r="N40" s="17">
        <f t="shared" si="0"/>
        <v>1.7250000000000001</v>
      </c>
      <c r="O40" s="17">
        <f t="shared" si="1"/>
        <v>8.8333333333333333E-2</v>
      </c>
      <c r="P40" s="17">
        <f t="shared" si="2"/>
        <v>0.35641025641025642</v>
      </c>
      <c r="Q40" s="17">
        <f t="shared" si="3"/>
        <v>1.7695652173913046</v>
      </c>
      <c r="R40" s="17">
        <f t="shared" si="4"/>
        <v>1.8254285714285714</v>
      </c>
      <c r="S40" s="17">
        <f t="shared" si="5"/>
        <v>5.9791666666666667E-2</v>
      </c>
      <c r="T40" s="17">
        <f t="shared" si="6"/>
        <v>2.0642314903436429</v>
      </c>
      <c r="U40" s="17">
        <f t="shared" si="7"/>
        <v>2.2609256571520721E-2</v>
      </c>
      <c r="V40" s="17">
        <f t="shared" si="8"/>
        <v>3.9393088071348945</v>
      </c>
      <c r="W40" s="17">
        <f t="shared" si="9"/>
        <v>3.9720609850104016</v>
      </c>
      <c r="X40" s="17">
        <f t="shared" si="10"/>
        <v>3.582898550724638</v>
      </c>
      <c r="Y40" s="17">
        <f t="shared" si="11"/>
        <v>3.949451728438881</v>
      </c>
    </row>
    <row r="41" spans="1:25" ht="25.5" x14ac:dyDescent="0.25">
      <c r="A41" s="2" t="s">
        <v>214</v>
      </c>
      <c r="B41" s="3">
        <v>2018</v>
      </c>
      <c r="C41" s="16" t="s">
        <v>99</v>
      </c>
      <c r="D41" s="3" t="s">
        <v>215</v>
      </c>
      <c r="E41" s="3" t="s">
        <v>217</v>
      </c>
      <c r="F41" s="10">
        <v>30.8</v>
      </c>
      <c r="G41" s="10">
        <v>2.16</v>
      </c>
      <c r="H41" s="10">
        <v>4.8899999999999997</v>
      </c>
      <c r="I41" s="10">
        <v>34.700000000000003</v>
      </c>
      <c r="J41" s="10">
        <v>39.39</v>
      </c>
      <c r="K41" s="5">
        <v>7.52</v>
      </c>
      <c r="L41" s="5">
        <v>21.313399999999998</v>
      </c>
      <c r="M41" s="10">
        <v>1.01</v>
      </c>
      <c r="N41" s="17">
        <f t="shared" si="0"/>
        <v>1.54</v>
      </c>
      <c r="O41" s="17">
        <f t="shared" si="1"/>
        <v>0.18000000000000002</v>
      </c>
      <c r="P41" s="17">
        <f t="shared" si="2"/>
        <v>0.12538461538461537</v>
      </c>
      <c r="Q41" s="17">
        <f t="shared" si="3"/>
        <v>1.5086956521739132</v>
      </c>
      <c r="R41" s="17">
        <f t="shared" si="4"/>
        <v>1.1254285714285714</v>
      </c>
      <c r="S41" s="17">
        <f t="shared" si="5"/>
        <v>0.15666666666666665</v>
      </c>
      <c r="T41" s="17">
        <f t="shared" si="6"/>
        <v>0.34930379829817354</v>
      </c>
      <c r="U41" s="17">
        <f t="shared" si="7"/>
        <v>3.2575391065957103E-2</v>
      </c>
      <c r="V41" s="17">
        <f t="shared" si="8"/>
        <v>3.3540802675585288</v>
      </c>
      <c r="W41" s="17">
        <f t="shared" si="9"/>
        <v>1.6639744274593689</v>
      </c>
      <c r="X41" s="17">
        <f t="shared" si="10"/>
        <v>3.2286956521739132</v>
      </c>
      <c r="Y41" s="17">
        <f t="shared" si="11"/>
        <v>1.6313990363934117</v>
      </c>
    </row>
    <row r="42" spans="1:25" ht="25.5" x14ac:dyDescent="0.25">
      <c r="A42" s="2" t="s">
        <v>214</v>
      </c>
      <c r="B42" s="3">
        <v>2019</v>
      </c>
      <c r="C42" s="16" t="s">
        <v>99</v>
      </c>
      <c r="D42" s="3" t="s">
        <v>215</v>
      </c>
      <c r="E42" s="3" t="s">
        <v>217</v>
      </c>
      <c r="F42" s="10">
        <v>38.799999999999997</v>
      </c>
      <c r="G42" s="10">
        <v>2.21</v>
      </c>
      <c r="H42" s="10">
        <v>1.43</v>
      </c>
      <c r="I42" s="10">
        <v>36.4</v>
      </c>
      <c r="J42" s="10">
        <v>397.5</v>
      </c>
      <c r="K42" s="5">
        <v>6.6449999999999996</v>
      </c>
      <c r="L42" s="5">
        <v>108.10419999999999</v>
      </c>
      <c r="M42" s="10">
        <v>1.1970000000000001</v>
      </c>
      <c r="N42" s="17">
        <f t="shared" si="0"/>
        <v>1.94</v>
      </c>
      <c r="O42" s="17">
        <f t="shared" si="1"/>
        <v>0.18416666666666667</v>
      </c>
      <c r="P42" s="17">
        <f t="shared" si="2"/>
        <v>3.6666666666666667E-2</v>
      </c>
      <c r="Q42" s="17">
        <f t="shared" si="3"/>
        <v>1.5826086956521739</v>
      </c>
      <c r="R42" s="17">
        <f t="shared" si="4"/>
        <v>11.357142857142858</v>
      </c>
      <c r="S42" s="17">
        <f t="shared" si="5"/>
        <v>0.13843749999999999</v>
      </c>
      <c r="T42" s="17">
        <f t="shared" si="6"/>
        <v>1.7717120530739072</v>
      </c>
      <c r="U42" s="17">
        <f t="shared" si="7"/>
        <v>3.8606676342525403E-2</v>
      </c>
      <c r="V42" s="17">
        <f t="shared" si="8"/>
        <v>3.7434420289855073</v>
      </c>
      <c r="W42" s="17">
        <f t="shared" si="9"/>
        <v>13.30589908655929</v>
      </c>
      <c r="X42" s="17">
        <f t="shared" si="10"/>
        <v>3.7067753623188402</v>
      </c>
      <c r="Y42" s="17">
        <f t="shared" si="11"/>
        <v>13.267292410216765</v>
      </c>
    </row>
    <row r="43" spans="1:25" ht="25.5" x14ac:dyDescent="0.25">
      <c r="A43" s="2" t="s">
        <v>224</v>
      </c>
      <c r="B43" s="3">
        <v>2016</v>
      </c>
      <c r="C43" s="16" t="s">
        <v>99</v>
      </c>
      <c r="D43" s="3" t="s">
        <v>225</v>
      </c>
      <c r="E43" s="3" t="s">
        <v>217</v>
      </c>
      <c r="F43" s="3">
        <v>22</v>
      </c>
      <c r="G43" s="3">
        <v>1.88</v>
      </c>
      <c r="H43" s="3">
        <v>16.399999999999999</v>
      </c>
      <c r="I43" s="3">
        <v>15.4</v>
      </c>
      <c r="J43" s="3">
        <v>12.8</v>
      </c>
      <c r="K43" s="5">
        <v>2</v>
      </c>
      <c r="L43" s="5">
        <v>109.67800000000001</v>
      </c>
      <c r="M43" s="10">
        <v>0.32400000000000001</v>
      </c>
      <c r="N43" s="17">
        <f t="shared" si="0"/>
        <v>1.1000000000000001</v>
      </c>
      <c r="O43" s="17">
        <f t="shared" si="1"/>
        <v>0.15666666666666665</v>
      </c>
      <c r="P43" s="17">
        <f t="shared" si="2"/>
        <v>0.42051282051282046</v>
      </c>
      <c r="Q43" s="17">
        <f t="shared" si="3"/>
        <v>0.66956521739130437</v>
      </c>
      <c r="R43" s="17">
        <f t="shared" si="4"/>
        <v>0.36571428571428571</v>
      </c>
      <c r="S43" s="17">
        <f t="shared" si="5"/>
        <v>4.1666666666666664E-2</v>
      </c>
      <c r="T43" s="17">
        <f t="shared" si="6"/>
        <v>1.7975049494565432</v>
      </c>
      <c r="U43" s="17">
        <f t="shared" si="7"/>
        <v>1.0449927431059507E-2</v>
      </c>
      <c r="V43" s="17">
        <f t="shared" si="8"/>
        <v>2.3467447045707917</v>
      </c>
      <c r="W43" s="17">
        <f t="shared" si="9"/>
        <v>2.2153358292685548</v>
      </c>
      <c r="X43" s="17">
        <f t="shared" si="10"/>
        <v>1.9262318840579713</v>
      </c>
      <c r="Y43" s="17">
        <f t="shared" si="11"/>
        <v>2.2048859018374953</v>
      </c>
    </row>
    <row r="44" spans="1:25" ht="25.5" x14ac:dyDescent="0.25">
      <c r="A44" s="2" t="s">
        <v>224</v>
      </c>
      <c r="B44" s="3">
        <v>2018</v>
      </c>
      <c r="C44" s="16" t="s">
        <v>99</v>
      </c>
      <c r="D44" s="3" t="s">
        <v>225</v>
      </c>
      <c r="E44" s="3" t="s">
        <v>217</v>
      </c>
      <c r="F44" s="10">
        <v>19.899999999999999</v>
      </c>
      <c r="G44" s="10">
        <v>3.55</v>
      </c>
      <c r="H44" s="10">
        <v>7.24</v>
      </c>
      <c r="I44" s="10">
        <v>20</v>
      </c>
      <c r="J44" s="10">
        <v>3.6</v>
      </c>
      <c r="K44" s="5">
        <v>2</v>
      </c>
      <c r="L44" s="5">
        <v>296.9846</v>
      </c>
      <c r="M44" s="10">
        <v>0.1</v>
      </c>
      <c r="N44" s="17">
        <f t="shared" si="0"/>
        <v>0.99499999999999988</v>
      </c>
      <c r="O44" s="17">
        <f t="shared" si="1"/>
        <v>0.29583333333333334</v>
      </c>
      <c r="P44" s="17">
        <f t="shared" si="2"/>
        <v>0.18564102564102564</v>
      </c>
      <c r="Q44" s="17">
        <f t="shared" si="3"/>
        <v>0.86956521739130432</v>
      </c>
      <c r="R44" s="17">
        <f t="shared" si="4"/>
        <v>0.10285714285714286</v>
      </c>
      <c r="S44" s="17">
        <f t="shared" si="5"/>
        <v>4.1666666666666664E-2</v>
      </c>
      <c r="T44" s="17">
        <f t="shared" si="6"/>
        <v>4.8672595088565771</v>
      </c>
      <c r="U44" s="17">
        <f t="shared" si="7"/>
        <v>3.2252862441541691E-3</v>
      </c>
      <c r="V44" s="17">
        <f t="shared" si="8"/>
        <v>2.3460395763656634</v>
      </c>
      <c r="W44" s="17">
        <f t="shared" si="9"/>
        <v>5.0150086046245406</v>
      </c>
      <c r="X44" s="17">
        <f t="shared" si="10"/>
        <v>2.1603985507246377</v>
      </c>
      <c r="Y44" s="17">
        <f t="shared" si="11"/>
        <v>5.0117833183803864</v>
      </c>
    </row>
    <row r="45" spans="1:25" ht="25.5" x14ac:dyDescent="0.25">
      <c r="A45" s="2" t="s">
        <v>224</v>
      </c>
      <c r="B45" s="3">
        <v>2019</v>
      </c>
      <c r="C45" s="16" t="s">
        <v>99</v>
      </c>
      <c r="D45" s="3" t="s">
        <v>225</v>
      </c>
      <c r="E45" s="3" t="s">
        <v>237</v>
      </c>
      <c r="F45" s="10">
        <v>23.7</v>
      </c>
      <c r="G45" s="10">
        <v>3.64</v>
      </c>
      <c r="H45" s="10">
        <v>1.97</v>
      </c>
      <c r="I45" s="10">
        <v>12.2</v>
      </c>
      <c r="J45" s="10">
        <v>225</v>
      </c>
      <c r="K45" s="5">
        <v>2.077</v>
      </c>
      <c r="L45" s="5">
        <v>27.0718</v>
      </c>
      <c r="M45" s="10">
        <v>0.1</v>
      </c>
      <c r="N45" s="17">
        <f t="shared" si="0"/>
        <v>1.1850000000000001</v>
      </c>
      <c r="O45" s="17">
        <f t="shared" si="1"/>
        <v>0.30333333333333334</v>
      </c>
      <c r="P45" s="17">
        <f t="shared" si="2"/>
        <v>5.0512820512820515E-2</v>
      </c>
      <c r="Q45" s="17">
        <f t="shared" si="3"/>
        <v>0.53043478260869559</v>
      </c>
      <c r="R45" s="17">
        <f t="shared" si="4"/>
        <v>6.4285714285714288</v>
      </c>
      <c r="S45" s="17">
        <f t="shared" si="5"/>
        <v>4.3270833333333335E-2</v>
      </c>
      <c r="T45" s="17">
        <f t="shared" si="6"/>
        <v>0.44367780676797208</v>
      </c>
      <c r="U45" s="17">
        <f t="shared" si="7"/>
        <v>3.2252862441541691E-3</v>
      </c>
      <c r="V45" s="17">
        <f t="shared" si="8"/>
        <v>2.0692809364548492</v>
      </c>
      <c r="W45" s="17">
        <f t="shared" si="9"/>
        <v>6.9187453549168882</v>
      </c>
      <c r="X45" s="17">
        <f t="shared" si="10"/>
        <v>2.018768115942029</v>
      </c>
      <c r="Y45" s="17">
        <f t="shared" si="11"/>
        <v>6.9155200686727341</v>
      </c>
    </row>
    <row r="46" spans="1:25" ht="15.75" x14ac:dyDescent="0.25">
      <c r="A46" s="2" t="s">
        <v>233</v>
      </c>
      <c r="B46" s="3">
        <v>2016</v>
      </c>
      <c r="C46" s="16" t="s">
        <v>234</v>
      </c>
      <c r="D46" s="3" t="s">
        <v>235</v>
      </c>
      <c r="E46" s="3" t="s">
        <v>237</v>
      </c>
      <c r="F46" s="3">
        <v>4.9000000000000004</v>
      </c>
      <c r="G46" s="3">
        <v>0.83299999999999996</v>
      </c>
      <c r="H46" s="3">
        <v>17.899999999999999</v>
      </c>
      <c r="I46" s="3">
        <v>8.9499999999999993</v>
      </c>
      <c r="J46" s="3">
        <v>5.5</v>
      </c>
      <c r="K46" s="5">
        <v>5.19</v>
      </c>
      <c r="L46" s="5">
        <v>42.944000000000003</v>
      </c>
      <c r="M46" s="10">
        <v>0.1</v>
      </c>
      <c r="N46" s="17">
        <f t="shared" si="0"/>
        <v>0.24500000000000002</v>
      </c>
      <c r="O46" s="17">
        <f t="shared" si="1"/>
        <v>6.9416666666666668E-2</v>
      </c>
      <c r="P46" s="17">
        <f t="shared" si="2"/>
        <v>0.45897435897435895</v>
      </c>
      <c r="Q46" s="17">
        <f t="shared" si="3"/>
        <v>0.38913043478260867</v>
      </c>
      <c r="R46" s="17">
        <f t="shared" si="4"/>
        <v>0.15714285714285714</v>
      </c>
      <c r="S46" s="17">
        <f t="shared" si="5"/>
        <v>0.10812500000000001</v>
      </c>
      <c r="T46" s="17">
        <f t="shared" si="6"/>
        <v>0.70380616485951408</v>
      </c>
      <c r="U46" s="17">
        <f t="shared" si="7"/>
        <v>3.2252862441541691E-3</v>
      </c>
      <c r="V46" s="17">
        <f t="shared" si="8"/>
        <v>1.1625214604236342</v>
      </c>
      <c r="W46" s="17">
        <f t="shared" si="9"/>
        <v>0.97229930824652544</v>
      </c>
      <c r="X46" s="17">
        <f t="shared" si="10"/>
        <v>0.70354710144927535</v>
      </c>
      <c r="Y46" s="17">
        <f t="shared" si="11"/>
        <v>0.96907402200237125</v>
      </c>
    </row>
    <row r="47" spans="1:25" ht="15.75" x14ac:dyDescent="0.25">
      <c r="A47" s="2" t="s">
        <v>233</v>
      </c>
      <c r="B47" s="3">
        <v>2019</v>
      </c>
      <c r="C47" s="16" t="s">
        <v>234</v>
      </c>
      <c r="D47" s="3" t="s">
        <v>235</v>
      </c>
      <c r="E47" s="3" t="s">
        <v>237</v>
      </c>
      <c r="F47" s="10">
        <v>6.54</v>
      </c>
      <c r="G47" s="10">
        <v>2.1800000000000002</v>
      </c>
      <c r="H47" s="10">
        <v>3.52</v>
      </c>
      <c r="I47" s="10">
        <v>4.53</v>
      </c>
      <c r="J47" s="10">
        <v>18</v>
      </c>
      <c r="K47" s="5">
        <v>2</v>
      </c>
      <c r="L47" s="5">
        <v>52.9846</v>
      </c>
      <c r="M47" s="10">
        <v>0.1</v>
      </c>
      <c r="N47" s="17">
        <f t="shared" si="0"/>
        <v>0.32700000000000001</v>
      </c>
      <c r="O47" s="17">
        <f t="shared" si="1"/>
        <v>0.18166666666666667</v>
      </c>
      <c r="P47" s="17">
        <f t="shared" si="2"/>
        <v>9.0256410256410263E-2</v>
      </c>
      <c r="Q47" s="17">
        <f t="shared" si="3"/>
        <v>0.19695652173913045</v>
      </c>
      <c r="R47" s="17">
        <f t="shared" si="4"/>
        <v>0.51428571428571423</v>
      </c>
      <c r="S47" s="17">
        <f t="shared" si="5"/>
        <v>4.1666666666666664E-2</v>
      </c>
      <c r="T47" s="17">
        <f t="shared" si="6"/>
        <v>0.86836084488206522</v>
      </c>
      <c r="U47" s="17">
        <f t="shared" si="7"/>
        <v>3.2252862441541691E-3</v>
      </c>
      <c r="V47" s="17">
        <f t="shared" si="8"/>
        <v>0.79587959866220748</v>
      </c>
      <c r="W47" s="17">
        <f t="shared" si="9"/>
        <v>1.4275385120786002</v>
      </c>
      <c r="X47" s="17">
        <f t="shared" si="10"/>
        <v>0.70562318840579719</v>
      </c>
      <c r="Y47" s="17">
        <f t="shared" si="11"/>
        <v>1.424313225834446</v>
      </c>
    </row>
    <row r="48" spans="1:25" ht="15.75" x14ac:dyDescent="0.25">
      <c r="A48" s="2" t="s">
        <v>244</v>
      </c>
      <c r="B48" s="3">
        <v>2016</v>
      </c>
      <c r="C48" s="16" t="s">
        <v>112</v>
      </c>
      <c r="D48" s="3" t="s">
        <v>245</v>
      </c>
      <c r="E48" s="3" t="s">
        <v>217</v>
      </c>
      <c r="F48" s="3">
        <v>1.99</v>
      </c>
      <c r="G48" s="3">
        <v>0.376</v>
      </c>
      <c r="H48" s="3">
        <v>11.5</v>
      </c>
      <c r="I48" s="3">
        <v>6.95</v>
      </c>
      <c r="J48" s="5">
        <v>7.2</v>
      </c>
      <c r="K48" s="5">
        <v>2</v>
      </c>
      <c r="L48" s="5">
        <v>12.529399999999999</v>
      </c>
      <c r="M48" s="10">
        <v>0.1</v>
      </c>
      <c r="N48" s="17">
        <f t="shared" si="0"/>
        <v>9.9500000000000005E-2</v>
      </c>
      <c r="O48" s="17">
        <f t="shared" si="1"/>
        <v>3.1333333333333331E-2</v>
      </c>
      <c r="P48" s="17">
        <f t="shared" si="2"/>
        <v>0.29487179487179488</v>
      </c>
      <c r="Q48" s="17">
        <f t="shared" si="3"/>
        <v>0.30217391304347829</v>
      </c>
      <c r="R48" s="17">
        <f t="shared" si="4"/>
        <v>0.20571428571428571</v>
      </c>
      <c r="S48" s="17">
        <f t="shared" si="5"/>
        <v>4.1666666666666664E-2</v>
      </c>
      <c r="T48" s="17">
        <f t="shared" si="6"/>
        <v>0.20534344639509117</v>
      </c>
      <c r="U48" s="17">
        <f t="shared" si="7"/>
        <v>3.2252862441541691E-3</v>
      </c>
      <c r="V48" s="17">
        <f t="shared" si="8"/>
        <v>0.72787904124860647</v>
      </c>
      <c r="W48" s="17">
        <f t="shared" si="9"/>
        <v>0.45594968502019773</v>
      </c>
      <c r="X48" s="17">
        <f t="shared" si="10"/>
        <v>0.43300724637681165</v>
      </c>
      <c r="Y48" s="17">
        <f t="shared" si="11"/>
        <v>0.45272439877604354</v>
      </c>
    </row>
    <row r="49" spans="1:25" ht="15.75" x14ac:dyDescent="0.25">
      <c r="A49" s="2" t="s">
        <v>244</v>
      </c>
      <c r="B49" s="3">
        <v>2018</v>
      </c>
      <c r="C49" s="16" t="s">
        <v>112</v>
      </c>
      <c r="D49" s="3" t="s">
        <v>245</v>
      </c>
      <c r="E49" s="3" t="s">
        <v>217</v>
      </c>
      <c r="F49" s="10">
        <v>2.42</v>
      </c>
      <c r="G49" s="10">
        <v>0.98699999999999999</v>
      </c>
      <c r="H49" s="10">
        <v>5.23</v>
      </c>
      <c r="I49" s="10">
        <v>16.3</v>
      </c>
      <c r="J49" s="10">
        <v>7.3</v>
      </c>
      <c r="K49" s="5">
        <v>2</v>
      </c>
      <c r="L49" s="5">
        <v>41.589800000000004</v>
      </c>
      <c r="M49" s="10">
        <v>0.1</v>
      </c>
      <c r="N49" s="17">
        <f t="shared" si="0"/>
        <v>0.121</v>
      </c>
      <c r="O49" s="17">
        <f t="shared" si="1"/>
        <v>8.2250000000000004E-2</v>
      </c>
      <c r="P49" s="17">
        <f t="shared" si="2"/>
        <v>0.1341025641025641</v>
      </c>
      <c r="Q49" s="17">
        <f t="shared" si="3"/>
        <v>0.70869565217391306</v>
      </c>
      <c r="R49" s="17">
        <f t="shared" si="4"/>
        <v>0.20857142857142857</v>
      </c>
      <c r="S49" s="17">
        <f t="shared" si="5"/>
        <v>4.1666666666666664E-2</v>
      </c>
      <c r="T49" s="17">
        <f t="shared" si="6"/>
        <v>0.68161227727445561</v>
      </c>
      <c r="U49" s="17">
        <f t="shared" si="7"/>
        <v>3.2252862441541691E-3</v>
      </c>
      <c r="V49" s="17">
        <f t="shared" si="8"/>
        <v>1.046048216276477</v>
      </c>
      <c r="W49" s="17">
        <f t="shared" si="9"/>
        <v>0.93507565875670506</v>
      </c>
      <c r="X49" s="17">
        <f t="shared" si="10"/>
        <v>0.9119456521739131</v>
      </c>
      <c r="Y49" s="17">
        <f t="shared" si="11"/>
        <v>0.93185037251255087</v>
      </c>
    </row>
    <row r="50" spans="1:25" ht="15.75" x14ac:dyDescent="0.25">
      <c r="A50" s="2" t="s">
        <v>244</v>
      </c>
      <c r="B50" s="3">
        <v>2019</v>
      </c>
      <c r="C50" s="16" t="s">
        <v>112</v>
      </c>
      <c r="D50" s="3" t="s">
        <v>245</v>
      </c>
      <c r="E50" s="3" t="s">
        <v>217</v>
      </c>
      <c r="F50" s="10">
        <v>1.86</v>
      </c>
      <c r="G50" s="10">
        <v>0.26400000000000001</v>
      </c>
      <c r="H50" s="10">
        <v>4.29</v>
      </c>
      <c r="I50" s="10">
        <v>6.04</v>
      </c>
      <c r="J50" s="10">
        <v>129.97</v>
      </c>
      <c r="K50" s="5">
        <v>2</v>
      </c>
      <c r="L50" s="5">
        <v>231.01920000000001</v>
      </c>
      <c r="M50" s="10">
        <v>0.20599999999999999</v>
      </c>
      <c r="N50" s="17">
        <f t="shared" si="0"/>
        <v>9.2999999999999999E-2</v>
      </c>
      <c r="O50" s="17">
        <f t="shared" si="1"/>
        <v>2.2000000000000002E-2</v>
      </c>
      <c r="P50" s="17">
        <f t="shared" si="2"/>
        <v>0.11</v>
      </c>
      <c r="Q50" s="17">
        <f t="shared" si="3"/>
        <v>0.26260869565217393</v>
      </c>
      <c r="R50" s="17">
        <f t="shared" si="4"/>
        <v>3.7134285714285715</v>
      </c>
      <c r="S50" s="17">
        <f t="shared" si="5"/>
        <v>4.1666666666666664E-2</v>
      </c>
      <c r="T50" s="17">
        <f t="shared" si="6"/>
        <v>3.786157255051068</v>
      </c>
      <c r="U50" s="17">
        <f t="shared" si="7"/>
        <v>6.644089662957587E-3</v>
      </c>
      <c r="V50" s="17">
        <f t="shared" si="8"/>
        <v>0.48760869565217391</v>
      </c>
      <c r="W50" s="17">
        <f t="shared" si="9"/>
        <v>7.5478965828092637</v>
      </c>
      <c r="X50" s="17">
        <f t="shared" si="10"/>
        <v>0.37760869565217392</v>
      </c>
      <c r="Y50" s="17">
        <f t="shared" si="11"/>
        <v>7.5412524931463061</v>
      </c>
    </row>
    <row r="51" spans="1:25" ht="15.75" x14ac:dyDescent="0.25">
      <c r="A51" s="2" t="s">
        <v>253</v>
      </c>
      <c r="B51" s="3">
        <v>2016</v>
      </c>
      <c r="C51" s="16" t="s">
        <v>158</v>
      </c>
      <c r="D51" s="3" t="s">
        <v>254</v>
      </c>
      <c r="E51" s="3" t="s">
        <v>217</v>
      </c>
      <c r="F51" s="3">
        <v>13.5</v>
      </c>
      <c r="G51" s="3">
        <v>2.85</v>
      </c>
      <c r="H51" s="3">
        <v>12.1</v>
      </c>
      <c r="I51" s="3">
        <v>6.98</v>
      </c>
      <c r="J51" s="3">
        <v>4.8</v>
      </c>
      <c r="K51" s="5">
        <v>2</v>
      </c>
      <c r="L51" s="5">
        <v>86.510199999999998</v>
      </c>
      <c r="M51" s="3">
        <v>0.123</v>
      </c>
      <c r="N51" s="17">
        <f t="shared" si="0"/>
        <v>0.67500000000000004</v>
      </c>
      <c r="O51" s="17">
        <f t="shared" si="1"/>
        <v>0.23750000000000002</v>
      </c>
      <c r="P51" s="17">
        <f t="shared" si="2"/>
        <v>0.31025641025641026</v>
      </c>
      <c r="Q51" s="17">
        <f t="shared" si="3"/>
        <v>0.30347826086956525</v>
      </c>
      <c r="R51" s="17">
        <f t="shared" si="4"/>
        <v>0.13714285714285715</v>
      </c>
      <c r="S51" s="17">
        <f t="shared" si="5"/>
        <v>4.1666666666666664E-2</v>
      </c>
      <c r="T51" s="17">
        <f t="shared" si="6"/>
        <v>1.4178095213121631</v>
      </c>
      <c r="U51" s="17">
        <f t="shared" si="7"/>
        <v>3.9671020803096271E-3</v>
      </c>
      <c r="V51" s="17">
        <f t="shared" si="8"/>
        <v>1.5262346711259756</v>
      </c>
      <c r="W51" s="17">
        <f t="shared" si="9"/>
        <v>1.6005861472019964</v>
      </c>
      <c r="X51" s="17">
        <f t="shared" si="10"/>
        <v>1.2159782608695653</v>
      </c>
      <c r="Y51" s="17">
        <f t="shared" si="11"/>
        <v>1.5966190451216868</v>
      </c>
    </row>
    <row r="52" spans="1:25" ht="15.75" x14ac:dyDescent="0.25">
      <c r="A52" s="2" t="s">
        <v>253</v>
      </c>
      <c r="B52" s="3">
        <v>2018</v>
      </c>
      <c r="C52" s="16" t="s">
        <v>158</v>
      </c>
      <c r="D52" s="3" t="s">
        <v>254</v>
      </c>
      <c r="E52" s="3" t="s">
        <v>217</v>
      </c>
      <c r="F52" s="10">
        <v>13.2</v>
      </c>
      <c r="G52" s="10">
        <v>5.7</v>
      </c>
      <c r="H52" s="10">
        <v>10.8</v>
      </c>
      <c r="I52" s="10">
        <v>5.91</v>
      </c>
      <c r="J52" s="10">
        <v>14.8</v>
      </c>
      <c r="K52" s="5">
        <v>2</v>
      </c>
      <c r="L52" s="5">
        <v>94.281599999999997</v>
      </c>
      <c r="M52" s="10">
        <v>0.151</v>
      </c>
      <c r="N52" s="17">
        <f t="shared" si="0"/>
        <v>0.65999999999999992</v>
      </c>
      <c r="O52" s="17">
        <f t="shared" si="1"/>
        <v>0.47500000000000003</v>
      </c>
      <c r="P52" s="17">
        <f t="shared" si="2"/>
        <v>0.27692307692307694</v>
      </c>
      <c r="Q52" s="17">
        <f t="shared" si="3"/>
        <v>0.25695652173913042</v>
      </c>
      <c r="R52" s="17">
        <f t="shared" si="4"/>
        <v>0.42285714285714288</v>
      </c>
      <c r="S52" s="17">
        <f t="shared" si="5"/>
        <v>4.1666666666666664E-2</v>
      </c>
      <c r="T52" s="17">
        <f t="shared" si="6"/>
        <v>1.5451744437597512</v>
      </c>
      <c r="U52" s="17">
        <f t="shared" si="7"/>
        <v>4.8701822286727949E-3</v>
      </c>
      <c r="V52" s="17">
        <f t="shared" si="8"/>
        <v>1.6688795986622074</v>
      </c>
      <c r="W52" s="17">
        <f t="shared" si="9"/>
        <v>2.0145684355122335</v>
      </c>
      <c r="X52" s="17">
        <f t="shared" si="10"/>
        <v>1.3919565217391305</v>
      </c>
      <c r="Y52" s="17">
        <f t="shared" si="11"/>
        <v>2.0096982532835606</v>
      </c>
    </row>
    <row r="53" spans="1:25" ht="15.75" x14ac:dyDescent="0.25">
      <c r="A53" s="2" t="s">
        <v>253</v>
      </c>
      <c r="B53" s="3">
        <v>2019</v>
      </c>
      <c r="C53" s="16" t="s">
        <v>158</v>
      </c>
      <c r="D53" s="3" t="s">
        <v>254</v>
      </c>
      <c r="E53" s="3" t="s">
        <v>217</v>
      </c>
      <c r="F53" s="10">
        <v>14.2</v>
      </c>
      <c r="G53" s="10">
        <v>4.88</v>
      </c>
      <c r="H53" s="10">
        <v>1.36</v>
      </c>
      <c r="I53" s="10">
        <v>6.49</v>
      </c>
      <c r="J53" s="10">
        <v>13</v>
      </c>
      <c r="K53" s="5">
        <v>12.818</v>
      </c>
      <c r="L53" s="5">
        <v>40.064800000000005</v>
      </c>
      <c r="M53" s="10">
        <v>0.1</v>
      </c>
      <c r="N53" s="17">
        <f t="shared" si="0"/>
        <v>0.71</v>
      </c>
      <c r="O53" s="17">
        <f t="shared" si="1"/>
        <v>0.40666666666666668</v>
      </c>
      <c r="P53" s="17">
        <f t="shared" si="2"/>
        <v>3.4871794871794877E-2</v>
      </c>
      <c r="Q53" s="17">
        <f t="shared" si="3"/>
        <v>0.28217391304347827</v>
      </c>
      <c r="R53" s="17">
        <f t="shared" si="4"/>
        <v>0.37142857142857144</v>
      </c>
      <c r="S53" s="17">
        <f t="shared" si="5"/>
        <v>0.26704166666666668</v>
      </c>
      <c r="T53" s="17">
        <f t="shared" si="6"/>
        <v>0.65661916062461489</v>
      </c>
      <c r="U53" s="17">
        <f t="shared" si="7"/>
        <v>3.2252862441541691E-3</v>
      </c>
      <c r="V53" s="17">
        <f t="shared" si="8"/>
        <v>1.43371237458194</v>
      </c>
      <c r="W53" s="17">
        <f t="shared" si="9"/>
        <v>1.2983146849640073</v>
      </c>
      <c r="X53" s="17">
        <f t="shared" si="10"/>
        <v>1.3988405797101451</v>
      </c>
      <c r="Y53" s="17">
        <f t="shared" si="11"/>
        <v>1.2950893987198531</v>
      </c>
    </row>
    <row r="54" spans="1:25" ht="15.75" x14ac:dyDescent="0.25">
      <c r="A54" s="2" t="s">
        <v>265</v>
      </c>
      <c r="B54" s="3">
        <v>2016</v>
      </c>
      <c r="C54" s="16" t="s">
        <v>158</v>
      </c>
      <c r="D54" s="3" t="s">
        <v>266</v>
      </c>
      <c r="E54" s="3" t="s">
        <v>217</v>
      </c>
      <c r="F54" s="3">
        <v>8.27</v>
      </c>
      <c r="G54" s="3">
        <v>1.63</v>
      </c>
      <c r="H54" s="3">
        <v>16.600000000000001</v>
      </c>
      <c r="I54" s="3">
        <v>8.2799999999999994</v>
      </c>
      <c r="J54" s="3">
        <v>7.5</v>
      </c>
      <c r="K54" s="5">
        <v>4.41</v>
      </c>
      <c r="L54" s="5">
        <v>47.457999999999998</v>
      </c>
      <c r="M54" s="3">
        <v>3.133</v>
      </c>
      <c r="N54" s="17">
        <f t="shared" si="0"/>
        <v>0.41349999999999998</v>
      </c>
      <c r="O54" s="17">
        <f t="shared" si="1"/>
        <v>0.13583333333333333</v>
      </c>
      <c r="P54" s="17">
        <f t="shared" si="2"/>
        <v>0.42564102564102568</v>
      </c>
      <c r="Q54" s="17">
        <f t="shared" si="3"/>
        <v>0.36</v>
      </c>
      <c r="R54" s="17">
        <f t="shared" si="4"/>
        <v>0.21428571428571427</v>
      </c>
      <c r="S54" s="17">
        <f t="shared" si="5"/>
        <v>9.1874999999999998E-2</v>
      </c>
      <c r="T54" s="17">
        <f t="shared" si="6"/>
        <v>0.7777857901430425</v>
      </c>
      <c r="U54" s="17">
        <f t="shared" si="7"/>
        <v>0.10104821802935011</v>
      </c>
      <c r="V54" s="17">
        <f t="shared" si="8"/>
        <v>1.334974358974359</v>
      </c>
      <c r="W54" s="17">
        <f t="shared" si="9"/>
        <v>1.184994722458107</v>
      </c>
      <c r="X54" s="17">
        <f t="shared" si="10"/>
        <v>0.90933333333333333</v>
      </c>
      <c r="Y54" s="17">
        <f t="shared" si="11"/>
        <v>1.0839465044287568</v>
      </c>
    </row>
    <row r="55" spans="1:25" ht="15.75" x14ac:dyDescent="0.25">
      <c r="A55" s="2" t="s">
        <v>265</v>
      </c>
      <c r="B55" s="3">
        <v>2018</v>
      </c>
      <c r="C55" s="16" t="s">
        <v>158</v>
      </c>
      <c r="D55" s="3" t="s">
        <v>266</v>
      </c>
      <c r="E55" s="3" t="s">
        <v>217</v>
      </c>
      <c r="F55" s="10">
        <v>8.52</v>
      </c>
      <c r="G55" s="10">
        <v>3.79</v>
      </c>
      <c r="H55" s="10">
        <v>6.4</v>
      </c>
      <c r="I55" s="10">
        <v>18</v>
      </c>
      <c r="J55" s="10">
        <v>26.44</v>
      </c>
      <c r="K55" s="5">
        <v>11.992000000000001</v>
      </c>
      <c r="L55" s="5">
        <v>53.5458</v>
      </c>
      <c r="M55" s="10">
        <v>2.7589999999999999</v>
      </c>
      <c r="N55" s="17">
        <f t="shared" si="0"/>
        <v>0.42599999999999999</v>
      </c>
      <c r="O55" s="17">
        <f t="shared" si="1"/>
        <v>0.31583333333333335</v>
      </c>
      <c r="P55" s="17">
        <f t="shared" si="2"/>
        <v>0.1641025641025641</v>
      </c>
      <c r="Q55" s="17">
        <f t="shared" si="3"/>
        <v>0.78260869565217395</v>
      </c>
      <c r="R55" s="17">
        <f t="shared" si="4"/>
        <v>0.75542857142857145</v>
      </c>
      <c r="S55" s="17">
        <f t="shared" si="5"/>
        <v>0.24983333333333335</v>
      </c>
      <c r="T55" s="17">
        <f t="shared" si="6"/>
        <v>0.87755831180920663</v>
      </c>
      <c r="U55" s="17">
        <f t="shared" si="7"/>
        <v>8.8985647476213514E-2</v>
      </c>
      <c r="V55" s="17">
        <f t="shared" si="8"/>
        <v>1.6885445930880714</v>
      </c>
      <c r="W55" s="17">
        <f t="shared" si="9"/>
        <v>1.9718058640473251</v>
      </c>
      <c r="X55" s="17">
        <f t="shared" si="10"/>
        <v>1.5244420289855074</v>
      </c>
      <c r="Y55" s="17">
        <f t="shared" si="11"/>
        <v>1.8828202165711114</v>
      </c>
    </row>
    <row r="56" spans="1:25" ht="15.75" x14ac:dyDescent="0.25">
      <c r="A56" s="2" t="s">
        <v>265</v>
      </c>
      <c r="B56" s="3">
        <v>2019</v>
      </c>
      <c r="C56" s="16" t="s">
        <v>158</v>
      </c>
      <c r="D56" s="3" t="s">
        <v>266</v>
      </c>
      <c r="E56" s="3" t="s">
        <v>217</v>
      </c>
      <c r="F56" s="10">
        <v>11.8</v>
      </c>
      <c r="G56" s="10">
        <v>3.34</v>
      </c>
      <c r="H56" s="10">
        <v>2.08</v>
      </c>
      <c r="I56" s="10">
        <v>8.82</v>
      </c>
      <c r="J56" s="10">
        <v>23.5</v>
      </c>
      <c r="K56" s="5">
        <v>12.964</v>
      </c>
      <c r="L56" s="5">
        <v>23.2898</v>
      </c>
      <c r="M56" s="10">
        <v>1.81</v>
      </c>
      <c r="N56" s="17">
        <f t="shared" si="0"/>
        <v>0.59000000000000008</v>
      </c>
      <c r="O56" s="17">
        <f t="shared" si="1"/>
        <v>0.27833333333333332</v>
      </c>
      <c r="P56" s="17">
        <f t="shared" si="2"/>
        <v>5.3333333333333337E-2</v>
      </c>
      <c r="Q56" s="17">
        <f t="shared" si="3"/>
        <v>0.38347826086956521</v>
      </c>
      <c r="R56" s="17">
        <f t="shared" si="4"/>
        <v>0.67142857142857137</v>
      </c>
      <c r="S56" s="17">
        <f t="shared" si="5"/>
        <v>0.27008333333333334</v>
      </c>
      <c r="T56" s="17">
        <f t="shared" si="6"/>
        <v>0.38169487747636716</v>
      </c>
      <c r="U56" s="17">
        <f t="shared" si="7"/>
        <v>5.8377681019190455E-2</v>
      </c>
      <c r="V56" s="17">
        <f t="shared" si="8"/>
        <v>1.3051449275362319</v>
      </c>
      <c r="W56" s="17">
        <f t="shared" si="9"/>
        <v>1.3815844632574623</v>
      </c>
      <c r="X56" s="17">
        <f t="shared" si="10"/>
        <v>1.2518115942028987</v>
      </c>
      <c r="Y56" s="17">
        <f t="shared" si="11"/>
        <v>1.3232067822382718</v>
      </c>
    </row>
    <row r="57" spans="1:25" ht="15.75" x14ac:dyDescent="0.25">
      <c r="A57" s="2" t="s">
        <v>276</v>
      </c>
      <c r="B57" s="3">
        <v>2016</v>
      </c>
      <c r="C57" s="16" t="s">
        <v>158</v>
      </c>
      <c r="D57" s="3" t="s">
        <v>277</v>
      </c>
      <c r="E57" s="3" t="s">
        <v>217</v>
      </c>
      <c r="F57" s="3">
        <v>11.4</v>
      </c>
      <c r="G57" s="3">
        <v>3.15</v>
      </c>
      <c r="H57" s="3">
        <v>4.59</v>
      </c>
      <c r="I57" s="3">
        <v>12</v>
      </c>
      <c r="J57" s="3">
        <v>18.600000000000001</v>
      </c>
      <c r="K57" s="5">
        <v>11.43</v>
      </c>
      <c r="L57" s="5">
        <v>44.347000000000001</v>
      </c>
      <c r="M57" s="3">
        <v>0.875</v>
      </c>
      <c r="N57" s="17">
        <f t="shared" si="0"/>
        <v>0.57000000000000006</v>
      </c>
      <c r="O57" s="17">
        <f t="shared" si="1"/>
        <v>0.26250000000000001</v>
      </c>
      <c r="P57" s="17">
        <f t="shared" si="2"/>
        <v>0.11769230769230769</v>
      </c>
      <c r="Q57" s="17">
        <f t="shared" si="3"/>
        <v>0.52173913043478259</v>
      </c>
      <c r="R57" s="17">
        <f t="shared" si="4"/>
        <v>0.53142857142857147</v>
      </c>
      <c r="S57" s="17">
        <f t="shared" si="5"/>
        <v>0.238125</v>
      </c>
      <c r="T57" s="17">
        <f t="shared" si="6"/>
        <v>0.72679983217736754</v>
      </c>
      <c r="U57" s="17">
        <f t="shared" si="7"/>
        <v>2.8221254636348978E-2</v>
      </c>
      <c r="V57" s="17">
        <f t="shared" si="8"/>
        <v>1.4719314381270903</v>
      </c>
      <c r="W57" s="17">
        <f t="shared" si="9"/>
        <v>1.5245746582422879</v>
      </c>
      <c r="X57" s="17">
        <f t="shared" si="10"/>
        <v>1.3542391304347827</v>
      </c>
      <c r="Y57" s="17">
        <f t="shared" si="11"/>
        <v>1.4963534036059389</v>
      </c>
    </row>
    <row r="58" spans="1:25" ht="15.75" x14ac:dyDescent="0.25">
      <c r="A58" s="2" t="s">
        <v>276</v>
      </c>
      <c r="B58" s="3">
        <v>2018</v>
      </c>
      <c r="C58" s="16" t="s">
        <v>158</v>
      </c>
      <c r="D58" s="3" t="s">
        <v>277</v>
      </c>
      <c r="E58" s="3" t="s">
        <v>217</v>
      </c>
      <c r="F58" s="10">
        <v>12.2</v>
      </c>
      <c r="G58" s="10">
        <v>7.63</v>
      </c>
      <c r="H58" s="10">
        <v>10.6</v>
      </c>
      <c r="I58" s="10">
        <v>13</v>
      </c>
      <c r="J58" s="10">
        <v>52.39</v>
      </c>
      <c r="K58" s="5">
        <v>14.714</v>
      </c>
      <c r="L58" s="5">
        <v>57.803600000000003</v>
      </c>
      <c r="M58" s="10">
        <v>0.53100000000000003</v>
      </c>
      <c r="N58" s="17">
        <f t="shared" si="0"/>
        <v>0.61</v>
      </c>
      <c r="O58" s="17">
        <f t="shared" si="1"/>
        <v>0.63583333333333336</v>
      </c>
      <c r="P58" s="17">
        <f t="shared" si="2"/>
        <v>0.27179487179487177</v>
      </c>
      <c r="Q58" s="17">
        <f t="shared" si="3"/>
        <v>0.56521739130434778</v>
      </c>
      <c r="R58" s="17">
        <f t="shared" si="4"/>
        <v>1.4968571428571429</v>
      </c>
      <c r="S58" s="17">
        <f t="shared" si="5"/>
        <v>0.30654166666666666</v>
      </c>
      <c r="T58" s="17">
        <f t="shared" si="6"/>
        <v>0.94733909349556189</v>
      </c>
      <c r="U58" s="17">
        <f t="shared" si="7"/>
        <v>1.7126269956458638E-2</v>
      </c>
      <c r="V58" s="17">
        <f t="shared" si="8"/>
        <v>2.082845596432553</v>
      </c>
      <c r="W58" s="17">
        <f t="shared" si="9"/>
        <v>2.76786417297583</v>
      </c>
      <c r="X58" s="17">
        <f t="shared" si="10"/>
        <v>1.8110507246376812</v>
      </c>
      <c r="Y58" s="17">
        <f t="shared" si="11"/>
        <v>2.7507379030193713</v>
      </c>
    </row>
    <row r="59" spans="1:25" ht="15.75" x14ac:dyDescent="0.25">
      <c r="A59" s="2" t="s">
        <v>276</v>
      </c>
      <c r="B59" s="3">
        <v>2019</v>
      </c>
      <c r="C59" s="16" t="s">
        <v>158</v>
      </c>
      <c r="D59" s="3" t="s">
        <v>277</v>
      </c>
      <c r="E59" s="3" t="s">
        <v>217</v>
      </c>
      <c r="F59" s="10">
        <v>12.3</v>
      </c>
      <c r="G59" s="10">
        <v>5.96</v>
      </c>
      <c r="H59" s="10">
        <v>1.82</v>
      </c>
      <c r="I59" s="10">
        <v>13.3</v>
      </c>
      <c r="J59" s="10">
        <v>13.75</v>
      </c>
      <c r="K59" s="5">
        <v>24.352</v>
      </c>
      <c r="L59" s="5">
        <v>29.121400000000001</v>
      </c>
      <c r="M59" s="10">
        <v>1.268</v>
      </c>
      <c r="N59" s="17">
        <f t="shared" si="0"/>
        <v>0.61499999999999999</v>
      </c>
      <c r="O59" s="17">
        <f t="shared" si="1"/>
        <v>0.49666666666666665</v>
      </c>
      <c r="P59" s="17">
        <f t="shared" si="2"/>
        <v>4.6666666666666669E-2</v>
      </c>
      <c r="Q59" s="17">
        <f t="shared" si="3"/>
        <v>0.57826086956521738</v>
      </c>
      <c r="R59" s="17">
        <f t="shared" si="4"/>
        <v>0.39285714285714285</v>
      </c>
      <c r="S59" s="17">
        <f t="shared" si="5"/>
        <v>0.5073333333333333</v>
      </c>
      <c r="T59" s="17">
        <f t="shared" si="6"/>
        <v>0.47726855554535802</v>
      </c>
      <c r="U59" s="17">
        <f t="shared" si="7"/>
        <v>4.0896629575874859E-2</v>
      </c>
      <c r="V59" s="17">
        <f t="shared" si="8"/>
        <v>1.7365942028985506</v>
      </c>
      <c r="W59" s="17">
        <f t="shared" si="9"/>
        <v>1.418355661311709</v>
      </c>
      <c r="X59" s="17">
        <f t="shared" si="10"/>
        <v>1.689927536231884</v>
      </c>
      <c r="Y59" s="17">
        <f t="shared" si="11"/>
        <v>1.3774590317358342</v>
      </c>
    </row>
    <row r="60" spans="1:25" ht="15.75" x14ac:dyDescent="0.25">
      <c r="A60" s="2" t="s">
        <v>287</v>
      </c>
      <c r="B60" s="3">
        <v>2016</v>
      </c>
      <c r="C60" s="16" t="s">
        <v>158</v>
      </c>
      <c r="D60" s="3" t="s">
        <v>288</v>
      </c>
      <c r="E60" s="3" t="s">
        <v>217</v>
      </c>
      <c r="F60" s="10">
        <v>7.26</v>
      </c>
      <c r="G60" s="10">
        <v>2.0699999999999998</v>
      </c>
      <c r="H60" s="10">
        <v>10.5</v>
      </c>
      <c r="I60" s="10">
        <v>8.85</v>
      </c>
      <c r="J60" s="3">
        <v>11</v>
      </c>
      <c r="K60" s="5">
        <v>3.24</v>
      </c>
      <c r="L60" s="5">
        <v>17.641200000000001</v>
      </c>
      <c r="M60" s="3">
        <v>20.161000000000001</v>
      </c>
      <c r="N60" s="17">
        <f t="shared" si="0"/>
        <v>0.36299999999999999</v>
      </c>
      <c r="O60" s="17">
        <f t="shared" si="1"/>
        <v>0.17249999999999999</v>
      </c>
      <c r="P60" s="17">
        <f t="shared" si="2"/>
        <v>0.26923076923076922</v>
      </c>
      <c r="Q60" s="17">
        <f t="shared" si="3"/>
        <v>0.38478260869565217</v>
      </c>
      <c r="R60" s="17">
        <f t="shared" si="4"/>
        <v>0.31428571428571428</v>
      </c>
      <c r="S60" s="17">
        <f t="shared" si="5"/>
        <v>6.7500000000000004E-2</v>
      </c>
      <c r="T60" s="17">
        <f t="shared" si="6"/>
        <v>0.28912037340535723</v>
      </c>
      <c r="U60" s="17">
        <f t="shared" si="7"/>
        <v>0.65024995968392196</v>
      </c>
      <c r="V60" s="17">
        <f t="shared" si="8"/>
        <v>1.1895133779264215</v>
      </c>
      <c r="W60" s="17">
        <f t="shared" si="9"/>
        <v>1.3211560473749935</v>
      </c>
      <c r="X60" s="17">
        <f t="shared" si="10"/>
        <v>0.92028260869565215</v>
      </c>
      <c r="Y60" s="17">
        <f t="shared" si="11"/>
        <v>0.67090608769107152</v>
      </c>
    </row>
    <row r="61" spans="1:25" ht="15.75" x14ac:dyDescent="0.25">
      <c r="A61" s="2" t="s">
        <v>287</v>
      </c>
      <c r="B61" s="3">
        <v>2018</v>
      </c>
      <c r="C61" s="16" t="s">
        <v>158</v>
      </c>
      <c r="D61" s="3" t="s">
        <v>288</v>
      </c>
      <c r="E61" s="3" t="s">
        <v>217</v>
      </c>
      <c r="F61" s="10">
        <v>7.37</v>
      </c>
      <c r="G61" s="10">
        <v>4.55</v>
      </c>
      <c r="H61" s="10">
        <v>5.53</v>
      </c>
      <c r="I61" s="10">
        <v>8.16</v>
      </c>
      <c r="J61" s="10">
        <v>14.5</v>
      </c>
      <c r="K61" s="5">
        <v>3.5830000000000002</v>
      </c>
      <c r="L61" s="5">
        <v>31.976199999999999</v>
      </c>
      <c r="M61" s="10">
        <v>6.5940000000000003</v>
      </c>
      <c r="N61" s="17">
        <f t="shared" si="0"/>
        <v>0.36849999999999999</v>
      </c>
      <c r="O61" s="17">
        <f t="shared" si="1"/>
        <v>0.37916666666666665</v>
      </c>
      <c r="P61" s="17">
        <f t="shared" si="2"/>
        <v>0.1417948717948718</v>
      </c>
      <c r="Q61" s="17">
        <f t="shared" si="3"/>
        <v>0.3547826086956522</v>
      </c>
      <c r="R61" s="17">
        <f t="shared" si="4"/>
        <v>0.41428571428571431</v>
      </c>
      <c r="S61" s="17">
        <f t="shared" si="5"/>
        <v>7.4645833333333342E-2</v>
      </c>
      <c r="T61" s="17">
        <f t="shared" si="6"/>
        <v>0.52405566991385977</v>
      </c>
      <c r="U61" s="17">
        <f t="shared" si="7"/>
        <v>0.2126753749395259</v>
      </c>
      <c r="V61" s="17">
        <f t="shared" si="8"/>
        <v>1.2442441471571908</v>
      </c>
      <c r="W61" s="17">
        <f t="shared" si="9"/>
        <v>1.2256625924724334</v>
      </c>
      <c r="X61" s="17">
        <f t="shared" si="10"/>
        <v>1.102449275362319</v>
      </c>
      <c r="Y61" s="17">
        <f t="shared" si="11"/>
        <v>1.0129872175329075</v>
      </c>
    </row>
    <row r="62" spans="1:25" ht="15.75" x14ac:dyDescent="0.25">
      <c r="A62" s="2" t="s">
        <v>287</v>
      </c>
      <c r="B62" s="3">
        <v>2019</v>
      </c>
      <c r="C62" s="16" t="s">
        <v>158</v>
      </c>
      <c r="D62" s="3" t="s">
        <v>288</v>
      </c>
      <c r="E62" s="3" t="s">
        <v>217</v>
      </c>
      <c r="F62" s="10">
        <v>7.36</v>
      </c>
      <c r="G62" s="10">
        <v>4.18</v>
      </c>
      <c r="H62" s="10">
        <v>5.28</v>
      </c>
      <c r="I62" s="10">
        <v>8.01</v>
      </c>
      <c r="J62" s="10">
        <v>16.5</v>
      </c>
      <c r="K62" s="5">
        <v>6.7910000000000004</v>
      </c>
      <c r="L62" s="5">
        <v>25.851800000000001</v>
      </c>
      <c r="M62" s="10">
        <v>6.8940000000000001</v>
      </c>
      <c r="N62" s="17">
        <f t="shared" si="0"/>
        <v>0.36799999999999999</v>
      </c>
      <c r="O62" s="17">
        <f t="shared" si="1"/>
        <v>0.34833333333333333</v>
      </c>
      <c r="P62" s="17">
        <f t="shared" si="2"/>
        <v>0.13538461538461538</v>
      </c>
      <c r="Q62" s="17">
        <f t="shared" si="3"/>
        <v>0.3482608695652174</v>
      </c>
      <c r="R62" s="17">
        <f t="shared" si="4"/>
        <v>0.47142857142857142</v>
      </c>
      <c r="S62" s="17">
        <f t="shared" si="5"/>
        <v>0.14147916666666668</v>
      </c>
      <c r="T62" s="17">
        <f t="shared" si="6"/>
        <v>0.42368331344809951</v>
      </c>
      <c r="U62" s="17">
        <f t="shared" si="7"/>
        <v>0.22235123367198839</v>
      </c>
      <c r="V62" s="17">
        <f t="shared" si="8"/>
        <v>1.1999788182831661</v>
      </c>
      <c r="W62" s="17">
        <f t="shared" si="9"/>
        <v>1.258942285215326</v>
      </c>
      <c r="X62" s="17">
        <f t="shared" si="10"/>
        <v>1.0645942028985507</v>
      </c>
      <c r="Y62" s="17">
        <f t="shared" si="11"/>
        <v>1.0365910515433376</v>
      </c>
    </row>
    <row r="63" spans="1:25" ht="15.75" x14ac:dyDescent="0.25">
      <c r="A63" s="2" t="s">
        <v>298</v>
      </c>
      <c r="B63" s="3">
        <v>2016</v>
      </c>
      <c r="C63" s="16" t="s">
        <v>158</v>
      </c>
      <c r="D63" s="3" t="s">
        <v>299</v>
      </c>
      <c r="E63" s="3" t="s">
        <v>217</v>
      </c>
      <c r="F63" s="3">
        <v>11.7</v>
      </c>
      <c r="G63" s="3">
        <v>2.74</v>
      </c>
      <c r="H63" s="3">
        <v>5.32</v>
      </c>
      <c r="I63" s="3"/>
      <c r="J63" s="3">
        <v>9.8000000000000007</v>
      </c>
      <c r="K63" s="5">
        <v>32.020000000000003</v>
      </c>
      <c r="L63" s="5">
        <v>41.370199999999997</v>
      </c>
      <c r="M63" s="3">
        <v>2.5950000000000002</v>
      </c>
      <c r="N63" s="17">
        <f t="shared" si="0"/>
        <v>0.58499999999999996</v>
      </c>
      <c r="O63" s="17">
        <f t="shared" si="1"/>
        <v>0.22833333333333336</v>
      </c>
      <c r="P63" s="17">
        <f t="shared" si="2"/>
        <v>0.13641025641025642</v>
      </c>
      <c r="Q63" s="17">
        <f t="shared" si="3"/>
        <v>0</v>
      </c>
      <c r="R63" s="17">
        <f t="shared" si="4"/>
        <v>0.28000000000000003</v>
      </c>
      <c r="S63" s="17">
        <f t="shared" si="5"/>
        <v>0.66708333333333336</v>
      </c>
      <c r="T63" s="17">
        <f t="shared" si="6"/>
        <v>0.67801326847687837</v>
      </c>
      <c r="U63" s="17">
        <f t="shared" si="7"/>
        <v>8.3696178035800692E-2</v>
      </c>
      <c r="V63" s="17">
        <f t="shared" si="8"/>
        <v>0.94974358974358974</v>
      </c>
      <c r="W63" s="17">
        <f t="shared" si="9"/>
        <v>1.7087927798460125</v>
      </c>
      <c r="X63" s="17">
        <f t="shared" si="10"/>
        <v>0.81333333333333335</v>
      </c>
      <c r="Y63" s="17">
        <f t="shared" si="11"/>
        <v>1.6250966018102118</v>
      </c>
    </row>
    <row r="64" spans="1:25" ht="15.75" x14ac:dyDescent="0.25">
      <c r="A64" s="2" t="s">
        <v>298</v>
      </c>
      <c r="B64" s="3">
        <v>2018</v>
      </c>
      <c r="C64" s="16" t="s">
        <v>158</v>
      </c>
      <c r="D64" s="3" t="s">
        <v>299</v>
      </c>
      <c r="E64" s="3" t="s">
        <v>217</v>
      </c>
      <c r="F64" s="10">
        <v>3.02</v>
      </c>
      <c r="G64" s="10">
        <v>1.06</v>
      </c>
      <c r="H64" s="10">
        <v>4.6500000000000004</v>
      </c>
      <c r="I64" s="10">
        <v>86</v>
      </c>
      <c r="J64" s="10">
        <v>53.49</v>
      </c>
      <c r="K64" s="5">
        <v>24.776</v>
      </c>
      <c r="L64" s="5">
        <v>183.01219999999998</v>
      </c>
      <c r="M64" s="10">
        <v>0.2</v>
      </c>
      <c r="N64" s="17">
        <f t="shared" si="0"/>
        <v>0.151</v>
      </c>
      <c r="O64" s="17">
        <f t="shared" si="1"/>
        <v>8.8333333333333333E-2</v>
      </c>
      <c r="P64" s="17">
        <f t="shared" si="2"/>
        <v>0.11923076923076924</v>
      </c>
      <c r="Q64" s="17">
        <f t="shared" si="3"/>
        <v>3.7391304347826089</v>
      </c>
      <c r="R64" s="17">
        <f t="shared" si="4"/>
        <v>1.5282857142857142</v>
      </c>
      <c r="S64" s="17">
        <f t="shared" si="5"/>
        <v>0.51616666666666666</v>
      </c>
      <c r="T64" s="17">
        <f t="shared" si="6"/>
        <v>2.9993739429140822</v>
      </c>
      <c r="U64" s="17">
        <f t="shared" si="7"/>
        <v>6.4505724883083381E-3</v>
      </c>
      <c r="V64" s="17">
        <f t="shared" si="8"/>
        <v>4.0976945373467117</v>
      </c>
      <c r="W64" s="17">
        <f t="shared" si="9"/>
        <v>5.0502768963547719</v>
      </c>
      <c r="X64" s="17">
        <f t="shared" si="10"/>
        <v>3.978463768115942</v>
      </c>
      <c r="Y64" s="17">
        <f t="shared" si="11"/>
        <v>5.0438263238664636</v>
      </c>
    </row>
    <row r="65" spans="1:25" ht="15.75" x14ac:dyDescent="0.25">
      <c r="A65" s="2" t="s">
        <v>298</v>
      </c>
      <c r="B65" s="3">
        <v>2019</v>
      </c>
      <c r="C65" s="16" t="s">
        <v>158</v>
      </c>
      <c r="D65" s="3" t="s">
        <v>299</v>
      </c>
      <c r="E65" s="3" t="s">
        <v>217</v>
      </c>
      <c r="F65" s="16"/>
      <c r="G65" s="3"/>
      <c r="H65" s="3"/>
      <c r="I65" s="3"/>
      <c r="J65" s="10"/>
      <c r="K65" s="5"/>
      <c r="L65" s="5">
        <v>0</v>
      </c>
      <c r="M65" s="3"/>
      <c r="N65" s="17">
        <f t="shared" si="0"/>
        <v>0</v>
      </c>
      <c r="O65" s="17">
        <f t="shared" si="1"/>
        <v>0</v>
      </c>
      <c r="P65" s="17">
        <f t="shared" si="2"/>
        <v>0</v>
      </c>
      <c r="Q65" s="17">
        <f t="shared" si="3"/>
        <v>0</v>
      </c>
      <c r="R65" s="17">
        <f t="shared" si="4"/>
        <v>0</v>
      </c>
      <c r="S65" s="17">
        <f t="shared" si="5"/>
        <v>0</v>
      </c>
      <c r="T65" s="17">
        <f t="shared" si="6"/>
        <v>0</v>
      </c>
      <c r="U65" s="17">
        <f t="shared" si="7"/>
        <v>0</v>
      </c>
      <c r="V65" s="17">
        <f t="shared" si="8"/>
        <v>0</v>
      </c>
      <c r="W65" s="17">
        <f t="shared" si="9"/>
        <v>0</v>
      </c>
      <c r="X65" s="17">
        <f t="shared" si="10"/>
        <v>0</v>
      </c>
      <c r="Y65" s="17">
        <f t="shared" si="11"/>
        <v>0</v>
      </c>
    </row>
    <row r="66" spans="1:25" ht="15.75" x14ac:dyDescent="0.25">
      <c r="A66" s="2" t="s">
        <v>305</v>
      </c>
      <c r="B66" s="3">
        <v>2016</v>
      </c>
      <c r="C66" s="16" t="s">
        <v>158</v>
      </c>
      <c r="D66" s="3" t="s">
        <v>306</v>
      </c>
      <c r="E66" s="3" t="s">
        <v>217</v>
      </c>
      <c r="F66" s="3">
        <v>2.58</v>
      </c>
      <c r="G66" s="3">
        <v>0.21299999999999999</v>
      </c>
      <c r="H66" s="3">
        <v>8.07</v>
      </c>
      <c r="I66" s="3">
        <v>90.9</v>
      </c>
      <c r="J66" s="3">
        <v>22.99</v>
      </c>
      <c r="K66" s="5">
        <v>18.53</v>
      </c>
      <c r="L66" s="5">
        <v>145.76560000000001</v>
      </c>
      <c r="M66" s="10">
        <v>2.5430000000000001</v>
      </c>
      <c r="N66" s="17">
        <f t="shared" si="0"/>
        <v>0.129</v>
      </c>
      <c r="O66" s="17">
        <f t="shared" si="1"/>
        <v>1.7749999999999998E-2</v>
      </c>
      <c r="P66" s="17">
        <f t="shared" si="2"/>
        <v>0.20692307692307693</v>
      </c>
      <c r="Q66" s="17">
        <f t="shared" si="3"/>
        <v>3.9521739130434783</v>
      </c>
      <c r="R66" s="17">
        <f t="shared" si="4"/>
        <v>0.65685714285714281</v>
      </c>
      <c r="S66" s="17">
        <f t="shared" si="5"/>
        <v>0.38604166666666667</v>
      </c>
      <c r="T66" s="17">
        <f t="shared" si="6"/>
        <v>2.3889420618583732</v>
      </c>
      <c r="U66" s="17">
        <f t="shared" si="7"/>
        <v>8.201902918884052E-2</v>
      </c>
      <c r="V66" s="17">
        <f t="shared" si="8"/>
        <v>4.3058469899665557</v>
      </c>
      <c r="W66" s="17">
        <f t="shared" si="9"/>
        <v>3.5138599005710232</v>
      </c>
      <c r="X66" s="17">
        <f t="shared" si="10"/>
        <v>4.0989239130434783</v>
      </c>
      <c r="Y66" s="17">
        <f t="shared" si="11"/>
        <v>3.4318408713821826</v>
      </c>
    </row>
    <row r="67" spans="1:25" ht="15.75" x14ac:dyDescent="0.25">
      <c r="A67" s="2" t="s">
        <v>305</v>
      </c>
      <c r="B67" s="3">
        <v>2018</v>
      </c>
      <c r="C67" s="16" t="s">
        <v>158</v>
      </c>
      <c r="D67" s="3" t="s">
        <v>306</v>
      </c>
      <c r="E67" s="3" t="s">
        <v>217</v>
      </c>
      <c r="F67" s="10">
        <v>7.41</v>
      </c>
      <c r="G67" s="10">
        <v>3.86</v>
      </c>
      <c r="H67" s="10">
        <v>7.3739999999999997</v>
      </c>
      <c r="I67" s="10">
        <v>14.5</v>
      </c>
      <c r="J67" s="10">
        <v>8.1</v>
      </c>
      <c r="K67" s="5">
        <v>2.1739999999999999</v>
      </c>
      <c r="L67" s="5">
        <v>53.7898</v>
      </c>
      <c r="M67" s="10">
        <v>0.1</v>
      </c>
      <c r="N67" s="17">
        <f t="shared" ref="N67:N74" si="12">(F67*2/40)</f>
        <v>0.3705</v>
      </c>
      <c r="O67" s="17">
        <f t="shared" ref="O67:O74" si="13">(G67*2/24)</f>
        <v>0.32166666666666666</v>
      </c>
      <c r="P67" s="17">
        <f t="shared" ref="P67:P74" si="14">(H67*1/39)</f>
        <v>0.18907692307692306</v>
      </c>
      <c r="Q67" s="17">
        <f t="shared" ref="Q67:Q74" si="15">(I67*1/23)</f>
        <v>0.63043478260869568</v>
      </c>
      <c r="R67" s="17">
        <f t="shared" ref="R67:R74" si="16">(J67*1/35)</f>
        <v>0.23142857142857143</v>
      </c>
      <c r="S67" s="17">
        <f t="shared" ref="S67:S74" si="17">(K67*2/96)</f>
        <v>4.5291666666666668E-2</v>
      </c>
      <c r="T67" s="17">
        <f t="shared" ref="T67:T74" si="18">(L67*1/61.0168)</f>
        <v>0.88155721047318114</v>
      </c>
      <c r="U67" s="17">
        <f t="shared" ref="U67:U74" si="19">(M67*2/62.01)</f>
        <v>3.2252862441541691E-3</v>
      </c>
      <c r="V67" s="17">
        <f t="shared" ref="V67:V74" si="20">SUM(N67:Q67)</f>
        <v>1.5116783723522853</v>
      </c>
      <c r="W67" s="17">
        <f t="shared" ref="W67:W74" si="21">SUM(R67:U67)</f>
        <v>1.1615027348125735</v>
      </c>
      <c r="X67" s="17">
        <f t="shared" ref="X67:X74" si="22">N67+O67+Q67</f>
        <v>1.3226014492753624</v>
      </c>
      <c r="Y67" s="17">
        <f t="shared" ref="Y67:Y74" si="23">R67+S67+T67</f>
        <v>1.1582774485684193</v>
      </c>
    </row>
    <row r="68" spans="1:25" ht="15.75" x14ac:dyDescent="0.25">
      <c r="A68" s="2" t="s">
        <v>305</v>
      </c>
      <c r="B68" s="3">
        <v>2019</v>
      </c>
      <c r="C68" s="16" t="s">
        <v>158</v>
      </c>
      <c r="D68" s="3" t="s">
        <v>306</v>
      </c>
      <c r="E68" s="3" t="s">
        <v>217</v>
      </c>
      <c r="F68" s="16"/>
      <c r="G68" s="3"/>
      <c r="H68" s="3"/>
      <c r="I68" s="3"/>
      <c r="J68" s="10"/>
      <c r="K68" s="5"/>
      <c r="L68" s="5">
        <v>0</v>
      </c>
      <c r="M68" s="3"/>
      <c r="N68" s="17">
        <f t="shared" si="12"/>
        <v>0</v>
      </c>
      <c r="O68" s="17">
        <f t="shared" si="13"/>
        <v>0</v>
      </c>
      <c r="P68" s="17">
        <f t="shared" si="14"/>
        <v>0</v>
      </c>
      <c r="Q68" s="17">
        <f t="shared" si="15"/>
        <v>0</v>
      </c>
      <c r="R68" s="17">
        <f t="shared" si="16"/>
        <v>0</v>
      </c>
      <c r="S68" s="17">
        <f t="shared" si="17"/>
        <v>0</v>
      </c>
      <c r="T68" s="17">
        <f t="shared" si="18"/>
        <v>0</v>
      </c>
      <c r="U68" s="17">
        <f t="shared" si="19"/>
        <v>0</v>
      </c>
      <c r="V68" s="17">
        <f t="shared" si="20"/>
        <v>0</v>
      </c>
      <c r="W68" s="17">
        <f t="shared" si="21"/>
        <v>0</v>
      </c>
      <c r="X68" s="17">
        <f t="shared" si="22"/>
        <v>0</v>
      </c>
      <c r="Y68" s="17">
        <f t="shared" si="23"/>
        <v>0</v>
      </c>
    </row>
    <row r="69" spans="1:25" ht="15.75" x14ac:dyDescent="0.25">
      <c r="A69" s="2" t="s">
        <v>312</v>
      </c>
      <c r="B69" s="3">
        <v>2016</v>
      </c>
      <c r="C69" s="16" t="s">
        <v>158</v>
      </c>
      <c r="D69" s="3" t="s">
        <v>313</v>
      </c>
      <c r="E69" s="3" t="s">
        <v>217</v>
      </c>
      <c r="F69" s="3">
        <v>9.8800000000000008</v>
      </c>
      <c r="G69" s="3">
        <v>2.59</v>
      </c>
      <c r="H69" s="3">
        <v>10.8</v>
      </c>
      <c r="I69" s="3">
        <v>11.5</v>
      </c>
      <c r="J69" s="9">
        <v>1</v>
      </c>
      <c r="K69" s="5">
        <v>2</v>
      </c>
      <c r="L69" s="5">
        <v>82.801400000000001</v>
      </c>
      <c r="M69" s="3">
        <v>2.5110000000000001</v>
      </c>
      <c r="N69" s="17">
        <f t="shared" si="12"/>
        <v>0.49400000000000005</v>
      </c>
      <c r="O69" s="17">
        <f t="shared" si="13"/>
        <v>0.21583333333333332</v>
      </c>
      <c r="P69" s="17">
        <f t="shared" si="14"/>
        <v>0.27692307692307694</v>
      </c>
      <c r="Q69" s="17">
        <f t="shared" si="15"/>
        <v>0.5</v>
      </c>
      <c r="R69" s="17">
        <f t="shared" si="16"/>
        <v>2.8571428571428571E-2</v>
      </c>
      <c r="S69" s="17">
        <f t="shared" si="17"/>
        <v>4.1666666666666664E-2</v>
      </c>
      <c r="T69" s="17">
        <f t="shared" si="18"/>
        <v>1.3570262616197506</v>
      </c>
      <c r="U69" s="17">
        <f t="shared" si="19"/>
        <v>8.0986937590711183E-2</v>
      </c>
      <c r="V69" s="17">
        <f t="shared" si="20"/>
        <v>1.4867564102564104</v>
      </c>
      <c r="W69" s="17">
        <f t="shared" si="21"/>
        <v>1.5082512944485571</v>
      </c>
      <c r="X69" s="17">
        <f t="shared" si="22"/>
        <v>1.2098333333333333</v>
      </c>
      <c r="Y69" s="17">
        <f t="shared" si="23"/>
        <v>1.4272643568578458</v>
      </c>
    </row>
    <row r="70" spans="1:25" ht="15.75" x14ac:dyDescent="0.25">
      <c r="A70" s="2" t="s">
        <v>312</v>
      </c>
      <c r="B70" s="3">
        <v>2018</v>
      </c>
      <c r="C70" s="16" t="s">
        <v>158</v>
      </c>
      <c r="D70" s="3" t="s">
        <v>313</v>
      </c>
      <c r="E70" s="3" t="s">
        <v>217</v>
      </c>
      <c r="F70" s="10">
        <v>8.98</v>
      </c>
      <c r="G70" s="10">
        <v>4.7699999999999996</v>
      </c>
      <c r="H70" s="10">
        <v>19.7</v>
      </c>
      <c r="I70" s="10">
        <v>14.7</v>
      </c>
      <c r="J70" s="10">
        <v>12.2</v>
      </c>
      <c r="K70" s="5">
        <v>3.1459999999999999</v>
      </c>
      <c r="L70" s="5">
        <v>97.978200000000001</v>
      </c>
      <c r="M70" s="10">
        <v>1.149</v>
      </c>
      <c r="N70" s="17">
        <f t="shared" si="12"/>
        <v>0.44900000000000001</v>
      </c>
      <c r="O70" s="17">
        <f t="shared" si="13"/>
        <v>0.39749999999999996</v>
      </c>
      <c r="P70" s="17">
        <f t="shared" si="14"/>
        <v>0.50512820512820511</v>
      </c>
      <c r="Q70" s="17">
        <f t="shared" si="15"/>
        <v>0.63913043478260867</v>
      </c>
      <c r="R70" s="17">
        <f t="shared" si="16"/>
        <v>0.34857142857142853</v>
      </c>
      <c r="S70" s="17">
        <f t="shared" si="17"/>
        <v>6.5541666666666665E-2</v>
      </c>
      <c r="T70" s="17">
        <f t="shared" si="18"/>
        <v>1.6057577585189653</v>
      </c>
      <c r="U70" s="17">
        <f t="shared" si="19"/>
        <v>3.7058538945331398E-2</v>
      </c>
      <c r="V70" s="17">
        <f t="shared" si="20"/>
        <v>1.9907586399108137</v>
      </c>
      <c r="W70" s="17">
        <f t="shared" si="21"/>
        <v>2.0569293927023922</v>
      </c>
      <c r="X70" s="17">
        <f t="shared" si="22"/>
        <v>1.4856304347826086</v>
      </c>
      <c r="Y70" s="17">
        <f t="shared" si="23"/>
        <v>2.0198708537570607</v>
      </c>
    </row>
    <row r="71" spans="1:25" ht="15.75" x14ac:dyDescent="0.25">
      <c r="A71" s="2" t="s">
        <v>312</v>
      </c>
      <c r="B71" s="3">
        <v>2019</v>
      </c>
      <c r="C71" s="16" t="s">
        <v>158</v>
      </c>
      <c r="D71" s="3" t="s">
        <v>313</v>
      </c>
      <c r="E71" s="3" t="s">
        <v>217</v>
      </c>
      <c r="F71" s="10">
        <v>21.7</v>
      </c>
      <c r="G71" s="10">
        <v>2.8</v>
      </c>
      <c r="H71" s="10">
        <v>3.35</v>
      </c>
      <c r="I71" s="10">
        <v>8.1999999999999993</v>
      </c>
      <c r="J71" s="10">
        <v>27.75</v>
      </c>
      <c r="K71" s="5">
        <v>14.86</v>
      </c>
      <c r="L71" s="5">
        <v>22.203999999999997</v>
      </c>
      <c r="M71" s="10">
        <v>3.3</v>
      </c>
      <c r="N71" s="17">
        <f t="shared" si="12"/>
        <v>1.085</v>
      </c>
      <c r="O71" s="17">
        <f t="shared" si="13"/>
        <v>0.23333333333333331</v>
      </c>
      <c r="P71" s="17">
        <f t="shared" si="14"/>
        <v>8.5897435897435898E-2</v>
      </c>
      <c r="Q71" s="17">
        <f t="shared" si="15"/>
        <v>0.35652173913043478</v>
      </c>
      <c r="R71" s="17">
        <f t="shared" si="16"/>
        <v>0.79285714285714282</v>
      </c>
      <c r="S71" s="17">
        <f t="shared" si="17"/>
        <v>0.30958333333333332</v>
      </c>
      <c r="T71" s="17">
        <f t="shared" si="18"/>
        <v>0.36389977842168053</v>
      </c>
      <c r="U71" s="17">
        <f t="shared" si="19"/>
        <v>0.10643444605708756</v>
      </c>
      <c r="V71" s="17">
        <f t="shared" si="20"/>
        <v>1.7607525083612039</v>
      </c>
      <c r="W71" s="17">
        <f t="shared" si="21"/>
        <v>1.5727747006692441</v>
      </c>
      <c r="X71" s="17">
        <f t="shared" si="22"/>
        <v>1.6748550724637681</v>
      </c>
      <c r="Y71" s="17">
        <f t="shared" si="23"/>
        <v>1.4663402546121564</v>
      </c>
    </row>
    <row r="72" spans="1:25" ht="15.75" x14ac:dyDescent="0.25">
      <c r="A72" s="2" t="s">
        <v>323</v>
      </c>
      <c r="B72" s="3">
        <v>2016</v>
      </c>
      <c r="C72" s="16" t="s">
        <v>158</v>
      </c>
      <c r="D72" s="3" t="s">
        <v>324</v>
      </c>
      <c r="E72" s="3" t="s">
        <v>217</v>
      </c>
      <c r="F72" s="3">
        <v>7.86</v>
      </c>
      <c r="G72" s="3">
        <v>2.16</v>
      </c>
      <c r="H72" s="3">
        <v>10.9</v>
      </c>
      <c r="I72" s="3">
        <v>7.81</v>
      </c>
      <c r="J72" s="3">
        <v>6.2</v>
      </c>
      <c r="K72" s="5">
        <v>2</v>
      </c>
      <c r="L72" s="5">
        <v>153.50039999999998</v>
      </c>
      <c r="M72" s="3">
        <v>0.40100000000000002</v>
      </c>
      <c r="N72" s="17">
        <f t="shared" si="12"/>
        <v>0.39300000000000002</v>
      </c>
      <c r="O72" s="17">
        <f t="shared" si="13"/>
        <v>0.18000000000000002</v>
      </c>
      <c r="P72" s="17">
        <f t="shared" si="14"/>
        <v>0.27948717948717949</v>
      </c>
      <c r="Q72" s="17">
        <f t="shared" si="15"/>
        <v>0.33956521739130435</v>
      </c>
      <c r="R72" s="17">
        <f t="shared" si="16"/>
        <v>0.17714285714285716</v>
      </c>
      <c r="S72" s="17">
        <f t="shared" si="17"/>
        <v>4.1666666666666664E-2</v>
      </c>
      <c r="T72" s="17">
        <f t="shared" si="18"/>
        <v>2.515707149506365</v>
      </c>
      <c r="U72" s="17">
        <f t="shared" si="19"/>
        <v>1.2933397839058218E-2</v>
      </c>
      <c r="V72" s="17">
        <f t="shared" si="20"/>
        <v>1.192052396878484</v>
      </c>
      <c r="W72" s="17">
        <f t="shared" si="21"/>
        <v>2.747450071154947</v>
      </c>
      <c r="X72" s="17">
        <f t="shared" si="22"/>
        <v>0.91256521739130436</v>
      </c>
      <c r="Y72" s="17">
        <f t="shared" si="23"/>
        <v>2.734516673315889</v>
      </c>
    </row>
    <row r="73" spans="1:25" ht="15.75" x14ac:dyDescent="0.25">
      <c r="A73" s="2" t="s">
        <v>323</v>
      </c>
      <c r="B73" s="3">
        <v>2018</v>
      </c>
      <c r="C73" s="16" t="s">
        <v>158</v>
      </c>
      <c r="D73" s="3" t="s">
        <v>324</v>
      </c>
      <c r="E73" s="3" t="s">
        <v>217</v>
      </c>
      <c r="F73" s="10">
        <v>7.79</v>
      </c>
      <c r="G73" s="10">
        <v>5.1100000000000003</v>
      </c>
      <c r="H73" s="10">
        <v>14.2</v>
      </c>
      <c r="I73" s="10">
        <v>10.6</v>
      </c>
      <c r="J73" s="10">
        <v>7.2</v>
      </c>
      <c r="K73" s="5">
        <v>2</v>
      </c>
      <c r="L73" s="5">
        <v>62.671399999999998</v>
      </c>
      <c r="M73" s="10">
        <v>1.038</v>
      </c>
      <c r="N73" s="17">
        <f t="shared" si="12"/>
        <v>0.38950000000000001</v>
      </c>
      <c r="O73" s="17">
        <f t="shared" si="13"/>
        <v>0.42583333333333334</v>
      </c>
      <c r="P73" s="17">
        <f t="shared" si="14"/>
        <v>0.36410256410256409</v>
      </c>
      <c r="Q73" s="17">
        <f t="shared" si="15"/>
        <v>0.46086956521739131</v>
      </c>
      <c r="R73" s="17">
        <f t="shared" si="16"/>
        <v>0.20571428571428571</v>
      </c>
      <c r="S73" s="17">
        <f t="shared" si="17"/>
        <v>4.1666666666666664E-2</v>
      </c>
      <c r="T73" s="17">
        <f t="shared" si="18"/>
        <v>1.0271171218418533</v>
      </c>
      <c r="U73" s="17">
        <f t="shared" si="19"/>
        <v>3.3478471214320273E-2</v>
      </c>
      <c r="V73" s="17">
        <f t="shared" si="20"/>
        <v>1.6403054626532887</v>
      </c>
      <c r="W73" s="17">
        <f t="shared" si="21"/>
        <v>1.3079765454371259</v>
      </c>
      <c r="X73" s="17">
        <f t="shared" si="22"/>
        <v>1.2762028985507246</v>
      </c>
      <c r="Y73" s="17">
        <f t="shared" si="23"/>
        <v>1.2744980742228056</v>
      </c>
    </row>
    <row r="74" spans="1:25" ht="15.75" x14ac:dyDescent="0.25">
      <c r="A74" s="2" t="s">
        <v>323</v>
      </c>
      <c r="B74" s="3">
        <v>2019</v>
      </c>
      <c r="C74" s="16" t="s">
        <v>158</v>
      </c>
      <c r="D74" s="3" t="s">
        <v>324</v>
      </c>
      <c r="E74" s="3" t="s">
        <v>217</v>
      </c>
      <c r="F74" s="10">
        <v>8.66</v>
      </c>
      <c r="G74" s="10">
        <v>4.55</v>
      </c>
      <c r="H74" s="10">
        <v>1.92</v>
      </c>
      <c r="I74" s="10">
        <v>6.06</v>
      </c>
      <c r="J74" s="10">
        <v>17.5</v>
      </c>
      <c r="K74" s="5">
        <v>2.125</v>
      </c>
      <c r="L74" s="5">
        <v>21.825800000000001</v>
      </c>
      <c r="M74" s="10">
        <v>0.59499999999999997</v>
      </c>
      <c r="N74" s="17">
        <f t="shared" si="12"/>
        <v>0.433</v>
      </c>
      <c r="O74" s="17">
        <f t="shared" si="13"/>
        <v>0.37916666666666665</v>
      </c>
      <c r="P74" s="17">
        <f t="shared" si="14"/>
        <v>4.9230769230769231E-2</v>
      </c>
      <c r="Q74" s="17">
        <f t="shared" si="15"/>
        <v>0.26347826086956522</v>
      </c>
      <c r="R74" s="17">
        <f t="shared" si="16"/>
        <v>0.5</v>
      </c>
      <c r="S74" s="17">
        <f t="shared" si="17"/>
        <v>4.4270833333333336E-2</v>
      </c>
      <c r="T74" s="17">
        <f t="shared" si="18"/>
        <v>0.35770148549252007</v>
      </c>
      <c r="U74" s="17">
        <f t="shared" si="19"/>
        <v>1.9190453152717304E-2</v>
      </c>
      <c r="V74" s="17">
        <f t="shared" si="20"/>
        <v>1.1248756967670011</v>
      </c>
      <c r="W74" s="17">
        <f t="shared" si="21"/>
        <v>0.92116277197857077</v>
      </c>
      <c r="X74" s="17">
        <f t="shared" si="22"/>
        <v>1.0756449275362319</v>
      </c>
      <c r="Y74" s="17">
        <f t="shared" si="23"/>
        <v>0.90197231882585349</v>
      </c>
    </row>
  </sheetData>
  <mergeCells count="6">
    <mergeCell ref="V1:Y1"/>
    <mergeCell ref="B1:E1"/>
    <mergeCell ref="F1:I1"/>
    <mergeCell ref="J1:M1"/>
    <mergeCell ref="N1:Q1"/>
    <mergeCell ref="R1:U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DC3B5-EE4F-47D3-96F0-4F03755B9796}">
  <dimension ref="A1:T73"/>
  <sheetViews>
    <sheetView workbookViewId="0">
      <selection activeCell="B2" sqref="B2:B73"/>
    </sheetView>
  </sheetViews>
  <sheetFormatPr baseColWidth="10" defaultRowHeight="15" x14ac:dyDescent="0.25"/>
  <cols>
    <col min="3" max="3" width="12.7109375" customWidth="1"/>
    <col min="4" max="4" width="17.7109375" bestFit="1" customWidth="1"/>
    <col min="11" max="11" width="17.42578125" bestFit="1" customWidth="1"/>
    <col min="12" max="12" width="17.28515625" bestFit="1" customWidth="1"/>
    <col min="13" max="13" width="21.140625" bestFit="1" customWidth="1"/>
    <col min="20" max="20" width="22.5703125" bestFit="1" customWidth="1"/>
  </cols>
  <sheetData>
    <row r="1" spans="1:20" ht="38.25" x14ac:dyDescent="0.25">
      <c r="A1" s="19" t="s">
        <v>0</v>
      </c>
      <c r="B1" s="19" t="s">
        <v>1</v>
      </c>
      <c r="C1" s="19" t="s">
        <v>2</v>
      </c>
      <c r="D1" s="19" t="s">
        <v>3</v>
      </c>
      <c r="E1" s="19" t="s">
        <v>5</v>
      </c>
      <c r="F1" s="19" t="s">
        <v>62</v>
      </c>
      <c r="G1" s="19" t="s">
        <v>63</v>
      </c>
      <c r="H1" s="19" t="s">
        <v>65</v>
      </c>
      <c r="I1" s="19" t="s">
        <v>64</v>
      </c>
      <c r="J1" s="19" t="s">
        <v>60</v>
      </c>
      <c r="K1" s="19" t="s">
        <v>61</v>
      </c>
      <c r="L1" s="19" t="s">
        <v>341</v>
      </c>
      <c r="M1" s="19" t="s">
        <v>37</v>
      </c>
      <c r="N1" s="19" t="s">
        <v>354</v>
      </c>
      <c r="O1" s="19" t="s">
        <v>355</v>
      </c>
      <c r="P1" s="19" t="s">
        <v>356</v>
      </c>
      <c r="Q1" s="19" t="s">
        <v>357</v>
      </c>
      <c r="R1" s="1" t="s">
        <v>20</v>
      </c>
      <c r="S1" s="40" t="s">
        <v>18</v>
      </c>
      <c r="T1" s="40" t="s">
        <v>19</v>
      </c>
    </row>
    <row r="2" spans="1:20" ht="38.25" x14ac:dyDescent="0.25">
      <c r="A2" s="2" t="s">
        <v>98</v>
      </c>
      <c r="B2" s="3">
        <v>2016</v>
      </c>
      <c r="C2" s="16" t="s">
        <v>99</v>
      </c>
      <c r="D2" s="16" t="s">
        <v>100</v>
      </c>
      <c r="E2" s="3" t="s">
        <v>102</v>
      </c>
      <c r="F2" s="3">
        <v>7.53</v>
      </c>
      <c r="G2" s="3">
        <v>1.2</v>
      </c>
      <c r="H2" s="3">
        <v>4.3899999999999997</v>
      </c>
      <c r="I2" s="3">
        <v>14.13</v>
      </c>
      <c r="J2" s="3">
        <v>3</v>
      </c>
      <c r="K2" s="5">
        <v>2</v>
      </c>
      <c r="L2" s="5">
        <v>50.007800000000003</v>
      </c>
      <c r="M2" s="3">
        <v>2.5169999999999999</v>
      </c>
      <c r="N2" s="21">
        <f t="shared" ref="N2:N33" si="0">(F2*2/40)+(G2*2/24)+(I2*1/39)+(H2*1/23)</f>
        <v>1.0296772575250837</v>
      </c>
      <c r="O2" s="21">
        <f>(J2*1/35)+(K2*2/96)+(M2*2/62.01)+(L2*1/61.0168)</f>
        <v>1.0281356883278892</v>
      </c>
      <c r="P2" s="22">
        <f>(N2-O2)/(N2+O2)*100</f>
        <v>7.491298955530265E-2</v>
      </c>
      <c r="Q2" s="3" t="str">
        <f>IF(OR(P2="",R2=""),"N/A",IF(AND(R2&lt;=50,ABS(P2)&lt;=30),"CUMPLE",IF(AND(50&lt;R2,R2&lt;=200,ABS(P2)&lt;30),"CUMPLE",IF(AND(200&lt;R2,R2&lt;=500,ABS(P2)&lt;10),"CUMPLE",IF(AND(500&lt;R2,R2&lt;=2000,ABS(P2)&lt;8),"CUMPLE",IF(AND(R2&gt;2000,ABS(P2)&lt;4),"CUMPLE","NO CUMPLE"))))))</f>
        <v>CUMPLE</v>
      </c>
      <c r="R2" s="23">
        <v>80.5</v>
      </c>
      <c r="S2" s="38">
        <v>6.3</v>
      </c>
      <c r="T2" s="39">
        <v>23</v>
      </c>
    </row>
    <row r="3" spans="1:20" ht="38.25" x14ac:dyDescent="0.25">
      <c r="A3" s="2" t="s">
        <v>98</v>
      </c>
      <c r="B3" s="3">
        <v>2018</v>
      </c>
      <c r="C3" s="16" t="s">
        <v>99</v>
      </c>
      <c r="D3" s="16" t="s">
        <v>100</v>
      </c>
      <c r="E3" s="3" t="s">
        <v>102</v>
      </c>
      <c r="F3" s="10">
        <v>8.24</v>
      </c>
      <c r="G3" s="10">
        <v>2.77</v>
      </c>
      <c r="H3" s="10">
        <v>4.92</v>
      </c>
      <c r="I3" s="10">
        <v>4.9000000000000004</v>
      </c>
      <c r="J3" s="10">
        <v>15</v>
      </c>
      <c r="K3" s="5">
        <v>2</v>
      </c>
      <c r="L3" s="5">
        <v>51.910999999999994</v>
      </c>
      <c r="M3" s="10">
        <v>0.63400000000000001</v>
      </c>
      <c r="N3" s="21">
        <f t="shared" si="0"/>
        <v>0.98238740245261991</v>
      </c>
      <c r="O3" s="21">
        <f t="shared" ref="O3:O66" si="1">(J3*1/35)+(K3*2/96)+(M3*2/62.01)+(L3*1/61.0168)</f>
        <v>1.34145210078661</v>
      </c>
      <c r="P3" s="22">
        <f t="shared" ref="P3:P66" si="2">(N3-O3)/(N3+O3)*100</f>
        <v>-15.451355303732688</v>
      </c>
      <c r="Q3" s="3" t="str">
        <f t="shared" ref="Q3:Q64" si="3">IF(OR(P3="",R3=""),"N/A",IF(AND(R3&lt;=50,ABS(P3)&lt;=30),"CUMPLE",IF(AND(50&lt;R3,R3&lt;=200,ABS(P3)&lt;30),"CUMPLE",IF(AND(200&lt;R3,R3&lt;=500,ABS(P3)&lt;10),"CUMPLE",IF(AND(500&lt;R3,R3&lt;=2000,ABS(P3)&lt;8),"CUMPLE",IF(AND(R3&gt;2000,ABS(P3)&lt;4),"CUMPLE","NO CUMPLE"))))))</f>
        <v>CUMPLE</v>
      </c>
      <c r="R3" s="23">
        <v>74.900000000000006</v>
      </c>
      <c r="S3" s="38">
        <v>6.88</v>
      </c>
      <c r="T3" s="39">
        <v>23</v>
      </c>
    </row>
    <row r="4" spans="1:20" ht="38.25" x14ac:dyDescent="0.25">
      <c r="A4" s="2" t="s">
        <v>98</v>
      </c>
      <c r="B4" s="3">
        <v>2019</v>
      </c>
      <c r="C4" s="16" t="s">
        <v>99</v>
      </c>
      <c r="D4" s="16" t="s">
        <v>100</v>
      </c>
      <c r="E4" s="3" t="s">
        <v>102</v>
      </c>
      <c r="F4" s="10">
        <v>9.1199999999999992</v>
      </c>
      <c r="G4" s="10">
        <v>2.5299999999999998</v>
      </c>
      <c r="H4" s="10">
        <v>4.75</v>
      </c>
      <c r="I4" s="10">
        <v>1.52</v>
      </c>
      <c r="J4" s="10">
        <v>51.25</v>
      </c>
      <c r="K4" s="5">
        <v>2</v>
      </c>
      <c r="L4" s="5">
        <v>22.203999999999997</v>
      </c>
      <c r="M4" s="10">
        <v>0.77300000000000002</v>
      </c>
      <c r="N4" s="21">
        <f t="shared" si="0"/>
        <v>0.91232943143812706</v>
      </c>
      <c r="O4" s="21">
        <f>(J4*1/35)+(K4*2/96)+(M4*2/62.01)+(L4*1/61.0168)</f>
        <v>1.8947836220413734</v>
      </c>
      <c r="P4" s="22">
        <f>(N4-O4)/(N4+O4)*100</f>
        <v>-34.998739697550299</v>
      </c>
      <c r="Q4" s="24" t="s">
        <v>358</v>
      </c>
      <c r="R4" s="23">
        <v>76.2</v>
      </c>
      <c r="S4" s="38">
        <v>6.63</v>
      </c>
      <c r="T4" s="39">
        <v>22.3</v>
      </c>
    </row>
    <row r="5" spans="1:20" ht="38.25" x14ac:dyDescent="0.25">
      <c r="A5" s="2" t="s">
        <v>111</v>
      </c>
      <c r="B5" s="3">
        <v>2016</v>
      </c>
      <c r="C5" s="16" t="s">
        <v>112</v>
      </c>
      <c r="D5" s="16" t="s">
        <v>113</v>
      </c>
      <c r="E5" s="3" t="s">
        <v>102</v>
      </c>
      <c r="F5" s="3">
        <v>33.9</v>
      </c>
      <c r="G5" s="3">
        <v>2.33</v>
      </c>
      <c r="H5" s="3">
        <v>12.9</v>
      </c>
      <c r="I5" s="3">
        <v>32.700000000000003</v>
      </c>
      <c r="J5" s="3">
        <v>22.59</v>
      </c>
      <c r="K5" s="5">
        <v>15.52</v>
      </c>
      <c r="L5" s="5">
        <v>73.126799999999989</v>
      </c>
      <c r="M5" s="3">
        <v>16.308</v>
      </c>
      <c r="N5" s="21">
        <f t="shared" si="0"/>
        <v>3.2884977703455962</v>
      </c>
      <c r="O5" s="21">
        <f t="shared" si="1"/>
        <v>2.6932115150517273</v>
      </c>
      <c r="P5" s="22">
        <f t="shared" si="2"/>
        <v>9.9517751012590061</v>
      </c>
      <c r="Q5" s="3" t="str">
        <f t="shared" si="3"/>
        <v>CUMPLE</v>
      </c>
      <c r="R5" s="23">
        <v>402</v>
      </c>
      <c r="S5" s="38">
        <v>6.46</v>
      </c>
      <c r="T5" s="39">
        <v>20.100000000000001</v>
      </c>
    </row>
    <row r="6" spans="1:20" ht="38.25" hidden="1" x14ac:dyDescent="0.25">
      <c r="A6" s="2" t="s">
        <v>111</v>
      </c>
      <c r="B6" s="3">
        <v>2018</v>
      </c>
      <c r="C6" s="16" t="s">
        <v>112</v>
      </c>
      <c r="D6" s="16" t="s">
        <v>113</v>
      </c>
      <c r="E6" s="3" t="s">
        <v>102</v>
      </c>
      <c r="F6" s="10">
        <v>20.7</v>
      </c>
      <c r="G6" s="10">
        <v>4.47</v>
      </c>
      <c r="H6" s="10">
        <v>24.4</v>
      </c>
      <c r="I6" s="10">
        <v>25.9</v>
      </c>
      <c r="J6" s="10">
        <v>26.19</v>
      </c>
      <c r="K6" s="5">
        <v>15.734999999999999</v>
      </c>
      <c r="L6" s="5">
        <v>52.679600000000001</v>
      </c>
      <c r="M6" s="10">
        <v>6.0620000000000003</v>
      </c>
      <c r="N6" s="21">
        <f t="shared" si="0"/>
        <v>3.1324721293199556</v>
      </c>
      <c r="O6" s="21">
        <f t="shared" si="1"/>
        <v>2.1349772879584368</v>
      </c>
      <c r="P6" s="22">
        <f t="shared" si="2"/>
        <v>18.936960990826346</v>
      </c>
      <c r="Q6" s="25" t="str">
        <f t="shared" si="3"/>
        <v>NO CUMPLE</v>
      </c>
      <c r="R6" s="23">
        <v>255</v>
      </c>
      <c r="S6" s="38">
        <v>6.95</v>
      </c>
      <c r="T6" s="39">
        <v>20.2</v>
      </c>
    </row>
    <row r="7" spans="1:20" ht="38.25" hidden="1" x14ac:dyDescent="0.25">
      <c r="A7" s="2" t="s">
        <v>111</v>
      </c>
      <c r="B7" s="3">
        <v>2019</v>
      </c>
      <c r="C7" s="16" t="s">
        <v>112</v>
      </c>
      <c r="D7" s="16" t="s">
        <v>113</v>
      </c>
      <c r="E7" s="3" t="s">
        <v>102</v>
      </c>
      <c r="F7" s="10">
        <v>30.3</v>
      </c>
      <c r="G7" s="10">
        <v>3.48</v>
      </c>
      <c r="H7" s="10">
        <v>11.8</v>
      </c>
      <c r="I7" s="10">
        <v>34.299999999999997</v>
      </c>
      <c r="J7" s="10">
        <v>230</v>
      </c>
      <c r="K7" s="5">
        <v>48.956000000000003</v>
      </c>
      <c r="L7" s="5">
        <v>490.28140000000002</v>
      </c>
      <c r="M7" s="10">
        <v>14.316000000000001</v>
      </c>
      <c r="N7" s="21">
        <f t="shared" si="0"/>
        <v>3.1975306577480493</v>
      </c>
      <c r="O7" s="21">
        <f t="shared" si="1"/>
        <v>16.088264247265535</v>
      </c>
      <c r="P7" s="22">
        <f t="shared" si="2"/>
        <v>-66.840561423612229</v>
      </c>
      <c r="Q7" s="25" t="str">
        <f t="shared" si="3"/>
        <v>NO CUMPLE</v>
      </c>
      <c r="R7" s="23">
        <v>328</v>
      </c>
      <c r="S7" s="38">
        <v>6.54</v>
      </c>
      <c r="T7" s="39">
        <v>19.899999999999999</v>
      </c>
    </row>
    <row r="8" spans="1:20" ht="38.25" x14ac:dyDescent="0.25">
      <c r="A8" s="2" t="s">
        <v>122</v>
      </c>
      <c r="B8" s="3">
        <v>2016</v>
      </c>
      <c r="C8" s="16" t="s">
        <v>112</v>
      </c>
      <c r="D8" s="16" t="s">
        <v>123</v>
      </c>
      <c r="E8" s="3" t="s">
        <v>102</v>
      </c>
      <c r="F8" s="3">
        <v>23</v>
      </c>
      <c r="G8" s="3">
        <v>1.98</v>
      </c>
      <c r="H8" s="3">
        <v>11.5</v>
      </c>
      <c r="I8" s="3">
        <v>25.6</v>
      </c>
      <c r="J8" s="3">
        <v>19.8</v>
      </c>
      <c r="K8" s="5">
        <v>11.04</v>
      </c>
      <c r="L8" s="5">
        <v>57.193600000000004</v>
      </c>
      <c r="M8" s="3">
        <v>10.894</v>
      </c>
      <c r="N8" s="21">
        <f t="shared" si="0"/>
        <v>2.4714102564102562</v>
      </c>
      <c r="O8" s="21">
        <f t="shared" si="1"/>
        <v>2.0844188159880663</v>
      </c>
      <c r="P8" s="22">
        <f t="shared" si="2"/>
        <v>8.4944240504279094</v>
      </c>
      <c r="Q8" s="3" t="str">
        <f t="shared" si="3"/>
        <v>CUMPLE</v>
      </c>
      <c r="R8" s="23">
        <v>298</v>
      </c>
      <c r="S8" s="38">
        <v>6.06</v>
      </c>
      <c r="T8" s="39">
        <v>19</v>
      </c>
    </row>
    <row r="9" spans="1:20" ht="38.25" hidden="1" x14ac:dyDescent="0.25">
      <c r="A9" s="2" t="s">
        <v>122</v>
      </c>
      <c r="B9" s="3">
        <v>2018</v>
      </c>
      <c r="C9" s="16" t="s">
        <v>112</v>
      </c>
      <c r="D9" s="16" t="s">
        <v>123</v>
      </c>
      <c r="E9" s="3" t="s">
        <v>102</v>
      </c>
      <c r="F9" s="10">
        <v>16.899999999999999</v>
      </c>
      <c r="G9" s="10">
        <v>2.27</v>
      </c>
      <c r="H9" s="10">
        <v>15.2</v>
      </c>
      <c r="I9" s="10">
        <v>25.8</v>
      </c>
      <c r="J9" s="10">
        <v>80.98</v>
      </c>
      <c r="K9" s="5">
        <v>33.396999999999998</v>
      </c>
      <c r="L9" s="5">
        <v>79.495199999999997</v>
      </c>
      <c r="M9" s="10">
        <v>4.399</v>
      </c>
      <c r="N9" s="21">
        <f t="shared" si="0"/>
        <v>2.3565746934225196</v>
      </c>
      <c r="O9" s="21">
        <f t="shared" si="1"/>
        <v>4.4542066456508564</v>
      </c>
      <c r="P9" s="22">
        <f t="shared" si="2"/>
        <v>-30.798697650066163</v>
      </c>
      <c r="Q9" s="25" t="str">
        <f t="shared" si="3"/>
        <v>NO CUMPLE</v>
      </c>
      <c r="R9" s="23">
        <v>195.2</v>
      </c>
      <c r="S9" s="38">
        <v>6.48</v>
      </c>
      <c r="T9" s="39">
        <v>21.5</v>
      </c>
    </row>
    <row r="10" spans="1:20" ht="38.25" x14ac:dyDescent="0.25">
      <c r="A10" s="2" t="s">
        <v>122</v>
      </c>
      <c r="B10" s="3">
        <v>2019</v>
      </c>
      <c r="C10" s="16" t="s">
        <v>112</v>
      </c>
      <c r="D10" s="16" t="s">
        <v>123</v>
      </c>
      <c r="E10" s="3" t="s">
        <v>102</v>
      </c>
      <c r="F10" s="10">
        <v>8.5299999999999994</v>
      </c>
      <c r="G10" s="10">
        <v>2.76</v>
      </c>
      <c r="H10" s="10">
        <v>5.32</v>
      </c>
      <c r="I10" s="10">
        <v>6.4</v>
      </c>
      <c r="J10" s="26">
        <v>0</v>
      </c>
      <c r="K10" s="5">
        <v>2.125</v>
      </c>
      <c r="L10" s="5">
        <v>57.913399999999996</v>
      </c>
      <c r="M10" s="10">
        <v>3.044</v>
      </c>
      <c r="N10" s="21">
        <f t="shared" si="0"/>
        <v>1.051906911928651</v>
      </c>
      <c r="O10" s="21">
        <f t="shared" si="1"/>
        <v>1.0915871444997365</v>
      </c>
      <c r="P10" s="22">
        <f t="shared" si="2"/>
        <v>-1.8511939630568841</v>
      </c>
      <c r="Q10" s="3" t="str">
        <f t="shared" si="3"/>
        <v>CUMPLE</v>
      </c>
      <c r="R10" s="23">
        <v>92.8</v>
      </c>
      <c r="S10" s="38">
        <v>6.75</v>
      </c>
      <c r="T10" s="39">
        <v>18.8</v>
      </c>
    </row>
    <row r="11" spans="1:20" ht="25.5" x14ac:dyDescent="0.25">
      <c r="A11" s="2" t="s">
        <v>130</v>
      </c>
      <c r="B11" s="3">
        <v>2016</v>
      </c>
      <c r="C11" s="16" t="s">
        <v>112</v>
      </c>
      <c r="D11" s="16" t="s">
        <v>131</v>
      </c>
      <c r="E11" s="3" t="s">
        <v>102</v>
      </c>
      <c r="F11" s="3">
        <v>50.2</v>
      </c>
      <c r="G11" s="3">
        <v>6.32</v>
      </c>
      <c r="H11" s="3">
        <v>38.799999999999997</v>
      </c>
      <c r="I11" s="3">
        <v>148</v>
      </c>
      <c r="J11" s="3">
        <v>123.27</v>
      </c>
      <c r="K11" s="5">
        <v>109.54</v>
      </c>
      <c r="L11" s="5">
        <v>63.025199999999991</v>
      </c>
      <c r="M11" s="10">
        <v>28.303999999999998</v>
      </c>
      <c r="N11" s="21">
        <f t="shared" si="0"/>
        <v>8.5184949832775914</v>
      </c>
      <c r="O11" s="21">
        <f t="shared" si="1"/>
        <v>7.7498838767833451</v>
      </c>
      <c r="P11" s="22">
        <f t="shared" si="2"/>
        <v>4.7245709797255566</v>
      </c>
      <c r="Q11" s="3" t="str">
        <f t="shared" si="3"/>
        <v>CUMPLE</v>
      </c>
      <c r="R11" s="23">
        <v>1078</v>
      </c>
      <c r="S11" s="38">
        <v>7.11</v>
      </c>
      <c r="T11" s="39">
        <v>20.2</v>
      </c>
    </row>
    <row r="12" spans="1:20" ht="25.5" hidden="1" x14ac:dyDescent="0.25">
      <c r="A12" s="2" t="s">
        <v>130</v>
      </c>
      <c r="B12" s="3">
        <v>2018</v>
      </c>
      <c r="C12" s="16" t="s">
        <v>112</v>
      </c>
      <c r="D12" s="16" t="s">
        <v>131</v>
      </c>
      <c r="E12" s="3" t="s">
        <v>102</v>
      </c>
      <c r="F12" s="10">
        <v>16.899999999999999</v>
      </c>
      <c r="G12" s="10">
        <v>6.01</v>
      </c>
      <c r="H12" s="10">
        <v>15.7</v>
      </c>
      <c r="I12" s="10">
        <v>18.8</v>
      </c>
      <c r="J12" s="10">
        <v>82.98</v>
      </c>
      <c r="K12" s="5">
        <v>27.350999999999999</v>
      </c>
      <c r="L12" s="5">
        <v>80.105199999999996</v>
      </c>
      <c r="M12" s="10">
        <v>3.359</v>
      </c>
      <c r="N12" s="21">
        <f t="shared" si="0"/>
        <v>2.5104933110367891</v>
      </c>
      <c r="O12" s="21">
        <f t="shared" si="1"/>
        <v>4.3618454391811134</v>
      </c>
      <c r="P12" s="22">
        <f t="shared" si="2"/>
        <v>-26.939186140753364</v>
      </c>
      <c r="Q12" s="25" t="str">
        <f t="shared" si="3"/>
        <v>NO CUMPLE</v>
      </c>
      <c r="R12" s="23">
        <v>365</v>
      </c>
      <c r="S12" s="38">
        <v>5.53</v>
      </c>
      <c r="T12" s="39">
        <v>21.5</v>
      </c>
    </row>
    <row r="13" spans="1:20" ht="25.5" hidden="1" x14ac:dyDescent="0.25">
      <c r="A13" s="2" t="s">
        <v>130</v>
      </c>
      <c r="B13" s="3">
        <v>2019</v>
      </c>
      <c r="C13" s="16" t="s">
        <v>112</v>
      </c>
      <c r="D13" s="16" t="s">
        <v>131</v>
      </c>
      <c r="E13" s="3" t="s">
        <v>102</v>
      </c>
      <c r="F13" s="10">
        <v>17.399999999999999</v>
      </c>
      <c r="G13" s="10">
        <v>2.23</v>
      </c>
      <c r="H13" s="10">
        <v>6.5</v>
      </c>
      <c r="I13" s="10">
        <v>8.93</v>
      </c>
      <c r="J13" s="10">
        <v>157.5</v>
      </c>
      <c r="K13" s="5">
        <v>2.6110000000000002</v>
      </c>
      <c r="L13" s="5">
        <v>303.37739999999997</v>
      </c>
      <c r="M13" s="10">
        <v>10.804</v>
      </c>
      <c r="N13" s="21">
        <f t="shared" si="0"/>
        <v>1.5674163879598659</v>
      </c>
      <c r="O13" s="21">
        <f t="shared" si="1"/>
        <v>9.8748864130044574</v>
      </c>
      <c r="P13" s="22">
        <f t="shared" si="2"/>
        <v>-72.603130414836258</v>
      </c>
      <c r="Q13" s="25" t="str">
        <f t="shared" si="3"/>
        <v>NO CUMPLE</v>
      </c>
      <c r="R13" s="23">
        <v>281</v>
      </c>
      <c r="S13" s="38">
        <v>7.3</v>
      </c>
      <c r="T13" s="39">
        <v>21.1</v>
      </c>
    </row>
    <row r="14" spans="1:20" ht="51" x14ac:dyDescent="0.25">
      <c r="A14" s="2" t="s">
        <v>139</v>
      </c>
      <c r="B14" s="3">
        <v>2016</v>
      </c>
      <c r="C14" s="16" t="s">
        <v>112</v>
      </c>
      <c r="D14" s="16" t="s">
        <v>140</v>
      </c>
      <c r="E14" s="3" t="s">
        <v>102</v>
      </c>
      <c r="F14" s="3">
        <v>18.899999999999999</v>
      </c>
      <c r="G14" s="3">
        <v>1.1299999999999999</v>
      </c>
      <c r="H14" s="24">
        <v>0</v>
      </c>
      <c r="I14" s="3">
        <v>11.4</v>
      </c>
      <c r="J14" s="3">
        <v>4.4000000000000004</v>
      </c>
      <c r="K14" s="5">
        <v>2.04</v>
      </c>
      <c r="L14" s="5">
        <v>73.492800000000003</v>
      </c>
      <c r="M14" s="3">
        <v>2.6829999999999998</v>
      </c>
      <c r="N14" s="21">
        <f t="shared" si="0"/>
        <v>1.331474358974359</v>
      </c>
      <c r="O14" s="21">
        <f t="shared" si="1"/>
        <v>1.4592169932340648</v>
      </c>
      <c r="P14" s="22">
        <f t="shared" si="2"/>
        <v>-4.5774547643406098</v>
      </c>
      <c r="Q14" s="3" t="str">
        <f t="shared" si="3"/>
        <v>CUMPLE</v>
      </c>
      <c r="R14" s="23">
        <v>149.6</v>
      </c>
      <c r="S14" s="38">
        <v>6.7</v>
      </c>
      <c r="T14" s="39">
        <v>22.4</v>
      </c>
    </row>
    <row r="15" spans="1:20" ht="51" x14ac:dyDescent="0.25">
      <c r="A15" s="2" t="s">
        <v>139</v>
      </c>
      <c r="B15" s="3">
        <v>2018</v>
      </c>
      <c r="C15" s="16" t="s">
        <v>112</v>
      </c>
      <c r="D15" s="16" t="s">
        <v>140</v>
      </c>
      <c r="E15" s="3" t="s">
        <v>102</v>
      </c>
      <c r="F15" s="10">
        <v>17.899999999999999</v>
      </c>
      <c r="G15" s="10">
        <v>1.0900000000000001</v>
      </c>
      <c r="H15" s="10">
        <v>2.4</v>
      </c>
      <c r="I15" s="10">
        <v>4</v>
      </c>
      <c r="J15" s="10">
        <v>10.5</v>
      </c>
      <c r="K15" s="5">
        <v>2</v>
      </c>
      <c r="L15" s="5">
        <v>88.120599999999996</v>
      </c>
      <c r="M15" s="10">
        <v>0.1</v>
      </c>
      <c r="N15" s="21">
        <f t="shared" si="0"/>
        <v>1.1927452619843923</v>
      </c>
      <c r="O15" s="21">
        <f t="shared" si="1"/>
        <v>1.7890942054052159</v>
      </c>
      <c r="P15" s="22">
        <f t="shared" si="2"/>
        <v>-19.999364484329043</v>
      </c>
      <c r="Q15" s="3" t="str">
        <f t="shared" si="3"/>
        <v>CUMPLE</v>
      </c>
      <c r="R15" s="23">
        <v>116.8</v>
      </c>
      <c r="S15" s="38">
        <v>7.26</v>
      </c>
      <c r="T15" s="39">
        <v>18.399999999999999</v>
      </c>
    </row>
    <row r="16" spans="1:20" ht="51" hidden="1" x14ac:dyDescent="0.25">
      <c r="A16" s="2" t="s">
        <v>139</v>
      </c>
      <c r="B16" s="3">
        <v>2019</v>
      </c>
      <c r="C16" s="16" t="s">
        <v>112</v>
      </c>
      <c r="D16" s="16" t="s">
        <v>140</v>
      </c>
      <c r="E16" s="3" t="s">
        <v>102</v>
      </c>
      <c r="F16" s="10">
        <v>16.899999999999999</v>
      </c>
      <c r="G16" s="10">
        <v>0.83199999999999996</v>
      </c>
      <c r="H16" s="10">
        <v>9.68</v>
      </c>
      <c r="I16" s="10">
        <v>3.43</v>
      </c>
      <c r="J16" s="10">
        <v>83.25</v>
      </c>
      <c r="K16" s="10">
        <v>3.0489999999999999</v>
      </c>
      <c r="L16" s="5">
        <v>47.543399999999998</v>
      </c>
      <c r="M16" s="10">
        <v>0.1</v>
      </c>
      <c r="N16" s="21">
        <f t="shared" si="0"/>
        <v>1.4231516164994424</v>
      </c>
      <c r="O16" s="21">
        <f t="shared" si="1"/>
        <v>3.2245029528243498</v>
      </c>
      <c r="P16" s="22">
        <f t="shared" si="2"/>
        <v>-38.758287851564532</v>
      </c>
      <c r="Q16" s="25" t="str">
        <f t="shared" si="3"/>
        <v>NO CUMPLE</v>
      </c>
      <c r="R16" s="23">
        <v>99.6</v>
      </c>
      <c r="S16" s="38">
        <v>6.75</v>
      </c>
      <c r="T16" s="39">
        <v>18</v>
      </c>
    </row>
    <row r="17" spans="1:20" ht="25.5" x14ac:dyDescent="0.25">
      <c r="A17" s="2" t="s">
        <v>148</v>
      </c>
      <c r="B17" s="3">
        <v>2016</v>
      </c>
      <c r="C17" s="16" t="s">
        <v>112</v>
      </c>
      <c r="D17" s="16" t="s">
        <v>149</v>
      </c>
      <c r="E17" s="3" t="s">
        <v>102</v>
      </c>
      <c r="F17" s="3">
        <v>4.54</v>
      </c>
      <c r="G17" s="3">
        <v>0.311</v>
      </c>
      <c r="H17" s="3">
        <v>340</v>
      </c>
      <c r="I17" s="3">
        <v>10</v>
      </c>
      <c r="J17" s="3">
        <v>267.44</v>
      </c>
      <c r="K17" s="5">
        <v>265.04000000000002</v>
      </c>
      <c r="L17" s="5">
        <v>186.4648</v>
      </c>
      <c r="M17" s="10">
        <v>0.1</v>
      </c>
      <c r="N17" s="21">
        <f t="shared" si="0"/>
        <v>15.291935618729097</v>
      </c>
      <c r="O17" s="21">
        <f t="shared" si="1"/>
        <v>16.221993169063001</v>
      </c>
      <c r="P17" s="22">
        <f t="shared" si="2"/>
        <v>-2.9512586532663332</v>
      </c>
      <c r="Q17" s="3" t="str">
        <f t="shared" si="3"/>
        <v>CUMPLE</v>
      </c>
      <c r="R17" s="23">
        <v>1700</v>
      </c>
      <c r="S17" s="38">
        <v>8.25</v>
      </c>
      <c r="T17" s="39">
        <v>20</v>
      </c>
    </row>
    <row r="18" spans="1:20" ht="25.5" hidden="1" x14ac:dyDescent="0.25">
      <c r="A18" s="2" t="s">
        <v>148</v>
      </c>
      <c r="B18" s="3">
        <v>2018</v>
      </c>
      <c r="C18" s="16" t="s">
        <v>112</v>
      </c>
      <c r="D18" s="16" t="s">
        <v>149</v>
      </c>
      <c r="E18" s="3" t="s">
        <v>102</v>
      </c>
      <c r="F18" s="10">
        <v>5.29</v>
      </c>
      <c r="G18" s="10">
        <v>1.1599999999999999</v>
      </c>
      <c r="H18" s="10">
        <v>358</v>
      </c>
      <c r="I18" s="10">
        <v>14.2</v>
      </c>
      <c r="J18" s="10">
        <v>128.97</v>
      </c>
      <c r="K18" s="5">
        <v>88.813000000000002</v>
      </c>
      <c r="L18" s="5">
        <v>228.61579999999998</v>
      </c>
      <c r="M18" s="10">
        <v>0.1</v>
      </c>
      <c r="N18" s="21">
        <f t="shared" si="0"/>
        <v>16.29048662207358</v>
      </c>
      <c r="O18" s="21">
        <f t="shared" si="1"/>
        <v>9.2851213656455478</v>
      </c>
      <c r="P18" s="22">
        <f t="shared" si="2"/>
        <v>27.39080634873612</v>
      </c>
      <c r="Q18" s="25" t="str">
        <f t="shared" si="3"/>
        <v>NO CUMPLE</v>
      </c>
      <c r="R18" s="23">
        <v>1285</v>
      </c>
      <c r="S18" s="38">
        <v>8.39</v>
      </c>
      <c r="T18" s="39">
        <v>19.5</v>
      </c>
    </row>
    <row r="19" spans="1:20" ht="25.5" hidden="1" x14ac:dyDescent="0.25">
      <c r="A19" s="2" t="s">
        <v>148</v>
      </c>
      <c r="B19" s="3">
        <v>2019</v>
      </c>
      <c r="C19" s="16" t="s">
        <v>112</v>
      </c>
      <c r="D19" s="16" t="s">
        <v>149</v>
      </c>
      <c r="E19" s="3" t="s">
        <v>102</v>
      </c>
      <c r="F19" s="10">
        <v>6.57</v>
      </c>
      <c r="G19" s="10">
        <v>0.66900000000000004</v>
      </c>
      <c r="H19" s="10">
        <v>422</v>
      </c>
      <c r="I19" s="10">
        <v>7.82</v>
      </c>
      <c r="J19" s="10">
        <v>775</v>
      </c>
      <c r="K19" s="5">
        <v>151.51</v>
      </c>
      <c r="L19" s="5">
        <v>730.93859999999995</v>
      </c>
      <c r="M19" s="10">
        <v>0.1</v>
      </c>
      <c r="N19" s="21">
        <f t="shared" si="0"/>
        <v>18.932588907469345</v>
      </c>
      <c r="O19" s="21">
        <f t="shared" si="1"/>
        <v>37.281841545169875</v>
      </c>
      <c r="P19" s="22">
        <f t="shared" si="2"/>
        <v>-32.641534371071884</v>
      </c>
      <c r="Q19" s="25" t="str">
        <f t="shared" si="3"/>
        <v>NO CUMPLE</v>
      </c>
      <c r="R19" s="23">
        <v>1405</v>
      </c>
      <c r="S19" s="38">
        <v>8.61</v>
      </c>
      <c r="T19" s="39">
        <v>19.5</v>
      </c>
    </row>
    <row r="20" spans="1:20" ht="15.75" x14ac:dyDescent="0.25">
      <c r="A20" s="2" t="s">
        <v>157</v>
      </c>
      <c r="B20" s="3">
        <v>2016</v>
      </c>
      <c r="C20" s="16" t="s">
        <v>158</v>
      </c>
      <c r="D20" s="16" t="s">
        <v>159</v>
      </c>
      <c r="E20" s="3" t="s">
        <v>102</v>
      </c>
      <c r="F20" s="3">
        <v>16</v>
      </c>
      <c r="G20" s="3">
        <v>3.64</v>
      </c>
      <c r="H20" s="3">
        <v>21.9</v>
      </c>
      <c r="I20" s="3">
        <v>12.8</v>
      </c>
      <c r="J20" s="3">
        <v>32.590000000000003</v>
      </c>
      <c r="K20" s="5">
        <v>9.64</v>
      </c>
      <c r="L20" s="5">
        <v>85.717200000000005</v>
      </c>
      <c r="M20" s="3">
        <v>0.314</v>
      </c>
      <c r="N20" s="21">
        <f t="shared" si="0"/>
        <v>2.3837123745819397</v>
      </c>
      <c r="O20" s="21">
        <f t="shared" si="1"/>
        <v>2.5469166899370812</v>
      </c>
      <c r="P20" s="22">
        <f t="shared" si="2"/>
        <v>-3.3100100052053278</v>
      </c>
      <c r="Q20" s="3" t="str">
        <f t="shared" si="3"/>
        <v>CUMPLE</v>
      </c>
      <c r="R20" s="23">
        <v>262</v>
      </c>
      <c r="S20" s="38">
        <v>6.09</v>
      </c>
      <c r="T20" s="39">
        <v>20.3</v>
      </c>
    </row>
    <row r="21" spans="1:20" ht="25.5" x14ac:dyDescent="0.25">
      <c r="A21" s="2" t="s">
        <v>233</v>
      </c>
      <c r="B21" s="3">
        <v>2018</v>
      </c>
      <c r="C21" s="16" t="s">
        <v>234</v>
      </c>
      <c r="D21" s="16" t="s">
        <v>235</v>
      </c>
      <c r="E21" s="3" t="s">
        <v>102</v>
      </c>
      <c r="F21" s="10">
        <v>6.99</v>
      </c>
      <c r="G21" s="10">
        <v>2.48</v>
      </c>
      <c r="H21" s="10">
        <v>9.1300000000000008</v>
      </c>
      <c r="I21" s="10">
        <v>17.399999999999999</v>
      </c>
      <c r="J21" s="10">
        <v>8.3000000000000007</v>
      </c>
      <c r="K21" s="5">
        <v>2</v>
      </c>
      <c r="L21" s="5">
        <v>91.194999999999993</v>
      </c>
      <c r="M21" s="10">
        <v>0.1</v>
      </c>
      <c r="N21" s="21">
        <f t="shared" si="0"/>
        <v>1.3992770345596433</v>
      </c>
      <c r="O21" s="21">
        <f t="shared" si="1"/>
        <v>1.7766231857141517</v>
      </c>
      <c r="P21" s="22">
        <f t="shared" si="2"/>
        <v>-11.881549324052042</v>
      </c>
      <c r="Q21" s="24" t="s">
        <v>358</v>
      </c>
      <c r="R21" s="23">
        <v>298</v>
      </c>
      <c r="S21" s="38">
        <v>6.43</v>
      </c>
      <c r="T21" s="39">
        <v>21.7</v>
      </c>
    </row>
    <row r="22" spans="1:20" ht="15.75" x14ac:dyDescent="0.25">
      <c r="A22" s="2" t="s">
        <v>157</v>
      </c>
      <c r="B22" s="3">
        <v>2018</v>
      </c>
      <c r="C22" s="16" t="s">
        <v>158</v>
      </c>
      <c r="D22" s="16" t="s">
        <v>159</v>
      </c>
      <c r="E22" s="3" t="s">
        <v>102</v>
      </c>
      <c r="F22" s="10">
        <v>19.2</v>
      </c>
      <c r="G22" s="10">
        <v>9.83</v>
      </c>
      <c r="H22" s="10">
        <v>18.5</v>
      </c>
      <c r="I22" s="10">
        <v>9.7899999999999991</v>
      </c>
      <c r="J22" s="10">
        <v>30.49</v>
      </c>
      <c r="K22" s="5">
        <v>2</v>
      </c>
      <c r="L22" s="5">
        <v>131.1866</v>
      </c>
      <c r="M22" s="10">
        <v>0.14199999999999999</v>
      </c>
      <c r="N22" s="21">
        <f t="shared" si="0"/>
        <v>2.8345401337792642</v>
      </c>
      <c r="O22" s="21">
        <f t="shared" si="1"/>
        <v>3.067397296962119</v>
      </c>
      <c r="P22" s="22">
        <f t="shared" si="2"/>
        <v>-3.9454359846306275</v>
      </c>
      <c r="Q22" s="3" t="str">
        <f t="shared" si="3"/>
        <v>CUMPLE</v>
      </c>
      <c r="R22" s="23">
        <v>64.7</v>
      </c>
      <c r="S22" s="38">
        <v>6.97</v>
      </c>
      <c r="T22" s="39">
        <v>25.4</v>
      </c>
    </row>
    <row r="23" spans="1:20" ht="15.75" hidden="1" x14ac:dyDescent="0.25">
      <c r="A23" s="2" t="s">
        <v>157</v>
      </c>
      <c r="B23" s="3">
        <v>2019</v>
      </c>
      <c r="C23" s="16" t="s">
        <v>158</v>
      </c>
      <c r="D23" s="16" t="s">
        <v>159</v>
      </c>
      <c r="E23" s="3" t="s">
        <v>102</v>
      </c>
      <c r="F23" s="10">
        <v>33.299999999999997</v>
      </c>
      <c r="G23" s="10">
        <v>10.199999999999999</v>
      </c>
      <c r="H23" s="10">
        <v>35.9</v>
      </c>
      <c r="I23" s="10">
        <v>14.3</v>
      </c>
      <c r="J23" s="10">
        <v>7.63</v>
      </c>
      <c r="K23" s="5">
        <v>2</v>
      </c>
      <c r="L23" s="5">
        <v>26.4618</v>
      </c>
      <c r="M23" s="10">
        <v>0.1</v>
      </c>
      <c r="N23" s="21">
        <f t="shared" si="0"/>
        <v>4.4425362318840573</v>
      </c>
      <c r="O23" s="21">
        <f t="shared" si="1"/>
        <v>0.6965725130188567</v>
      </c>
      <c r="P23" s="22">
        <f t="shared" si="2"/>
        <v>72.891310630088029</v>
      </c>
      <c r="Q23" s="25" t="str">
        <f t="shared" si="3"/>
        <v>NO CUMPLE</v>
      </c>
      <c r="R23" s="23">
        <v>96.3</v>
      </c>
      <c r="S23" s="38">
        <v>5.47</v>
      </c>
      <c r="T23" s="39">
        <v>21.3</v>
      </c>
    </row>
    <row r="24" spans="1:20" ht="15.75" x14ac:dyDescent="0.25">
      <c r="A24" s="2" t="s">
        <v>168</v>
      </c>
      <c r="B24" s="3">
        <v>2016</v>
      </c>
      <c r="C24" s="16" t="s">
        <v>158</v>
      </c>
      <c r="D24" s="16" t="s">
        <v>169</v>
      </c>
      <c r="E24" s="3" t="s">
        <v>102</v>
      </c>
      <c r="F24" s="3">
        <v>7.57</v>
      </c>
      <c r="G24" s="3">
        <v>1.7</v>
      </c>
      <c r="H24" s="3">
        <v>8.83</v>
      </c>
      <c r="I24" s="3">
        <v>0.94699999999999995</v>
      </c>
      <c r="J24" s="3">
        <v>6.3</v>
      </c>
      <c r="K24" s="5">
        <v>10.34</v>
      </c>
      <c r="L24" s="5">
        <v>34.501600000000003</v>
      </c>
      <c r="M24" s="10">
        <v>0.50600000000000001</v>
      </c>
      <c r="N24" s="21">
        <f t="shared" si="0"/>
        <v>0.92836176142697879</v>
      </c>
      <c r="O24" s="21">
        <f t="shared" si="1"/>
        <v>0.97718088614808285</v>
      </c>
      <c r="P24" s="22">
        <f t="shared" si="2"/>
        <v>-2.5619539286213229</v>
      </c>
      <c r="Q24" s="3" t="str">
        <f t="shared" si="3"/>
        <v>CUMPLE</v>
      </c>
      <c r="R24" s="23">
        <v>67.599999999999994</v>
      </c>
      <c r="S24" s="38">
        <v>6.32</v>
      </c>
      <c r="T24" s="39">
        <v>24.5</v>
      </c>
    </row>
    <row r="25" spans="1:20" ht="15.75" x14ac:dyDescent="0.25">
      <c r="A25" s="2" t="s">
        <v>168</v>
      </c>
      <c r="B25" s="3">
        <v>2018</v>
      </c>
      <c r="C25" s="16" t="s">
        <v>158</v>
      </c>
      <c r="D25" s="16" t="s">
        <v>169</v>
      </c>
      <c r="E25" s="3" t="s">
        <v>102</v>
      </c>
      <c r="F25" s="10">
        <v>5.95</v>
      </c>
      <c r="G25" s="10">
        <v>3.19</v>
      </c>
      <c r="H25" s="10">
        <v>11.1</v>
      </c>
      <c r="I25" s="10">
        <v>12</v>
      </c>
      <c r="J25" s="10">
        <v>6.6</v>
      </c>
      <c r="K25" s="5">
        <v>6.4509999999999996</v>
      </c>
      <c r="L25" s="5">
        <v>39.869599999999998</v>
      </c>
      <c r="M25" s="10">
        <v>0.32900000000000001</v>
      </c>
      <c r="N25" s="21">
        <f t="shared" si="0"/>
        <v>1.353634336677815</v>
      </c>
      <c r="O25" s="21">
        <f t="shared" si="1"/>
        <v>0.98699849534146422</v>
      </c>
      <c r="P25" s="22">
        <f t="shared" si="2"/>
        <v>15.663962169583497</v>
      </c>
      <c r="Q25" s="3" t="str">
        <f t="shared" si="3"/>
        <v>CUMPLE</v>
      </c>
      <c r="R25" s="23">
        <v>12.1</v>
      </c>
      <c r="S25" s="38">
        <v>6.19</v>
      </c>
      <c r="T25" s="39">
        <v>24.5</v>
      </c>
    </row>
    <row r="26" spans="1:20" ht="15.75" hidden="1" x14ac:dyDescent="0.25">
      <c r="A26" s="2" t="s">
        <v>168</v>
      </c>
      <c r="B26" s="3">
        <v>2019</v>
      </c>
      <c r="C26" s="16" t="s">
        <v>158</v>
      </c>
      <c r="D26" s="16" t="s">
        <v>169</v>
      </c>
      <c r="E26" s="3" t="s">
        <v>102</v>
      </c>
      <c r="F26" s="10">
        <v>8.64</v>
      </c>
      <c r="G26" s="10">
        <v>3.62</v>
      </c>
      <c r="H26" s="10">
        <v>4.04</v>
      </c>
      <c r="I26" s="10">
        <v>1.05</v>
      </c>
      <c r="J26" s="10">
        <v>9</v>
      </c>
      <c r="K26" s="5">
        <v>26.574000000000002</v>
      </c>
      <c r="L26" s="5">
        <v>57.608399999999996</v>
      </c>
      <c r="M26" s="10">
        <v>0.32800000000000001</v>
      </c>
      <c r="N26" s="21">
        <f t="shared" si="0"/>
        <v>0.93624191750278707</v>
      </c>
      <c r="O26" s="21">
        <f t="shared" si="1"/>
        <v>1.765486770588065</v>
      </c>
      <c r="P26" s="22">
        <f t="shared" si="2"/>
        <v>-30.69312091701018</v>
      </c>
      <c r="Q26" s="25" t="str">
        <f t="shared" si="3"/>
        <v>NO CUMPLE</v>
      </c>
      <c r="R26" s="23">
        <v>158.1</v>
      </c>
      <c r="S26" s="38">
        <v>6.08</v>
      </c>
      <c r="T26" s="39">
        <v>22</v>
      </c>
    </row>
    <row r="27" spans="1:20" ht="25.5" x14ac:dyDescent="0.25">
      <c r="A27" s="2" t="s">
        <v>177</v>
      </c>
      <c r="B27" s="3">
        <v>2016</v>
      </c>
      <c r="C27" s="16" t="s">
        <v>158</v>
      </c>
      <c r="D27" s="16" t="s">
        <v>178</v>
      </c>
      <c r="E27" s="3" t="s">
        <v>102</v>
      </c>
      <c r="F27" s="3">
        <v>15.5</v>
      </c>
      <c r="G27" s="3">
        <v>1.76</v>
      </c>
      <c r="H27" s="3">
        <v>9.5399999999999991</v>
      </c>
      <c r="I27" s="3">
        <v>14</v>
      </c>
      <c r="J27" s="3">
        <v>7.5</v>
      </c>
      <c r="K27" s="5">
        <v>2</v>
      </c>
      <c r="L27" s="5">
        <v>81.154399999999995</v>
      </c>
      <c r="M27" s="10">
        <v>0.1</v>
      </c>
      <c r="N27" s="21">
        <f t="shared" si="0"/>
        <v>1.6954236343366778</v>
      </c>
      <c r="O27" s="21">
        <f t="shared" si="1"/>
        <v>1.5892113628344577</v>
      </c>
      <c r="P27" s="22">
        <f t="shared" si="2"/>
        <v>3.2336095667766567</v>
      </c>
      <c r="Q27" s="3" t="str">
        <f t="shared" si="3"/>
        <v>CUMPLE</v>
      </c>
      <c r="R27" s="23">
        <v>178.4</v>
      </c>
      <c r="S27" s="38">
        <v>6.81</v>
      </c>
      <c r="T27" s="39">
        <v>23</v>
      </c>
    </row>
    <row r="28" spans="1:20" ht="25.5" hidden="1" x14ac:dyDescent="0.25">
      <c r="A28" s="2" t="s">
        <v>177</v>
      </c>
      <c r="B28" s="3">
        <v>2018</v>
      </c>
      <c r="C28" s="16" t="s">
        <v>158</v>
      </c>
      <c r="D28" s="16" t="s">
        <v>178</v>
      </c>
      <c r="E28" s="3" t="s">
        <v>102</v>
      </c>
      <c r="F28" s="10">
        <v>11.6</v>
      </c>
      <c r="G28" s="10">
        <v>3.46</v>
      </c>
      <c r="H28" s="10">
        <v>16.5</v>
      </c>
      <c r="I28" s="10">
        <v>8.61</v>
      </c>
      <c r="J28" s="10">
        <v>16.5</v>
      </c>
      <c r="K28" s="5">
        <v>4.944</v>
      </c>
      <c r="L28" s="5">
        <v>303.97519999999997</v>
      </c>
      <c r="M28" s="10">
        <v>0.1</v>
      </c>
      <c r="N28" s="21">
        <f t="shared" si="0"/>
        <v>1.80649386845039</v>
      </c>
      <c r="O28" s="21">
        <f t="shared" si="1"/>
        <v>5.5594818132521713</v>
      </c>
      <c r="P28" s="22">
        <f t="shared" si="2"/>
        <v>-50.950316794072293</v>
      </c>
      <c r="Q28" s="25" t="str">
        <f t="shared" si="3"/>
        <v>NO CUMPLE</v>
      </c>
      <c r="R28" s="23">
        <v>141.1</v>
      </c>
      <c r="S28" s="38">
        <v>6.54</v>
      </c>
      <c r="T28" s="39">
        <v>23.4</v>
      </c>
    </row>
    <row r="29" spans="1:20" ht="25.5" hidden="1" x14ac:dyDescent="0.25">
      <c r="A29" s="2" t="s">
        <v>177</v>
      </c>
      <c r="B29" s="3">
        <v>2019</v>
      </c>
      <c r="C29" s="16" t="s">
        <v>158</v>
      </c>
      <c r="D29" s="16" t="s">
        <v>178</v>
      </c>
      <c r="E29" s="3" t="s">
        <v>102</v>
      </c>
      <c r="F29" s="10">
        <v>11.3</v>
      </c>
      <c r="G29" s="10">
        <v>3.7</v>
      </c>
      <c r="H29" s="10">
        <v>9.6300000000000008</v>
      </c>
      <c r="I29" s="10">
        <v>1.53</v>
      </c>
      <c r="J29" s="10">
        <v>152.5</v>
      </c>
      <c r="K29" s="5">
        <v>2</v>
      </c>
      <c r="L29" s="5">
        <v>170.47059999999999</v>
      </c>
      <c r="M29" s="10">
        <v>0.1</v>
      </c>
      <c r="N29" s="21">
        <f t="shared" si="0"/>
        <v>1.3312597547380156</v>
      </c>
      <c r="O29" s="21">
        <f t="shared" si="1"/>
        <v>7.1958653616394699</v>
      </c>
      <c r="P29" s="22">
        <f t="shared" si="2"/>
        <v>-68.775883159468293</v>
      </c>
      <c r="Q29" s="25" t="str">
        <f t="shared" si="3"/>
        <v>NO CUMPLE</v>
      </c>
      <c r="R29" s="23">
        <v>335</v>
      </c>
      <c r="S29" s="38">
        <v>6.96</v>
      </c>
      <c r="T29" s="39">
        <v>19</v>
      </c>
    </row>
    <row r="30" spans="1:20" ht="15.75" hidden="1" x14ac:dyDescent="0.25">
      <c r="A30" s="2" t="s">
        <v>186</v>
      </c>
      <c r="B30" s="3">
        <v>2016</v>
      </c>
      <c r="C30" s="16" t="s">
        <v>158</v>
      </c>
      <c r="D30" s="16" t="s">
        <v>187</v>
      </c>
      <c r="E30" s="3" t="s">
        <v>102</v>
      </c>
      <c r="F30" s="3">
        <v>39.700000000000003</v>
      </c>
      <c r="G30" s="3">
        <v>3.31</v>
      </c>
      <c r="H30" s="27"/>
      <c r="I30" s="3">
        <v>6.96</v>
      </c>
      <c r="J30" s="3">
        <v>13.4</v>
      </c>
      <c r="K30" s="5">
        <v>4.24</v>
      </c>
      <c r="L30" s="5">
        <v>234.77679999999998</v>
      </c>
      <c r="M30" s="3">
        <v>3.024</v>
      </c>
      <c r="N30" s="21">
        <f t="shared" si="0"/>
        <v>2.4392948717948717</v>
      </c>
      <c r="O30" s="21">
        <f t="shared" si="1"/>
        <v>4.4164634266899734</v>
      </c>
      <c r="P30" s="22">
        <f t="shared" si="2"/>
        <v>-28.839531220522534</v>
      </c>
      <c r="Q30" s="25" t="str">
        <f t="shared" si="3"/>
        <v>NO CUMPLE</v>
      </c>
      <c r="R30" s="23">
        <v>395</v>
      </c>
      <c r="S30" s="38">
        <v>7.03</v>
      </c>
      <c r="T30" s="39">
        <v>19.899999999999999</v>
      </c>
    </row>
    <row r="31" spans="1:20" ht="15.75" x14ac:dyDescent="0.25">
      <c r="A31" s="2" t="s">
        <v>186</v>
      </c>
      <c r="B31" s="3">
        <v>2018</v>
      </c>
      <c r="C31" s="16" t="s">
        <v>158</v>
      </c>
      <c r="D31" s="16" t="s">
        <v>187</v>
      </c>
      <c r="E31" s="3" t="s">
        <v>102</v>
      </c>
      <c r="F31" s="10">
        <v>51.4</v>
      </c>
      <c r="G31" s="10">
        <v>7.26</v>
      </c>
      <c r="H31" s="10">
        <v>13.3</v>
      </c>
      <c r="I31" s="10">
        <v>9.69</v>
      </c>
      <c r="J31" s="10">
        <v>52.59</v>
      </c>
      <c r="K31" s="5">
        <v>4.9930000000000003</v>
      </c>
      <c r="L31" s="5">
        <v>22.008799999999997</v>
      </c>
      <c r="M31" s="10">
        <v>0.29399999999999998</v>
      </c>
      <c r="N31" s="21">
        <f t="shared" si="0"/>
        <v>4.0017224080267555</v>
      </c>
      <c r="O31" s="21">
        <f t="shared" si="1"/>
        <v>1.9767752629530762</v>
      </c>
      <c r="P31" s="22">
        <f>(N31-O31)/(N31+O31)*100</f>
        <v>33.870501529221222</v>
      </c>
      <c r="Q31" s="24" t="s">
        <v>358</v>
      </c>
      <c r="R31" s="23">
        <v>33.200000000000003</v>
      </c>
      <c r="S31" s="38">
        <v>6.75</v>
      </c>
      <c r="T31" s="39">
        <v>18.3</v>
      </c>
    </row>
    <row r="32" spans="1:20" ht="15.75" hidden="1" x14ac:dyDescent="0.25">
      <c r="A32" s="2" t="s">
        <v>186</v>
      </c>
      <c r="B32" s="3">
        <v>2019</v>
      </c>
      <c r="C32" s="16" t="s">
        <v>158</v>
      </c>
      <c r="D32" s="16" t="s">
        <v>187</v>
      </c>
      <c r="E32" s="3" t="s">
        <v>102</v>
      </c>
      <c r="F32" s="10">
        <v>34.200000000000003</v>
      </c>
      <c r="G32" s="10">
        <v>4.9800000000000004</v>
      </c>
      <c r="H32" s="10">
        <v>14.4</v>
      </c>
      <c r="I32" s="10">
        <v>6.41</v>
      </c>
      <c r="J32" s="10">
        <v>6</v>
      </c>
      <c r="K32" s="5">
        <v>24.581</v>
      </c>
      <c r="L32" s="5">
        <v>217.13559999999998</v>
      </c>
      <c r="M32" s="10">
        <v>2.9649999999999999</v>
      </c>
      <c r="N32" s="21">
        <f t="shared" si="0"/>
        <v>2.9154459308807135</v>
      </c>
      <c r="O32" s="21">
        <f t="shared" si="1"/>
        <v>4.337782396305327</v>
      </c>
      <c r="P32" s="22">
        <f t="shared" si="2"/>
        <v>-19.609702070090805</v>
      </c>
      <c r="Q32" s="25" t="str">
        <f t="shared" si="3"/>
        <v>NO CUMPLE</v>
      </c>
      <c r="R32" s="23">
        <v>365</v>
      </c>
      <c r="S32" s="38">
        <v>7.14</v>
      </c>
      <c r="T32" s="39">
        <v>18.399999999999999</v>
      </c>
    </row>
    <row r="33" spans="1:20" ht="15.75" hidden="1" x14ac:dyDescent="0.25">
      <c r="A33" s="2" t="s">
        <v>194</v>
      </c>
      <c r="B33" s="3">
        <v>2016</v>
      </c>
      <c r="C33" s="16" t="s">
        <v>158</v>
      </c>
      <c r="D33" s="16" t="s">
        <v>195</v>
      </c>
      <c r="E33" s="3" t="s">
        <v>102</v>
      </c>
      <c r="F33" s="3">
        <v>44</v>
      </c>
      <c r="G33" s="3">
        <v>4.7300000000000004</v>
      </c>
      <c r="H33" s="27"/>
      <c r="I33" s="3">
        <v>6.97</v>
      </c>
      <c r="J33" s="3">
        <v>11.5</v>
      </c>
      <c r="K33" s="5">
        <v>2</v>
      </c>
      <c r="L33" s="5">
        <v>207.0462</v>
      </c>
      <c r="M33" s="3">
        <v>2.6560000000000001</v>
      </c>
      <c r="N33" s="21">
        <f t="shared" si="0"/>
        <v>2.7728846153846156</v>
      </c>
      <c r="O33" s="21">
        <f t="shared" si="1"/>
        <v>3.849167159198402</v>
      </c>
      <c r="P33" s="22">
        <f t="shared" si="2"/>
        <v>-16.253007080748151</v>
      </c>
      <c r="Q33" s="25" t="str">
        <f t="shared" si="3"/>
        <v>NO CUMPLE</v>
      </c>
      <c r="R33" s="23">
        <v>359</v>
      </c>
      <c r="S33" s="38">
        <v>7.1</v>
      </c>
      <c r="T33" s="39">
        <v>18.8</v>
      </c>
    </row>
    <row r="34" spans="1:20" ht="15.75" hidden="1" x14ac:dyDescent="0.25">
      <c r="A34" s="2" t="s">
        <v>194</v>
      </c>
      <c r="B34" s="3">
        <v>2018</v>
      </c>
      <c r="C34" s="16" t="s">
        <v>158</v>
      </c>
      <c r="D34" s="16" t="s">
        <v>195</v>
      </c>
      <c r="E34" s="3" t="s">
        <v>102</v>
      </c>
      <c r="F34" s="10">
        <v>44.6</v>
      </c>
      <c r="G34" s="10">
        <v>9.7100000000000009</v>
      </c>
      <c r="H34" s="10">
        <v>12.8</v>
      </c>
      <c r="I34" s="10">
        <v>15.1</v>
      </c>
      <c r="J34" s="10">
        <v>44.69</v>
      </c>
      <c r="K34" s="5">
        <v>2</v>
      </c>
      <c r="L34" s="5">
        <v>23.484999999999999</v>
      </c>
      <c r="M34" s="10">
        <v>0.316</v>
      </c>
      <c r="N34" s="21">
        <f t="shared" ref="N34:N63" si="4">(F34*2/40)+(G34*2/24)+(I34*1/39)+(H34*1/23)</f>
        <v>3.9828678929765884</v>
      </c>
      <c r="O34" s="21">
        <f t="shared" si="1"/>
        <v>1.7136097104628831</v>
      </c>
      <c r="P34" s="22">
        <f t="shared" si="2"/>
        <v>39.836164389438686</v>
      </c>
      <c r="Q34" s="25" t="str">
        <f t="shared" si="3"/>
        <v>NO CUMPLE</v>
      </c>
      <c r="R34" s="23">
        <v>40</v>
      </c>
      <c r="S34" s="38">
        <v>6.56</v>
      </c>
      <c r="T34" s="39">
        <v>18.2</v>
      </c>
    </row>
    <row r="35" spans="1:20" ht="15.75" hidden="1" x14ac:dyDescent="0.25">
      <c r="A35" s="2" t="s">
        <v>194</v>
      </c>
      <c r="B35" s="3">
        <v>2019</v>
      </c>
      <c r="C35" s="16" t="s">
        <v>158</v>
      </c>
      <c r="D35" s="16" t="s">
        <v>195</v>
      </c>
      <c r="E35" s="3" t="s">
        <v>102</v>
      </c>
      <c r="F35" s="10">
        <v>41.5</v>
      </c>
      <c r="G35" s="10">
        <v>5.87</v>
      </c>
      <c r="H35" s="10">
        <v>18.399999999999999</v>
      </c>
      <c r="I35" s="10">
        <v>3.81</v>
      </c>
      <c r="J35" s="10">
        <v>8</v>
      </c>
      <c r="K35" s="5">
        <v>80.55</v>
      </c>
      <c r="L35" s="5">
        <v>19.715199999999999</v>
      </c>
      <c r="M35" s="10">
        <v>0.27800000000000002</v>
      </c>
      <c r="N35" s="21">
        <f t="shared" si="4"/>
        <v>3.4618589743589743</v>
      </c>
      <c r="O35" s="21">
        <f t="shared" si="1"/>
        <v>2.2387737363793176</v>
      </c>
      <c r="P35" s="22">
        <f t="shared" si="2"/>
        <v>21.455254180395254</v>
      </c>
      <c r="Q35" s="25" t="str">
        <f t="shared" si="3"/>
        <v>NO CUMPLE</v>
      </c>
      <c r="R35" s="23">
        <v>300</v>
      </c>
      <c r="S35" s="38">
        <v>5.78</v>
      </c>
      <c r="T35" s="39">
        <v>20.2</v>
      </c>
    </row>
    <row r="36" spans="1:20" ht="25.5" x14ac:dyDescent="0.25">
      <c r="A36" s="2" t="s">
        <v>202</v>
      </c>
      <c r="B36" s="3">
        <v>2016</v>
      </c>
      <c r="C36" s="16" t="s">
        <v>158</v>
      </c>
      <c r="D36" s="16" t="s">
        <v>203</v>
      </c>
      <c r="E36" s="3" t="s">
        <v>102</v>
      </c>
      <c r="F36" s="3">
        <v>7.19</v>
      </c>
      <c r="G36" s="3">
        <v>3.03</v>
      </c>
      <c r="H36" s="3">
        <v>5.86</v>
      </c>
      <c r="I36" s="3">
        <v>6.52</v>
      </c>
      <c r="J36" s="3">
        <v>6.1</v>
      </c>
      <c r="K36" s="5">
        <v>2.5099999999999998</v>
      </c>
      <c r="L36" s="5">
        <v>26.9254</v>
      </c>
      <c r="M36" s="3">
        <v>10.02</v>
      </c>
      <c r="N36" s="21">
        <f t="shared" si="4"/>
        <v>1.0339620958751394</v>
      </c>
      <c r="O36" s="21">
        <f t="shared" si="1"/>
        <v>0.99102953018621598</v>
      </c>
      <c r="P36" s="22">
        <f t="shared" si="2"/>
        <v>2.1201354680378626</v>
      </c>
      <c r="Q36" s="3" t="str">
        <f t="shared" si="3"/>
        <v>CUMPLE</v>
      </c>
      <c r="R36" s="23">
        <v>160.6</v>
      </c>
      <c r="S36" s="38">
        <v>5.79</v>
      </c>
      <c r="T36" s="39">
        <v>19.600000000000001</v>
      </c>
    </row>
    <row r="37" spans="1:20" ht="25.5" x14ac:dyDescent="0.25">
      <c r="A37" s="2" t="s">
        <v>202</v>
      </c>
      <c r="B37" s="3">
        <v>2018</v>
      </c>
      <c r="C37" s="16" t="s">
        <v>158</v>
      </c>
      <c r="D37" s="16" t="s">
        <v>203</v>
      </c>
      <c r="E37" s="3" t="s">
        <v>102</v>
      </c>
      <c r="F37" s="10">
        <v>7.92</v>
      </c>
      <c r="G37" s="10">
        <v>7.15</v>
      </c>
      <c r="H37" s="10">
        <v>14.3</v>
      </c>
      <c r="I37" s="10">
        <v>4.08</v>
      </c>
      <c r="J37" s="10">
        <v>17.899999999999999</v>
      </c>
      <c r="K37" s="5">
        <v>2</v>
      </c>
      <c r="L37" s="5">
        <v>32.317799999999998</v>
      </c>
      <c r="M37" s="10">
        <v>5.2670000000000003</v>
      </c>
      <c r="N37" s="21">
        <f t="shared" si="4"/>
        <v>1.7181878483835007</v>
      </c>
      <c r="O37" s="21">
        <f t="shared" si="1"/>
        <v>1.2526251926182621</v>
      </c>
      <c r="P37" s="22">
        <f t="shared" si="2"/>
        <v>15.671220280097135</v>
      </c>
      <c r="Q37" s="3" t="str">
        <f t="shared" si="3"/>
        <v>CUMPLE</v>
      </c>
      <c r="R37" s="23">
        <v>14.7</v>
      </c>
      <c r="S37" s="38">
        <v>5.81</v>
      </c>
      <c r="T37" s="39">
        <v>19.399999999999999</v>
      </c>
    </row>
    <row r="38" spans="1:20" ht="25.5" hidden="1" x14ac:dyDescent="0.25">
      <c r="A38" s="2" t="s">
        <v>202</v>
      </c>
      <c r="B38" s="3">
        <v>2019</v>
      </c>
      <c r="C38" s="16" t="s">
        <v>158</v>
      </c>
      <c r="D38" s="16" t="s">
        <v>203</v>
      </c>
      <c r="E38" s="3" t="s">
        <v>217</v>
      </c>
      <c r="F38" s="10">
        <v>7</v>
      </c>
      <c r="G38" s="10">
        <v>5.28</v>
      </c>
      <c r="H38" s="10">
        <v>6.69</v>
      </c>
      <c r="I38" s="10">
        <v>1.79</v>
      </c>
      <c r="J38" s="10">
        <v>25.5</v>
      </c>
      <c r="K38" s="5">
        <v>2</v>
      </c>
      <c r="L38" s="5">
        <v>117.65679999999999</v>
      </c>
      <c r="M38" s="10">
        <v>8.8610000000000007</v>
      </c>
      <c r="N38" s="21">
        <f t="shared" si="4"/>
        <v>1.1267670011148272</v>
      </c>
      <c r="O38" s="21">
        <f t="shared" si="1"/>
        <v>2.9842996451011055</v>
      </c>
      <c r="P38" s="22">
        <f t="shared" si="2"/>
        <v>-45.183715172704893</v>
      </c>
      <c r="Q38" s="25" t="str">
        <f t="shared" si="3"/>
        <v>NO CUMPLE</v>
      </c>
      <c r="R38" s="23">
        <v>407</v>
      </c>
      <c r="S38" s="38">
        <v>6.8</v>
      </c>
      <c r="T38" s="39">
        <v>19.2</v>
      </c>
    </row>
    <row r="39" spans="1:20" ht="25.5" x14ac:dyDescent="0.25">
      <c r="A39" s="2" t="s">
        <v>214</v>
      </c>
      <c r="B39" s="3">
        <v>2016</v>
      </c>
      <c r="C39" s="16" t="s">
        <v>99</v>
      </c>
      <c r="D39" s="16" t="s">
        <v>215</v>
      </c>
      <c r="E39" s="3" t="s">
        <v>217</v>
      </c>
      <c r="F39" s="3">
        <v>34.5</v>
      </c>
      <c r="G39" s="3">
        <v>1.06</v>
      </c>
      <c r="H39" s="3">
        <v>40.700000000000003</v>
      </c>
      <c r="I39" s="3">
        <v>13.9</v>
      </c>
      <c r="J39" s="3">
        <v>63.89</v>
      </c>
      <c r="K39" s="5">
        <v>2.87</v>
      </c>
      <c r="L39" s="5">
        <v>125.9528</v>
      </c>
      <c r="M39" s="3">
        <v>0.70099999999999996</v>
      </c>
      <c r="N39" s="21">
        <f t="shared" si="4"/>
        <v>3.9393088071348945</v>
      </c>
      <c r="O39" s="21">
        <f t="shared" si="1"/>
        <v>3.9720609850104021</v>
      </c>
      <c r="P39" s="22">
        <f t="shared" si="2"/>
        <v>-0.41398871163910367</v>
      </c>
      <c r="Q39" s="3" t="str">
        <f t="shared" si="3"/>
        <v>CUMPLE</v>
      </c>
      <c r="R39" s="23">
        <v>321</v>
      </c>
      <c r="S39" s="38">
        <v>7.58</v>
      </c>
      <c r="T39" s="39">
        <v>19.3</v>
      </c>
    </row>
    <row r="40" spans="1:20" ht="25.5" hidden="1" x14ac:dyDescent="0.25">
      <c r="A40" s="2" t="s">
        <v>214</v>
      </c>
      <c r="B40" s="3">
        <v>2018</v>
      </c>
      <c r="C40" s="16" t="s">
        <v>99</v>
      </c>
      <c r="D40" s="16" t="s">
        <v>215</v>
      </c>
      <c r="E40" s="3" t="s">
        <v>217</v>
      </c>
      <c r="F40" s="10">
        <v>30.8</v>
      </c>
      <c r="G40" s="10">
        <v>2.16</v>
      </c>
      <c r="H40" s="10">
        <v>34.700000000000003</v>
      </c>
      <c r="I40" s="10">
        <v>4.8899999999999997</v>
      </c>
      <c r="J40" s="10">
        <v>39.39</v>
      </c>
      <c r="K40" s="5">
        <v>7.52</v>
      </c>
      <c r="L40" s="5">
        <v>21.313399999999998</v>
      </c>
      <c r="M40" s="10">
        <v>1.01</v>
      </c>
      <c r="N40" s="21">
        <f t="shared" si="4"/>
        <v>3.3540802675585288</v>
      </c>
      <c r="O40" s="21">
        <f t="shared" si="1"/>
        <v>1.6639744274593689</v>
      </c>
      <c r="P40" s="22">
        <f t="shared" si="2"/>
        <v>33.680498576015061</v>
      </c>
      <c r="Q40" s="25" t="str">
        <f t="shared" si="3"/>
        <v>NO CUMPLE</v>
      </c>
      <c r="R40" s="23">
        <v>326</v>
      </c>
      <c r="S40" s="38">
        <v>7.4</v>
      </c>
      <c r="T40" s="39">
        <v>19.5</v>
      </c>
    </row>
    <row r="41" spans="1:20" ht="25.5" hidden="1" x14ac:dyDescent="0.25">
      <c r="A41" s="2" t="s">
        <v>214</v>
      </c>
      <c r="B41" s="3">
        <v>2019</v>
      </c>
      <c r="C41" s="16" t="s">
        <v>99</v>
      </c>
      <c r="D41" s="16" t="s">
        <v>215</v>
      </c>
      <c r="E41" s="3" t="s">
        <v>217</v>
      </c>
      <c r="F41" s="10">
        <v>38.799999999999997</v>
      </c>
      <c r="G41" s="10">
        <v>2.21</v>
      </c>
      <c r="H41" s="10">
        <v>36.4</v>
      </c>
      <c r="I41" s="10">
        <v>1.43</v>
      </c>
      <c r="J41" s="10">
        <v>397.5</v>
      </c>
      <c r="K41" s="5">
        <v>6.6449999999999996</v>
      </c>
      <c r="L41" s="5">
        <v>108.10419999999999</v>
      </c>
      <c r="M41" s="10">
        <v>1.1970000000000001</v>
      </c>
      <c r="N41" s="21">
        <f t="shared" si="4"/>
        <v>3.7434420289855073</v>
      </c>
      <c r="O41" s="21">
        <f t="shared" si="1"/>
        <v>13.30589908655929</v>
      </c>
      <c r="P41" s="22">
        <f t="shared" si="2"/>
        <v>-56.08695956499561</v>
      </c>
      <c r="Q41" s="25" t="str">
        <f t="shared" si="3"/>
        <v>NO CUMPLE</v>
      </c>
      <c r="R41" s="23">
        <v>213</v>
      </c>
      <c r="S41" s="38">
        <v>6.61</v>
      </c>
      <c r="T41" s="39">
        <v>20.8</v>
      </c>
    </row>
    <row r="42" spans="1:20" ht="25.5" x14ac:dyDescent="0.25">
      <c r="A42" s="2" t="s">
        <v>224</v>
      </c>
      <c r="B42" s="3">
        <v>2016</v>
      </c>
      <c r="C42" s="16" t="s">
        <v>99</v>
      </c>
      <c r="D42" s="16" t="s">
        <v>225</v>
      </c>
      <c r="E42" s="3" t="s">
        <v>217</v>
      </c>
      <c r="F42" s="3">
        <v>22</v>
      </c>
      <c r="G42" s="3">
        <v>1.88</v>
      </c>
      <c r="H42" s="3">
        <v>15.4</v>
      </c>
      <c r="I42" s="3">
        <v>16.399999999999999</v>
      </c>
      <c r="J42" s="3">
        <v>12.8</v>
      </c>
      <c r="K42" s="5">
        <v>2</v>
      </c>
      <c r="L42" s="5">
        <v>109.67800000000001</v>
      </c>
      <c r="M42" s="10">
        <v>0.32400000000000001</v>
      </c>
      <c r="N42" s="21">
        <f t="shared" si="4"/>
        <v>2.3467447045707917</v>
      </c>
      <c r="O42" s="21">
        <f t="shared" si="1"/>
        <v>2.2153358292685552</v>
      </c>
      <c r="P42" s="22">
        <f t="shared" si="2"/>
        <v>2.8804593502352227</v>
      </c>
      <c r="Q42" s="3" t="str">
        <f t="shared" si="3"/>
        <v>CUMPLE</v>
      </c>
      <c r="R42" s="23">
        <v>178.7</v>
      </c>
      <c r="S42" s="38">
        <v>7.54</v>
      </c>
      <c r="T42" s="39">
        <v>21.9</v>
      </c>
    </row>
    <row r="43" spans="1:20" ht="25.5" hidden="1" x14ac:dyDescent="0.25">
      <c r="A43" s="2" t="s">
        <v>224</v>
      </c>
      <c r="B43" s="3">
        <v>2018</v>
      </c>
      <c r="C43" s="16" t="s">
        <v>99</v>
      </c>
      <c r="D43" s="16" t="s">
        <v>225</v>
      </c>
      <c r="E43" s="3" t="s">
        <v>217</v>
      </c>
      <c r="F43" s="10">
        <v>19.899999999999999</v>
      </c>
      <c r="G43" s="10">
        <v>3.55</v>
      </c>
      <c r="H43" s="10">
        <v>20</v>
      </c>
      <c r="I43" s="10">
        <v>7.24</v>
      </c>
      <c r="J43" s="10">
        <v>3.6</v>
      </c>
      <c r="K43" s="5">
        <v>2</v>
      </c>
      <c r="L43" s="5">
        <v>296.9846</v>
      </c>
      <c r="M43" s="10">
        <v>0.1</v>
      </c>
      <c r="N43" s="21">
        <f t="shared" si="4"/>
        <v>2.3460395763656634</v>
      </c>
      <c r="O43" s="21">
        <f t="shared" si="1"/>
        <v>5.0150086046245406</v>
      </c>
      <c r="P43" s="22">
        <f t="shared" si="2"/>
        <v>-36.258002428940074</v>
      </c>
      <c r="Q43" s="25" t="str">
        <f t="shared" si="3"/>
        <v>NO CUMPLE</v>
      </c>
      <c r="R43" s="23">
        <v>175.7</v>
      </c>
      <c r="S43" s="38">
        <v>7.43</v>
      </c>
      <c r="T43" s="39">
        <v>22.2</v>
      </c>
    </row>
    <row r="44" spans="1:20" ht="25.5" hidden="1" x14ac:dyDescent="0.25">
      <c r="A44" s="2" t="s">
        <v>224</v>
      </c>
      <c r="B44" s="3">
        <v>2019</v>
      </c>
      <c r="C44" s="16" t="s">
        <v>99</v>
      </c>
      <c r="D44" s="16" t="s">
        <v>225</v>
      </c>
      <c r="E44" s="3" t="s">
        <v>237</v>
      </c>
      <c r="F44" s="10">
        <v>23.7</v>
      </c>
      <c r="G44" s="10">
        <v>3.64</v>
      </c>
      <c r="H44" s="10">
        <v>12.2</v>
      </c>
      <c r="I44" s="10">
        <v>1.97</v>
      </c>
      <c r="J44" s="10">
        <v>225</v>
      </c>
      <c r="K44" s="5">
        <v>2.077</v>
      </c>
      <c r="L44" s="5">
        <v>27.0718</v>
      </c>
      <c r="M44" s="10">
        <v>0.1</v>
      </c>
      <c r="N44" s="21">
        <f t="shared" si="4"/>
        <v>2.0692809364548492</v>
      </c>
      <c r="O44" s="21">
        <f t="shared" si="1"/>
        <v>6.9187453549168882</v>
      </c>
      <c r="P44" s="22">
        <f t="shared" si="2"/>
        <v>-53.954719993614106</v>
      </c>
      <c r="Q44" s="25" t="str">
        <f t="shared" si="3"/>
        <v>NO CUMPLE</v>
      </c>
      <c r="R44" s="23">
        <v>62.1</v>
      </c>
      <c r="S44" s="38">
        <v>8</v>
      </c>
      <c r="T44" s="39">
        <v>19.2</v>
      </c>
    </row>
    <row r="45" spans="1:20" ht="25.5" x14ac:dyDescent="0.25">
      <c r="A45" s="2" t="s">
        <v>233</v>
      </c>
      <c r="B45" s="3">
        <v>2016</v>
      </c>
      <c r="C45" s="16" t="s">
        <v>234</v>
      </c>
      <c r="D45" s="16" t="s">
        <v>235</v>
      </c>
      <c r="E45" s="3" t="s">
        <v>237</v>
      </c>
      <c r="F45" s="3">
        <v>4.9000000000000004</v>
      </c>
      <c r="G45" s="3">
        <v>0.83299999999999996</v>
      </c>
      <c r="H45" s="3">
        <v>8.9499999999999993</v>
      </c>
      <c r="I45" s="3">
        <v>17.899999999999999</v>
      </c>
      <c r="J45" s="3">
        <v>5.5</v>
      </c>
      <c r="K45" s="5">
        <v>5.19</v>
      </c>
      <c r="L45" s="5">
        <v>42.944000000000003</v>
      </c>
      <c r="M45" s="10">
        <v>0.1</v>
      </c>
      <c r="N45" s="21">
        <f t="shared" si="4"/>
        <v>1.1625214604236342</v>
      </c>
      <c r="O45" s="21">
        <f t="shared" si="1"/>
        <v>0.97229930824652544</v>
      </c>
      <c r="P45" s="22">
        <f t="shared" si="2"/>
        <v>8.9104507024073758</v>
      </c>
      <c r="Q45" s="3" t="str">
        <f t="shared" si="3"/>
        <v>CUMPLE</v>
      </c>
      <c r="R45" s="23">
        <v>89.7</v>
      </c>
      <c r="S45" s="38">
        <v>7.44</v>
      </c>
      <c r="T45" s="39">
        <v>20.7</v>
      </c>
    </row>
    <row r="46" spans="1:20" ht="25.5" x14ac:dyDescent="0.25">
      <c r="A46" s="2" t="s">
        <v>233</v>
      </c>
      <c r="B46" s="3">
        <v>2019</v>
      </c>
      <c r="C46" s="16" t="s">
        <v>234</v>
      </c>
      <c r="D46" s="16" t="s">
        <v>235</v>
      </c>
      <c r="E46" s="3" t="s">
        <v>237</v>
      </c>
      <c r="F46" s="10">
        <v>6.54</v>
      </c>
      <c r="G46" s="10">
        <v>2.1800000000000002</v>
      </c>
      <c r="H46" s="10">
        <v>4.53</v>
      </c>
      <c r="I46" s="10">
        <v>3.52</v>
      </c>
      <c r="J46" s="10">
        <v>18</v>
      </c>
      <c r="K46" s="5">
        <v>2</v>
      </c>
      <c r="L46" s="5">
        <v>52.9846</v>
      </c>
      <c r="M46" s="10">
        <v>0.1</v>
      </c>
      <c r="N46" s="21">
        <f t="shared" si="4"/>
        <v>0.79587959866220748</v>
      </c>
      <c r="O46" s="21">
        <f t="shared" si="1"/>
        <v>1.4275385120786002</v>
      </c>
      <c r="P46" s="22">
        <f t="shared" si="2"/>
        <v>-28.409362609983148</v>
      </c>
      <c r="Q46" s="3" t="str">
        <f t="shared" si="3"/>
        <v>CUMPLE</v>
      </c>
      <c r="R46" s="28">
        <v>7.73</v>
      </c>
      <c r="S46" s="38">
        <v>7.62</v>
      </c>
      <c r="T46" s="39">
        <v>23.5</v>
      </c>
    </row>
    <row r="47" spans="1:20" ht="25.5" x14ac:dyDescent="0.25">
      <c r="A47" s="2" t="s">
        <v>244</v>
      </c>
      <c r="B47" s="3">
        <v>2016</v>
      </c>
      <c r="C47" s="16" t="s">
        <v>112</v>
      </c>
      <c r="D47" s="16" t="s">
        <v>245</v>
      </c>
      <c r="E47" s="3" t="s">
        <v>217</v>
      </c>
      <c r="F47" s="3">
        <v>1.99</v>
      </c>
      <c r="G47" s="3">
        <v>0.376</v>
      </c>
      <c r="H47" s="3">
        <v>6.95</v>
      </c>
      <c r="I47" s="3">
        <v>11.5</v>
      </c>
      <c r="J47" s="5">
        <v>7.2</v>
      </c>
      <c r="K47" s="5">
        <v>2</v>
      </c>
      <c r="L47" s="5">
        <v>12.529399999999999</v>
      </c>
      <c r="M47" s="10">
        <v>0.1</v>
      </c>
      <c r="N47" s="21">
        <f t="shared" si="4"/>
        <v>0.72787904124860647</v>
      </c>
      <c r="O47" s="21">
        <f t="shared" si="1"/>
        <v>0.45594968502019773</v>
      </c>
      <c r="P47" s="22">
        <f t="shared" si="2"/>
        <v>22.970329254087009</v>
      </c>
      <c r="Q47" s="3" t="str">
        <f t="shared" si="3"/>
        <v>CUMPLE</v>
      </c>
      <c r="R47" s="23">
        <v>40.299999999999997</v>
      </c>
      <c r="S47" s="38">
        <v>6.7</v>
      </c>
      <c r="T47" s="39">
        <v>20.3</v>
      </c>
    </row>
    <row r="48" spans="1:20" ht="25.5" x14ac:dyDescent="0.25">
      <c r="A48" s="2" t="s">
        <v>244</v>
      </c>
      <c r="B48" s="3">
        <v>2018</v>
      </c>
      <c r="C48" s="16" t="s">
        <v>112</v>
      </c>
      <c r="D48" s="16" t="s">
        <v>245</v>
      </c>
      <c r="E48" s="3" t="s">
        <v>217</v>
      </c>
      <c r="F48" s="10">
        <v>2.42</v>
      </c>
      <c r="G48" s="10">
        <v>0.98699999999999999</v>
      </c>
      <c r="H48" s="10">
        <v>16.3</v>
      </c>
      <c r="I48" s="10">
        <v>5.23</v>
      </c>
      <c r="J48" s="10">
        <v>7.3</v>
      </c>
      <c r="K48" s="5">
        <v>2</v>
      </c>
      <c r="L48" s="5">
        <v>41.589800000000004</v>
      </c>
      <c r="M48" s="10">
        <v>0.1</v>
      </c>
      <c r="N48" s="21">
        <f t="shared" si="4"/>
        <v>1.046048216276477</v>
      </c>
      <c r="O48" s="21">
        <f t="shared" si="1"/>
        <v>0.93507565875670506</v>
      </c>
      <c r="P48" s="22">
        <f t="shared" si="2"/>
        <v>5.6014951370929937</v>
      </c>
      <c r="Q48" s="3" t="str">
        <f t="shared" si="3"/>
        <v>CUMPLE</v>
      </c>
      <c r="R48" s="23">
        <v>75.3</v>
      </c>
      <c r="S48" s="38">
        <v>6.47</v>
      </c>
      <c r="T48" s="39">
        <v>21.5</v>
      </c>
    </row>
    <row r="49" spans="1:20" ht="25.5" hidden="1" x14ac:dyDescent="0.25">
      <c r="A49" s="2" t="s">
        <v>244</v>
      </c>
      <c r="B49" s="3">
        <v>2019</v>
      </c>
      <c r="C49" s="16" t="s">
        <v>112</v>
      </c>
      <c r="D49" s="16" t="s">
        <v>245</v>
      </c>
      <c r="E49" s="3" t="s">
        <v>217</v>
      </c>
      <c r="F49" s="10">
        <v>1.86</v>
      </c>
      <c r="G49" s="10">
        <v>0.26400000000000001</v>
      </c>
      <c r="H49" s="10">
        <v>6.04</v>
      </c>
      <c r="I49" s="10">
        <v>4.29</v>
      </c>
      <c r="J49" s="10">
        <v>129.97</v>
      </c>
      <c r="K49" s="5">
        <v>2</v>
      </c>
      <c r="L49" s="5">
        <v>231.01920000000001</v>
      </c>
      <c r="M49" s="10">
        <v>0.20599999999999999</v>
      </c>
      <c r="N49" s="21">
        <f t="shared" si="4"/>
        <v>0.48760869565217391</v>
      </c>
      <c r="O49" s="21">
        <f t="shared" si="1"/>
        <v>7.5478965828092637</v>
      </c>
      <c r="P49" s="22">
        <f t="shared" si="2"/>
        <v>-87.863645688612209</v>
      </c>
      <c r="Q49" s="25" t="str">
        <f t="shared" si="3"/>
        <v>NO CUMPLE</v>
      </c>
      <c r="R49" s="28">
        <v>43.8</v>
      </c>
      <c r="S49" s="38">
        <v>7.14</v>
      </c>
      <c r="T49" s="39">
        <v>19.7</v>
      </c>
    </row>
    <row r="50" spans="1:20" ht="25.5" x14ac:dyDescent="0.25">
      <c r="A50" s="2" t="s">
        <v>253</v>
      </c>
      <c r="B50" s="3">
        <v>2016</v>
      </c>
      <c r="C50" s="16" t="s">
        <v>158</v>
      </c>
      <c r="D50" s="16" t="s">
        <v>254</v>
      </c>
      <c r="E50" s="3" t="s">
        <v>217</v>
      </c>
      <c r="F50" s="3">
        <v>13.5</v>
      </c>
      <c r="G50" s="3">
        <v>2.85</v>
      </c>
      <c r="H50" s="3">
        <v>6.98</v>
      </c>
      <c r="I50" s="3">
        <v>12.1</v>
      </c>
      <c r="J50" s="3">
        <v>4.8</v>
      </c>
      <c r="K50" s="5">
        <v>2</v>
      </c>
      <c r="L50" s="5">
        <v>86.510199999999998</v>
      </c>
      <c r="M50" s="3">
        <v>0.123</v>
      </c>
      <c r="N50" s="21">
        <f t="shared" si="4"/>
        <v>1.5262346711259756</v>
      </c>
      <c r="O50" s="21">
        <f t="shared" si="1"/>
        <v>1.6005861472019964</v>
      </c>
      <c r="P50" s="22">
        <f t="shared" si="2"/>
        <v>-2.3778617450736879</v>
      </c>
      <c r="Q50" s="3" t="str">
        <f t="shared" si="3"/>
        <v>CUMPLE</v>
      </c>
      <c r="R50" s="23">
        <v>138.5</v>
      </c>
      <c r="S50" s="38">
        <v>6.32</v>
      </c>
      <c r="T50" s="39">
        <v>21</v>
      </c>
    </row>
    <row r="51" spans="1:20" ht="25.5" x14ac:dyDescent="0.25">
      <c r="A51" s="2" t="s">
        <v>253</v>
      </c>
      <c r="B51" s="3">
        <v>2018</v>
      </c>
      <c r="C51" s="16" t="s">
        <v>158</v>
      </c>
      <c r="D51" s="16" t="s">
        <v>254</v>
      </c>
      <c r="E51" s="3" t="s">
        <v>217</v>
      </c>
      <c r="F51" s="10">
        <v>13.2</v>
      </c>
      <c r="G51" s="10">
        <v>5.7</v>
      </c>
      <c r="H51" s="10">
        <v>5.91</v>
      </c>
      <c r="I51" s="10">
        <v>10.8</v>
      </c>
      <c r="J51" s="10">
        <v>14.8</v>
      </c>
      <c r="K51" s="5">
        <v>2</v>
      </c>
      <c r="L51" s="5">
        <v>94.281599999999997</v>
      </c>
      <c r="M51" s="10">
        <v>0.151</v>
      </c>
      <c r="N51" s="21">
        <f t="shared" si="4"/>
        <v>1.6688795986622074</v>
      </c>
      <c r="O51" s="21">
        <f t="shared" si="1"/>
        <v>2.0145684355122335</v>
      </c>
      <c r="P51" s="22">
        <f t="shared" si="2"/>
        <v>-9.3849250387892127</v>
      </c>
      <c r="Q51" s="3" t="str">
        <f t="shared" si="3"/>
        <v>CUMPLE</v>
      </c>
      <c r="R51" s="23">
        <v>142.1</v>
      </c>
      <c r="S51" s="38">
        <v>6.84</v>
      </c>
      <c r="T51" s="39">
        <v>21.1</v>
      </c>
    </row>
    <row r="52" spans="1:20" ht="25.5" x14ac:dyDescent="0.25">
      <c r="A52" s="2" t="s">
        <v>253</v>
      </c>
      <c r="B52" s="3">
        <v>2019</v>
      </c>
      <c r="C52" s="16" t="s">
        <v>158</v>
      </c>
      <c r="D52" s="16" t="s">
        <v>254</v>
      </c>
      <c r="E52" s="3" t="s">
        <v>217</v>
      </c>
      <c r="F52" s="10">
        <v>14.2</v>
      </c>
      <c r="G52" s="10">
        <v>4.88</v>
      </c>
      <c r="H52" s="10">
        <v>6.49</v>
      </c>
      <c r="I52" s="10">
        <v>1.36</v>
      </c>
      <c r="J52" s="10">
        <v>13</v>
      </c>
      <c r="K52" s="5">
        <v>12.818</v>
      </c>
      <c r="L52" s="5">
        <v>40.064800000000005</v>
      </c>
      <c r="M52" s="10">
        <v>0.1</v>
      </c>
      <c r="N52" s="21">
        <f t="shared" si="4"/>
        <v>1.43371237458194</v>
      </c>
      <c r="O52" s="21">
        <f t="shared" si="1"/>
        <v>1.2983146849640073</v>
      </c>
      <c r="P52" s="22">
        <f t="shared" si="2"/>
        <v>4.9559424803221148</v>
      </c>
      <c r="Q52" s="3" t="str">
        <f t="shared" si="3"/>
        <v>CUMPLE</v>
      </c>
      <c r="R52" s="23">
        <v>15.35</v>
      </c>
      <c r="S52" s="38">
        <v>6.43</v>
      </c>
      <c r="T52" s="39">
        <v>20.8</v>
      </c>
    </row>
    <row r="53" spans="1:20" ht="25.5" x14ac:dyDescent="0.25">
      <c r="A53" s="2" t="s">
        <v>265</v>
      </c>
      <c r="B53" s="3">
        <v>2016</v>
      </c>
      <c r="C53" s="16" t="s">
        <v>158</v>
      </c>
      <c r="D53" s="16" t="s">
        <v>266</v>
      </c>
      <c r="E53" s="3" t="s">
        <v>217</v>
      </c>
      <c r="F53" s="3">
        <v>8.27</v>
      </c>
      <c r="G53" s="3">
        <v>1.63</v>
      </c>
      <c r="H53" s="3">
        <v>8.2799999999999994</v>
      </c>
      <c r="I53" s="3">
        <v>16.600000000000001</v>
      </c>
      <c r="J53" s="3">
        <v>7.5</v>
      </c>
      <c r="K53" s="5">
        <v>4.41</v>
      </c>
      <c r="L53" s="5">
        <v>47.457999999999998</v>
      </c>
      <c r="M53" s="3">
        <v>3.133</v>
      </c>
      <c r="N53" s="21">
        <f t="shared" si="4"/>
        <v>1.334974358974359</v>
      </c>
      <c r="O53" s="21">
        <f t="shared" si="1"/>
        <v>1.1849947224581068</v>
      </c>
      <c r="P53" s="22">
        <f t="shared" si="2"/>
        <v>5.9516458999963975</v>
      </c>
      <c r="Q53" s="3" t="str">
        <f t="shared" si="3"/>
        <v>CUMPLE</v>
      </c>
      <c r="R53" s="23">
        <v>122</v>
      </c>
      <c r="S53" s="38">
        <v>6.34</v>
      </c>
      <c r="T53" s="39">
        <v>20.399999999999999</v>
      </c>
    </row>
    <row r="54" spans="1:20" ht="25.5" x14ac:dyDescent="0.25">
      <c r="A54" s="2" t="s">
        <v>265</v>
      </c>
      <c r="B54" s="3">
        <v>2018</v>
      </c>
      <c r="C54" s="16" t="s">
        <v>158</v>
      </c>
      <c r="D54" s="16" t="s">
        <v>266</v>
      </c>
      <c r="E54" s="3" t="s">
        <v>217</v>
      </c>
      <c r="F54" s="10">
        <v>8.52</v>
      </c>
      <c r="G54" s="10">
        <v>3.79</v>
      </c>
      <c r="H54" s="10">
        <v>18</v>
      </c>
      <c r="I54" s="10">
        <v>6.4</v>
      </c>
      <c r="J54" s="10">
        <v>26.44</v>
      </c>
      <c r="K54" s="5">
        <v>11.992000000000001</v>
      </c>
      <c r="L54" s="5">
        <v>53.5458</v>
      </c>
      <c r="M54" s="10">
        <v>2.7589999999999999</v>
      </c>
      <c r="N54" s="21">
        <f t="shared" si="4"/>
        <v>1.6885445930880714</v>
      </c>
      <c r="O54" s="21">
        <f t="shared" si="1"/>
        <v>1.9718058640473251</v>
      </c>
      <c r="P54" s="22">
        <f t="shared" si="2"/>
        <v>-7.7386379877115647</v>
      </c>
      <c r="Q54" s="3" t="str">
        <f t="shared" si="3"/>
        <v>CUMPLE</v>
      </c>
      <c r="R54" s="23">
        <v>155.1</v>
      </c>
      <c r="S54" s="38">
        <v>6.78</v>
      </c>
      <c r="T54" s="39">
        <v>20.100000000000001</v>
      </c>
    </row>
    <row r="55" spans="1:20" ht="25.5" x14ac:dyDescent="0.25">
      <c r="A55" s="2" t="s">
        <v>265</v>
      </c>
      <c r="B55" s="3">
        <v>2019</v>
      </c>
      <c r="C55" s="16" t="s">
        <v>158</v>
      </c>
      <c r="D55" s="16" t="s">
        <v>266</v>
      </c>
      <c r="E55" s="3" t="s">
        <v>217</v>
      </c>
      <c r="F55" s="10">
        <v>11.8</v>
      </c>
      <c r="G55" s="10">
        <v>3.34</v>
      </c>
      <c r="H55" s="10">
        <v>8.82</v>
      </c>
      <c r="I55" s="10">
        <v>2.08</v>
      </c>
      <c r="J55" s="10">
        <v>23.5</v>
      </c>
      <c r="K55" s="5">
        <v>12.964</v>
      </c>
      <c r="L55" s="5">
        <v>23.2898</v>
      </c>
      <c r="M55" s="10">
        <v>1.81</v>
      </c>
      <c r="N55" s="21">
        <f t="shared" si="4"/>
        <v>1.3051449275362319</v>
      </c>
      <c r="O55" s="21">
        <f t="shared" si="1"/>
        <v>1.3815844632574623</v>
      </c>
      <c r="P55" s="22">
        <f t="shared" si="2"/>
        <v>-2.8450775870155347</v>
      </c>
      <c r="Q55" s="3" t="str">
        <f t="shared" si="3"/>
        <v>CUMPLE</v>
      </c>
      <c r="R55" s="23">
        <v>15.2</v>
      </c>
      <c r="S55" s="38">
        <v>6.61</v>
      </c>
      <c r="T55" s="39">
        <v>20.3</v>
      </c>
    </row>
    <row r="56" spans="1:20" ht="15.75" x14ac:dyDescent="0.25">
      <c r="A56" s="2" t="s">
        <v>276</v>
      </c>
      <c r="B56" s="3">
        <v>2016</v>
      </c>
      <c r="C56" s="16" t="s">
        <v>158</v>
      </c>
      <c r="D56" s="16" t="s">
        <v>277</v>
      </c>
      <c r="E56" s="3" t="s">
        <v>217</v>
      </c>
      <c r="F56" s="3">
        <v>11.4</v>
      </c>
      <c r="G56" s="3">
        <v>3.15</v>
      </c>
      <c r="H56" s="3">
        <v>12</v>
      </c>
      <c r="I56" s="3">
        <v>4.59</v>
      </c>
      <c r="J56" s="3">
        <v>18.600000000000001</v>
      </c>
      <c r="K56" s="5">
        <v>11.43</v>
      </c>
      <c r="L56" s="5">
        <v>44.347000000000001</v>
      </c>
      <c r="M56" s="3">
        <v>0.875</v>
      </c>
      <c r="N56" s="21">
        <f t="shared" si="4"/>
        <v>1.4719314381270903</v>
      </c>
      <c r="O56" s="21">
        <f t="shared" si="1"/>
        <v>1.5245746582422881</v>
      </c>
      <c r="P56" s="22">
        <f t="shared" si="2"/>
        <v>-1.7568200571652877</v>
      </c>
      <c r="Q56" s="3" t="str">
        <f t="shared" si="3"/>
        <v>CUMPLE</v>
      </c>
      <c r="R56" s="23">
        <v>184.2</v>
      </c>
      <c r="S56" s="38">
        <v>6</v>
      </c>
      <c r="T56" s="39">
        <v>23.4</v>
      </c>
    </row>
    <row r="57" spans="1:20" ht="15.75" x14ac:dyDescent="0.25">
      <c r="A57" s="2" t="s">
        <v>276</v>
      </c>
      <c r="B57" s="3">
        <v>2018</v>
      </c>
      <c r="C57" s="16" t="s">
        <v>158</v>
      </c>
      <c r="D57" s="16" t="s">
        <v>277</v>
      </c>
      <c r="E57" s="3" t="s">
        <v>217</v>
      </c>
      <c r="F57" s="10">
        <v>12.2</v>
      </c>
      <c r="G57" s="10">
        <v>7.63</v>
      </c>
      <c r="H57" s="10">
        <v>13</v>
      </c>
      <c r="I57" s="10">
        <v>10.6</v>
      </c>
      <c r="J57" s="10">
        <v>52.39</v>
      </c>
      <c r="K57" s="5">
        <v>14.714</v>
      </c>
      <c r="L57" s="5">
        <v>57.803600000000003</v>
      </c>
      <c r="M57" s="10">
        <v>0.53100000000000003</v>
      </c>
      <c r="N57" s="21">
        <f t="shared" si="4"/>
        <v>2.082845596432553</v>
      </c>
      <c r="O57" s="21">
        <f t="shared" si="1"/>
        <v>2.7678641729758304</v>
      </c>
      <c r="P57" s="22">
        <f t="shared" si="2"/>
        <v>-14.122027684761393</v>
      </c>
      <c r="Q57" s="3" t="str">
        <f t="shared" si="3"/>
        <v>CUMPLE</v>
      </c>
      <c r="R57" s="23">
        <v>182.6</v>
      </c>
      <c r="S57" s="38">
        <v>6.64</v>
      </c>
      <c r="T57" s="39">
        <v>24.9</v>
      </c>
    </row>
    <row r="58" spans="1:20" ht="15.75" x14ac:dyDescent="0.25">
      <c r="A58" s="2" t="s">
        <v>276</v>
      </c>
      <c r="B58" s="3">
        <v>2019</v>
      </c>
      <c r="C58" s="16" t="s">
        <v>158</v>
      </c>
      <c r="D58" s="16" t="s">
        <v>277</v>
      </c>
      <c r="E58" s="3" t="s">
        <v>217</v>
      </c>
      <c r="F58" s="10">
        <v>12.3</v>
      </c>
      <c r="G58" s="10">
        <v>5.96</v>
      </c>
      <c r="H58" s="10">
        <v>13.3</v>
      </c>
      <c r="I58" s="10">
        <v>1.82</v>
      </c>
      <c r="J58" s="10">
        <v>13.75</v>
      </c>
      <c r="K58" s="5">
        <v>24.352</v>
      </c>
      <c r="L58" s="5">
        <v>29.121400000000001</v>
      </c>
      <c r="M58" s="10">
        <v>1.268</v>
      </c>
      <c r="N58" s="21">
        <f t="shared" si="4"/>
        <v>1.7365942028985506</v>
      </c>
      <c r="O58" s="21">
        <f t="shared" si="1"/>
        <v>1.418355661311709</v>
      </c>
      <c r="P58" s="22">
        <f t="shared" si="2"/>
        <v>10.086960341174942</v>
      </c>
      <c r="Q58" s="3" t="str">
        <f t="shared" si="3"/>
        <v>CUMPLE</v>
      </c>
      <c r="R58" s="23">
        <v>21.55</v>
      </c>
      <c r="S58" s="38">
        <v>6.4</v>
      </c>
      <c r="T58" s="39">
        <v>22.6</v>
      </c>
    </row>
    <row r="59" spans="1:20" ht="25.5" x14ac:dyDescent="0.25">
      <c r="A59" s="2" t="s">
        <v>287</v>
      </c>
      <c r="B59" s="3">
        <v>2016</v>
      </c>
      <c r="C59" s="16" t="s">
        <v>158</v>
      </c>
      <c r="D59" s="16" t="s">
        <v>288</v>
      </c>
      <c r="E59" s="3" t="s">
        <v>217</v>
      </c>
      <c r="F59" s="10">
        <v>7.26</v>
      </c>
      <c r="G59" s="10">
        <v>2.0699999999999998</v>
      </c>
      <c r="H59" s="10">
        <v>8.85</v>
      </c>
      <c r="I59" s="10">
        <v>10.5</v>
      </c>
      <c r="J59" s="3">
        <v>11</v>
      </c>
      <c r="K59" s="5">
        <v>3.24</v>
      </c>
      <c r="L59" s="5">
        <v>17.641200000000001</v>
      </c>
      <c r="M59" s="3">
        <v>20.161000000000001</v>
      </c>
      <c r="N59" s="21">
        <f t="shared" si="4"/>
        <v>1.1895133779264215</v>
      </c>
      <c r="O59" s="21">
        <f t="shared" si="1"/>
        <v>1.3211560473749935</v>
      </c>
      <c r="P59" s="22">
        <f t="shared" si="2"/>
        <v>-5.2433294531703538</v>
      </c>
      <c r="Q59" s="3" t="str">
        <f t="shared" si="3"/>
        <v>CUMPLE</v>
      </c>
      <c r="R59" s="23">
        <v>399</v>
      </c>
      <c r="S59" s="38">
        <v>5.86</v>
      </c>
      <c r="T59" s="39">
        <v>20.399999999999999</v>
      </c>
    </row>
    <row r="60" spans="1:20" ht="25.5" x14ac:dyDescent="0.25">
      <c r="A60" s="2" t="s">
        <v>287</v>
      </c>
      <c r="B60" s="3">
        <v>2018</v>
      </c>
      <c r="C60" s="16" t="s">
        <v>158</v>
      </c>
      <c r="D60" s="16" t="s">
        <v>288</v>
      </c>
      <c r="E60" s="3" t="s">
        <v>217</v>
      </c>
      <c r="F60" s="10">
        <v>7.37</v>
      </c>
      <c r="G60" s="10">
        <v>4.55</v>
      </c>
      <c r="H60" s="10">
        <v>8.16</v>
      </c>
      <c r="I60" s="10">
        <v>5.53</v>
      </c>
      <c r="J60" s="10">
        <v>14.5</v>
      </c>
      <c r="K60" s="5">
        <v>3.5830000000000002</v>
      </c>
      <c r="L60" s="5">
        <v>31.976199999999999</v>
      </c>
      <c r="M60" s="10">
        <v>6.5940000000000003</v>
      </c>
      <c r="N60" s="21">
        <f t="shared" si="4"/>
        <v>1.2442441471571908</v>
      </c>
      <c r="O60" s="21">
        <f t="shared" si="1"/>
        <v>1.2256625924724334</v>
      </c>
      <c r="P60" s="22">
        <f t="shared" si="2"/>
        <v>0.75231806880059859</v>
      </c>
      <c r="Q60" s="3" t="str">
        <f t="shared" si="3"/>
        <v>CUMPLE</v>
      </c>
      <c r="R60" s="23">
        <v>144.19999999999999</v>
      </c>
      <c r="S60" s="38">
        <v>5.94</v>
      </c>
      <c r="T60" s="39">
        <v>20.2</v>
      </c>
    </row>
    <row r="61" spans="1:20" ht="25.5" x14ac:dyDescent="0.25">
      <c r="A61" s="2" t="s">
        <v>287</v>
      </c>
      <c r="B61" s="3">
        <v>2019</v>
      </c>
      <c r="C61" s="16" t="s">
        <v>158</v>
      </c>
      <c r="D61" s="16" t="s">
        <v>288</v>
      </c>
      <c r="E61" s="3" t="s">
        <v>217</v>
      </c>
      <c r="F61" s="10">
        <v>7.36</v>
      </c>
      <c r="G61" s="10">
        <v>4.18</v>
      </c>
      <c r="H61" s="10">
        <v>8.01</v>
      </c>
      <c r="I61" s="10">
        <v>5.28</v>
      </c>
      <c r="J61" s="10">
        <v>16.5</v>
      </c>
      <c r="K61" s="5">
        <v>6.7910000000000004</v>
      </c>
      <c r="L61" s="5">
        <v>25.851800000000001</v>
      </c>
      <c r="M61" s="10">
        <v>6.8940000000000001</v>
      </c>
      <c r="N61" s="21">
        <f t="shared" si="4"/>
        <v>1.1999788182831661</v>
      </c>
      <c r="O61" s="21">
        <f t="shared" si="1"/>
        <v>1.258942285215326</v>
      </c>
      <c r="P61" s="22">
        <f t="shared" si="2"/>
        <v>-2.397940578421494</v>
      </c>
      <c r="Q61" s="3" t="str">
        <f t="shared" si="3"/>
        <v>CUMPLE</v>
      </c>
      <c r="R61" s="23">
        <v>14.5</v>
      </c>
      <c r="S61" s="38">
        <v>5.55</v>
      </c>
      <c r="T61" s="39">
        <v>19.3</v>
      </c>
    </row>
    <row r="62" spans="1:20" ht="25.5" x14ac:dyDescent="0.25">
      <c r="A62" s="2" t="s">
        <v>298</v>
      </c>
      <c r="B62" s="3">
        <v>2016</v>
      </c>
      <c r="C62" s="16" t="s">
        <v>158</v>
      </c>
      <c r="D62" s="16" t="s">
        <v>299</v>
      </c>
      <c r="E62" s="3" t="s">
        <v>217</v>
      </c>
      <c r="F62" s="3">
        <v>11.7</v>
      </c>
      <c r="G62" s="3">
        <v>2.74</v>
      </c>
      <c r="H62" s="24">
        <v>0</v>
      </c>
      <c r="I62" s="3">
        <v>5.32</v>
      </c>
      <c r="J62" s="3">
        <v>9.8000000000000007</v>
      </c>
      <c r="K62" s="5">
        <v>32.020000000000003</v>
      </c>
      <c r="L62" s="5">
        <v>41.370199999999997</v>
      </c>
      <c r="M62" s="3">
        <v>2.5950000000000002</v>
      </c>
      <c r="N62" s="21">
        <f t="shared" si="4"/>
        <v>0.94974358974358974</v>
      </c>
      <c r="O62" s="21">
        <f t="shared" si="1"/>
        <v>1.7087927798460125</v>
      </c>
      <c r="P62" s="22">
        <f t="shared" si="2"/>
        <v>-28.551393871643633</v>
      </c>
      <c r="Q62" s="3" t="str">
        <f t="shared" si="3"/>
        <v>CUMPLE</v>
      </c>
      <c r="R62" s="23">
        <v>189.2</v>
      </c>
      <c r="S62" s="38">
        <v>5.98</v>
      </c>
      <c r="T62" s="39">
        <v>20.8</v>
      </c>
    </row>
    <row r="63" spans="1:20" ht="25.5" x14ac:dyDescent="0.25">
      <c r="A63" s="2" t="s">
        <v>298</v>
      </c>
      <c r="B63" s="3">
        <v>2018</v>
      </c>
      <c r="C63" s="16" t="s">
        <v>158</v>
      </c>
      <c r="D63" s="16" t="s">
        <v>299</v>
      </c>
      <c r="E63" s="3" t="s">
        <v>217</v>
      </c>
      <c r="F63" s="10">
        <v>3.02</v>
      </c>
      <c r="G63" s="10">
        <v>1.06</v>
      </c>
      <c r="H63" s="10">
        <v>86</v>
      </c>
      <c r="I63" s="10">
        <v>4.6500000000000004</v>
      </c>
      <c r="J63" s="10">
        <v>53.49</v>
      </c>
      <c r="K63" s="5">
        <v>24.776</v>
      </c>
      <c r="L63" s="5">
        <v>183.01219999999998</v>
      </c>
      <c r="M63" s="10">
        <v>0.2</v>
      </c>
      <c r="N63" s="21">
        <f t="shared" si="4"/>
        <v>4.0976945373467117</v>
      </c>
      <c r="O63" s="21">
        <f t="shared" si="1"/>
        <v>5.0502768963547719</v>
      </c>
      <c r="P63" s="22">
        <f t="shared" si="2"/>
        <v>-10.413044748901484</v>
      </c>
      <c r="Q63" s="24" t="s">
        <v>358</v>
      </c>
      <c r="R63" s="23">
        <v>358</v>
      </c>
      <c r="S63" s="38">
        <v>7.88</v>
      </c>
      <c r="T63" s="39">
        <v>22.5</v>
      </c>
    </row>
    <row r="64" spans="1:20" ht="25.5" hidden="1" x14ac:dyDescent="0.25">
      <c r="A64" s="29" t="s">
        <v>298</v>
      </c>
      <c r="B64" s="30">
        <v>2019</v>
      </c>
      <c r="C64" s="31" t="s">
        <v>158</v>
      </c>
      <c r="D64" s="31" t="s">
        <v>299</v>
      </c>
      <c r="E64" s="30" t="s">
        <v>217</v>
      </c>
      <c r="F64" s="31"/>
      <c r="G64" s="30"/>
      <c r="H64" s="30"/>
      <c r="I64" s="30"/>
      <c r="J64" s="32"/>
      <c r="K64" s="33"/>
      <c r="L64" s="33"/>
      <c r="M64" s="30"/>
      <c r="N64" s="34"/>
      <c r="O64" s="34"/>
      <c r="P64" s="35"/>
      <c r="Q64" s="30" t="str">
        <f t="shared" si="3"/>
        <v>N/A</v>
      </c>
      <c r="R64" s="36">
        <v>12.81</v>
      </c>
      <c r="S64" s="38"/>
      <c r="T64" s="39"/>
    </row>
    <row r="65" spans="1:20" ht="25.5" x14ac:dyDescent="0.25">
      <c r="A65" s="2" t="s">
        <v>305</v>
      </c>
      <c r="B65" s="3">
        <v>2016</v>
      </c>
      <c r="C65" s="16" t="s">
        <v>158</v>
      </c>
      <c r="D65" s="16" t="s">
        <v>306</v>
      </c>
      <c r="E65" s="3" t="s">
        <v>217</v>
      </c>
      <c r="F65" s="3">
        <v>2.58</v>
      </c>
      <c r="G65" s="3">
        <v>0.21299999999999999</v>
      </c>
      <c r="H65" s="3">
        <v>90.9</v>
      </c>
      <c r="I65" s="3">
        <v>8.07</v>
      </c>
      <c r="J65" s="3">
        <v>22.99</v>
      </c>
      <c r="K65" s="5">
        <v>18.53</v>
      </c>
      <c r="L65" s="5">
        <v>145.76560000000001</v>
      </c>
      <c r="M65" s="10">
        <v>2.5430000000000001</v>
      </c>
      <c r="N65" s="21">
        <f>(F65*2/40)+(G65*2/24)+(I65*1/39)+(H65*1/23)</f>
        <v>4.3058469899665557</v>
      </c>
      <c r="O65" s="21">
        <f t="shared" si="1"/>
        <v>3.5138599005710232</v>
      </c>
      <c r="P65" s="22">
        <f t="shared" si="2"/>
        <v>10.128091762031326</v>
      </c>
      <c r="Q65" s="24" t="s">
        <v>358</v>
      </c>
      <c r="R65" s="23">
        <v>213</v>
      </c>
      <c r="S65" s="38">
        <v>7.16</v>
      </c>
      <c r="T65" s="39">
        <v>20.9</v>
      </c>
    </row>
    <row r="66" spans="1:20" ht="25.5" x14ac:dyDescent="0.25">
      <c r="A66" s="2" t="s">
        <v>305</v>
      </c>
      <c r="B66" s="3">
        <v>2018</v>
      </c>
      <c r="C66" s="16" t="s">
        <v>158</v>
      </c>
      <c r="D66" s="16" t="s">
        <v>306</v>
      </c>
      <c r="E66" s="3" t="s">
        <v>217</v>
      </c>
      <c r="F66" s="10">
        <v>7.41</v>
      </c>
      <c r="G66" s="10">
        <v>3.86</v>
      </c>
      <c r="H66" s="10">
        <v>14.5</v>
      </c>
      <c r="I66" s="10">
        <v>7.3739999999999997</v>
      </c>
      <c r="J66" s="10">
        <v>8.1</v>
      </c>
      <c r="K66" s="5">
        <v>2.1739999999999999</v>
      </c>
      <c r="L66" s="5">
        <v>53.7898</v>
      </c>
      <c r="M66" s="10">
        <v>0.1</v>
      </c>
      <c r="N66" s="21">
        <f>(F66*2/40)+(G66*2/24)+(I66*1/39)+(H66*1/23)</f>
        <v>1.5116783723522853</v>
      </c>
      <c r="O66" s="21">
        <f t="shared" si="1"/>
        <v>1.1615027348125735</v>
      </c>
      <c r="P66" s="22">
        <f t="shared" si="2"/>
        <v>13.099585232034785</v>
      </c>
      <c r="Q66" s="3" t="str">
        <f t="shared" ref="Q66:Q73" si="5">IF(OR(P66="",R66=""),"N/A",IF(AND(R66&lt;=50,ABS(P66)&lt;=30),"CUMPLE",IF(AND(50&lt;R66,R66&lt;=200,ABS(P66)&lt;30),"CUMPLE",IF(AND(200&lt;R66,R66&lt;=500,ABS(P66)&lt;10),"CUMPLE",IF(AND(500&lt;R66,R66&lt;=2000,ABS(P66)&lt;8),"CUMPLE",IF(AND(R66&gt;2000,ABS(P66)&lt;4),"CUMPLE","NO CUMPLE"))))))</f>
        <v>CUMPLE</v>
      </c>
      <c r="R66" s="23">
        <v>178.7</v>
      </c>
      <c r="S66" s="38">
        <v>7.18</v>
      </c>
      <c r="T66" s="39">
        <v>20.6</v>
      </c>
    </row>
    <row r="67" spans="1:20" ht="25.5" hidden="1" x14ac:dyDescent="0.25">
      <c r="A67" s="29" t="s">
        <v>305</v>
      </c>
      <c r="B67" s="30">
        <v>2019</v>
      </c>
      <c r="C67" s="31" t="s">
        <v>158</v>
      </c>
      <c r="D67" s="31" t="s">
        <v>306</v>
      </c>
      <c r="E67" s="30" t="s">
        <v>217</v>
      </c>
      <c r="F67" s="31"/>
      <c r="G67" s="30"/>
      <c r="H67" s="30"/>
      <c r="I67" s="30"/>
      <c r="J67" s="32"/>
      <c r="K67" s="33"/>
      <c r="L67" s="33"/>
      <c r="M67" s="30"/>
      <c r="N67" s="34"/>
      <c r="O67" s="34"/>
      <c r="P67" s="35"/>
      <c r="Q67" s="30" t="str">
        <f t="shared" si="5"/>
        <v>N/A</v>
      </c>
      <c r="R67" s="36">
        <v>175.7</v>
      </c>
      <c r="S67" s="38"/>
      <c r="T67" s="39"/>
    </row>
    <row r="68" spans="1:20" ht="38.25" x14ac:dyDescent="0.25">
      <c r="A68" s="2" t="s">
        <v>312</v>
      </c>
      <c r="B68" s="3">
        <v>2016</v>
      </c>
      <c r="C68" s="16" t="s">
        <v>158</v>
      </c>
      <c r="D68" s="16" t="s">
        <v>313</v>
      </c>
      <c r="E68" s="3" t="s">
        <v>217</v>
      </c>
      <c r="F68" s="3">
        <v>9.8800000000000008</v>
      </c>
      <c r="G68" s="3">
        <v>2.59</v>
      </c>
      <c r="H68" s="3">
        <v>11.5</v>
      </c>
      <c r="I68" s="3">
        <v>10.8</v>
      </c>
      <c r="J68" s="9">
        <v>1</v>
      </c>
      <c r="K68" s="5">
        <v>2</v>
      </c>
      <c r="L68" s="5">
        <v>82.801400000000001</v>
      </c>
      <c r="M68" s="3">
        <v>2.5110000000000001</v>
      </c>
      <c r="N68" s="21">
        <f t="shared" ref="N68:N73" si="6">(F68*2/40)+(G68*2/24)+(I68*1/39)+(H68*1/23)</f>
        <v>1.4867564102564104</v>
      </c>
      <c r="O68" s="21">
        <f t="shared" ref="O68:O73" si="7">(J68*1/35)+(K68*2/96)+(M68*2/62.01)+(L68*1/61.0168)</f>
        <v>1.5082512944485571</v>
      </c>
      <c r="P68" s="22">
        <f t="shared" ref="P68:P73" si="8">(N68-O68)/(N68+O68)*100</f>
        <v>-0.71769044728598308</v>
      </c>
      <c r="Q68" s="3" t="str">
        <f t="shared" si="5"/>
        <v>CUMPLE</v>
      </c>
      <c r="R68" s="23">
        <v>89.7</v>
      </c>
      <c r="S68" s="38">
        <v>6.59</v>
      </c>
      <c r="T68" s="39">
        <v>20.7</v>
      </c>
    </row>
    <row r="69" spans="1:20" ht="38.25" x14ac:dyDescent="0.25">
      <c r="A69" s="2" t="s">
        <v>312</v>
      </c>
      <c r="B69" s="3">
        <v>2018</v>
      </c>
      <c r="C69" s="16" t="s">
        <v>158</v>
      </c>
      <c r="D69" s="16" t="s">
        <v>313</v>
      </c>
      <c r="E69" s="3" t="s">
        <v>217</v>
      </c>
      <c r="F69" s="10">
        <v>8.98</v>
      </c>
      <c r="G69" s="10">
        <v>4.7699999999999996</v>
      </c>
      <c r="H69" s="10">
        <v>14.7</v>
      </c>
      <c r="I69" s="10">
        <v>19.7</v>
      </c>
      <c r="J69" s="10">
        <v>12.2</v>
      </c>
      <c r="K69" s="5">
        <v>3.1459999999999999</v>
      </c>
      <c r="L69" s="5">
        <v>97.978200000000001</v>
      </c>
      <c r="M69" s="10">
        <v>1.149</v>
      </c>
      <c r="N69" s="21">
        <f t="shared" si="6"/>
        <v>1.9907586399108137</v>
      </c>
      <c r="O69" s="21">
        <f t="shared" si="7"/>
        <v>2.0569293927023917</v>
      </c>
      <c r="P69" s="22">
        <f t="shared" si="8"/>
        <v>-1.634778971561647</v>
      </c>
      <c r="Q69" s="3" t="str">
        <f t="shared" si="5"/>
        <v>CUMPLE</v>
      </c>
      <c r="R69" s="23">
        <v>62.1</v>
      </c>
      <c r="S69" s="38">
        <v>6.48</v>
      </c>
      <c r="T69" s="39">
        <v>21.4</v>
      </c>
    </row>
    <row r="70" spans="1:20" ht="38.25" x14ac:dyDescent="0.25">
      <c r="A70" s="2" t="s">
        <v>312</v>
      </c>
      <c r="B70" s="3">
        <v>2019</v>
      </c>
      <c r="C70" s="16" t="s">
        <v>158</v>
      </c>
      <c r="D70" s="16" t="s">
        <v>313</v>
      </c>
      <c r="E70" s="3" t="s">
        <v>217</v>
      </c>
      <c r="F70" s="10">
        <v>21.7</v>
      </c>
      <c r="G70" s="10">
        <v>2.8</v>
      </c>
      <c r="H70" s="10">
        <v>8.1999999999999993</v>
      </c>
      <c r="I70" s="10">
        <v>3.35</v>
      </c>
      <c r="J70" s="10">
        <v>27.75</v>
      </c>
      <c r="K70" s="5">
        <v>14.86</v>
      </c>
      <c r="L70" s="5">
        <v>22.203999999999997</v>
      </c>
      <c r="M70" s="10">
        <v>3.3</v>
      </c>
      <c r="N70" s="21">
        <f t="shared" si="6"/>
        <v>1.7607525083612039</v>
      </c>
      <c r="O70" s="21">
        <f t="shared" si="7"/>
        <v>1.5727747006692443</v>
      </c>
      <c r="P70" s="22">
        <f t="shared" si="8"/>
        <v>5.6390062508784107</v>
      </c>
      <c r="Q70" s="3" t="str">
        <f t="shared" si="5"/>
        <v>CUMPLE</v>
      </c>
      <c r="R70" s="23">
        <v>7.73</v>
      </c>
      <c r="S70" s="38">
        <v>6.73</v>
      </c>
      <c r="T70" s="39">
        <v>21.1</v>
      </c>
    </row>
    <row r="71" spans="1:20" ht="15.75" hidden="1" x14ac:dyDescent="0.25">
      <c r="A71" s="2" t="s">
        <v>323</v>
      </c>
      <c r="B71" s="3">
        <v>2016</v>
      </c>
      <c r="C71" s="16" t="s">
        <v>158</v>
      </c>
      <c r="D71" s="16" t="s">
        <v>324</v>
      </c>
      <c r="E71" s="3" t="s">
        <v>217</v>
      </c>
      <c r="F71" s="3">
        <v>7.86</v>
      </c>
      <c r="G71" s="3">
        <v>2.16</v>
      </c>
      <c r="H71" s="3">
        <v>7.81</v>
      </c>
      <c r="I71" s="3">
        <v>10.9</v>
      </c>
      <c r="J71" s="3">
        <v>6.2</v>
      </c>
      <c r="K71" s="5">
        <v>2</v>
      </c>
      <c r="L71" s="5">
        <v>153.50039999999998</v>
      </c>
      <c r="M71" s="3">
        <v>0.40100000000000002</v>
      </c>
      <c r="N71" s="21">
        <f t="shared" si="6"/>
        <v>1.192052396878484</v>
      </c>
      <c r="O71" s="21">
        <f t="shared" si="7"/>
        <v>2.747450071154947</v>
      </c>
      <c r="P71" s="22">
        <f t="shared" si="8"/>
        <v>-39.482084016891235</v>
      </c>
      <c r="Q71" s="25" t="str">
        <f t="shared" si="5"/>
        <v>NO CUMPLE</v>
      </c>
      <c r="R71" s="23">
        <v>40.299999999999997</v>
      </c>
      <c r="S71" s="38">
        <v>5.71</v>
      </c>
      <c r="T71" s="39">
        <v>22.4</v>
      </c>
    </row>
    <row r="72" spans="1:20" ht="15.75" x14ac:dyDescent="0.25">
      <c r="A72" s="2" t="s">
        <v>323</v>
      </c>
      <c r="B72" s="3">
        <v>2018</v>
      </c>
      <c r="C72" s="16" t="s">
        <v>158</v>
      </c>
      <c r="D72" s="16" t="s">
        <v>324</v>
      </c>
      <c r="E72" s="3" t="s">
        <v>217</v>
      </c>
      <c r="F72" s="10">
        <v>7.79</v>
      </c>
      <c r="G72" s="10">
        <v>5.1100000000000003</v>
      </c>
      <c r="H72" s="10">
        <v>10.6</v>
      </c>
      <c r="I72" s="10">
        <v>14.2</v>
      </c>
      <c r="J72" s="10">
        <v>7.2</v>
      </c>
      <c r="K72" s="5">
        <v>2</v>
      </c>
      <c r="L72" s="5">
        <v>62.671399999999998</v>
      </c>
      <c r="M72" s="10">
        <v>1.038</v>
      </c>
      <c r="N72" s="21">
        <f t="shared" si="6"/>
        <v>1.6403054626532887</v>
      </c>
      <c r="O72" s="21">
        <f t="shared" si="7"/>
        <v>1.3079765454371259</v>
      </c>
      <c r="P72" s="22">
        <f t="shared" si="8"/>
        <v>11.271951472220607</v>
      </c>
      <c r="Q72" s="3" t="str">
        <f t="shared" si="5"/>
        <v>CUMPLE</v>
      </c>
      <c r="R72" s="23">
        <v>75.3</v>
      </c>
      <c r="S72" s="38">
        <v>6.54</v>
      </c>
      <c r="T72" s="39">
        <v>24</v>
      </c>
    </row>
    <row r="73" spans="1:20" ht="15.75" x14ac:dyDescent="0.25">
      <c r="A73" s="2" t="s">
        <v>323</v>
      </c>
      <c r="B73" s="3">
        <v>2019</v>
      </c>
      <c r="C73" s="16" t="s">
        <v>158</v>
      </c>
      <c r="D73" s="16" t="s">
        <v>324</v>
      </c>
      <c r="E73" s="3" t="s">
        <v>217</v>
      </c>
      <c r="F73" s="10">
        <v>8.66</v>
      </c>
      <c r="G73" s="10">
        <v>4.55</v>
      </c>
      <c r="H73" s="10">
        <v>6.06</v>
      </c>
      <c r="I73" s="10">
        <v>1.92</v>
      </c>
      <c r="J73" s="10">
        <v>17.5</v>
      </c>
      <c r="K73" s="5">
        <v>2.125</v>
      </c>
      <c r="L73" s="5">
        <v>21.825800000000001</v>
      </c>
      <c r="M73" s="10">
        <v>0.59499999999999997</v>
      </c>
      <c r="N73" s="21">
        <f t="shared" si="6"/>
        <v>1.1248756967670011</v>
      </c>
      <c r="O73" s="21">
        <f t="shared" si="7"/>
        <v>0.92116277197857066</v>
      </c>
      <c r="P73" s="22">
        <f t="shared" si="8"/>
        <v>9.9564562397170882</v>
      </c>
      <c r="Q73" s="3" t="str">
        <f t="shared" si="5"/>
        <v>CUMPLE</v>
      </c>
      <c r="R73" s="23">
        <v>43.8</v>
      </c>
      <c r="S73" s="38">
        <v>6.34</v>
      </c>
      <c r="T73" s="39">
        <v>23.2</v>
      </c>
    </row>
  </sheetData>
  <phoneticPr fontId="19" type="noConversion"/>
  <pageMargins left="0.7" right="0.7" top="0.75" bottom="0.75"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83269-E9DD-469B-B78D-12D8EBD647B9}">
  <dimension ref="A1:E73"/>
  <sheetViews>
    <sheetView workbookViewId="0">
      <selection activeCell="F10" sqref="F10"/>
    </sheetView>
  </sheetViews>
  <sheetFormatPr baseColWidth="10" defaultRowHeight="15" x14ac:dyDescent="0.25"/>
  <cols>
    <col min="1" max="1" width="42.7109375" bestFit="1" customWidth="1"/>
    <col min="2" max="2" width="11.42578125" style="37"/>
    <col min="5" max="5" width="15.42578125" bestFit="1" customWidth="1"/>
  </cols>
  <sheetData>
    <row r="1" spans="1:5" x14ac:dyDescent="0.25">
      <c r="A1" s="41" t="s">
        <v>3</v>
      </c>
      <c r="B1" s="42" t="s">
        <v>0</v>
      </c>
      <c r="C1" s="41" t="s">
        <v>359</v>
      </c>
      <c r="D1" s="41" t="s">
        <v>1</v>
      </c>
      <c r="E1" s="41" t="s">
        <v>2</v>
      </c>
    </row>
    <row r="2" spans="1:5" x14ac:dyDescent="0.25">
      <c r="A2" s="3" t="s">
        <v>100</v>
      </c>
      <c r="B2" s="37" t="s">
        <v>98</v>
      </c>
      <c r="C2" s="3" t="s">
        <v>102</v>
      </c>
      <c r="D2" s="3">
        <v>2016</v>
      </c>
      <c r="E2" s="4" t="s">
        <v>99</v>
      </c>
    </row>
    <row r="3" spans="1:5" x14ac:dyDescent="0.25">
      <c r="A3" s="3" t="s">
        <v>100</v>
      </c>
      <c r="B3" s="37" t="s">
        <v>98</v>
      </c>
      <c r="C3" s="3" t="s">
        <v>102</v>
      </c>
      <c r="D3" s="3">
        <v>2018</v>
      </c>
      <c r="E3" s="4" t="s">
        <v>99</v>
      </c>
    </row>
    <row r="4" spans="1:5" x14ac:dyDescent="0.25">
      <c r="A4" s="3" t="s">
        <v>100</v>
      </c>
      <c r="B4" s="37" t="s">
        <v>98</v>
      </c>
      <c r="C4" s="3" t="s">
        <v>102</v>
      </c>
      <c r="D4" s="3">
        <v>2019</v>
      </c>
      <c r="E4" s="4" t="s">
        <v>99</v>
      </c>
    </row>
    <row r="5" spans="1:5" x14ac:dyDescent="0.25">
      <c r="A5" s="3" t="s">
        <v>113</v>
      </c>
      <c r="B5" s="37" t="s">
        <v>111</v>
      </c>
      <c r="C5" s="3" t="s">
        <v>102</v>
      </c>
      <c r="D5" s="3">
        <v>2016</v>
      </c>
      <c r="E5" s="3" t="s">
        <v>112</v>
      </c>
    </row>
    <row r="6" spans="1:5" x14ac:dyDescent="0.25">
      <c r="A6" s="3" t="s">
        <v>113</v>
      </c>
      <c r="B6" s="37" t="s">
        <v>111</v>
      </c>
      <c r="C6" s="3" t="s">
        <v>102</v>
      </c>
      <c r="D6" s="3">
        <v>2018</v>
      </c>
      <c r="E6" s="3" t="s">
        <v>112</v>
      </c>
    </row>
    <row r="7" spans="1:5" x14ac:dyDescent="0.25">
      <c r="A7" s="3" t="s">
        <v>113</v>
      </c>
      <c r="B7" s="37" t="s">
        <v>111</v>
      </c>
      <c r="C7" s="3" t="s">
        <v>102</v>
      </c>
      <c r="D7" s="3">
        <v>2019</v>
      </c>
      <c r="E7" s="3" t="s">
        <v>112</v>
      </c>
    </row>
    <row r="8" spans="1:5" x14ac:dyDescent="0.25">
      <c r="A8" s="3" t="s">
        <v>123</v>
      </c>
      <c r="B8" s="37" t="s">
        <v>122</v>
      </c>
      <c r="C8" s="3" t="s">
        <v>102</v>
      </c>
      <c r="D8" s="3">
        <v>2016</v>
      </c>
      <c r="E8" s="3" t="s">
        <v>112</v>
      </c>
    </row>
    <row r="9" spans="1:5" x14ac:dyDescent="0.25">
      <c r="A9" s="3" t="s">
        <v>123</v>
      </c>
      <c r="B9" s="37" t="s">
        <v>122</v>
      </c>
      <c r="C9" s="3" t="s">
        <v>102</v>
      </c>
      <c r="D9" s="3">
        <v>2018</v>
      </c>
      <c r="E9" s="3" t="s">
        <v>112</v>
      </c>
    </row>
    <row r="10" spans="1:5" x14ac:dyDescent="0.25">
      <c r="A10" s="3" t="s">
        <v>123</v>
      </c>
      <c r="B10" s="37" t="s">
        <v>122</v>
      </c>
      <c r="C10" s="3" t="s">
        <v>102</v>
      </c>
      <c r="D10" s="3">
        <v>2019</v>
      </c>
      <c r="E10" s="3" t="s">
        <v>112</v>
      </c>
    </row>
    <row r="11" spans="1:5" x14ac:dyDescent="0.25">
      <c r="A11" s="3" t="s">
        <v>131</v>
      </c>
      <c r="B11" s="37" t="s">
        <v>130</v>
      </c>
      <c r="C11" s="3" t="s">
        <v>102</v>
      </c>
      <c r="D11" s="3">
        <v>2016</v>
      </c>
      <c r="E11" s="3" t="s">
        <v>112</v>
      </c>
    </row>
    <row r="12" spans="1:5" x14ac:dyDescent="0.25">
      <c r="A12" s="3" t="s">
        <v>131</v>
      </c>
      <c r="B12" s="37" t="s">
        <v>130</v>
      </c>
      <c r="C12" s="3" t="s">
        <v>102</v>
      </c>
      <c r="D12" s="3">
        <v>2018</v>
      </c>
      <c r="E12" s="3" t="s">
        <v>112</v>
      </c>
    </row>
    <row r="13" spans="1:5" x14ac:dyDescent="0.25">
      <c r="A13" s="3" t="s">
        <v>131</v>
      </c>
      <c r="B13" s="37" t="s">
        <v>130</v>
      </c>
      <c r="C13" s="3" t="s">
        <v>102</v>
      </c>
      <c r="D13" s="3">
        <v>2019</v>
      </c>
      <c r="E13" s="3" t="s">
        <v>112</v>
      </c>
    </row>
    <row r="14" spans="1:5" x14ac:dyDescent="0.25">
      <c r="A14" s="3" t="s">
        <v>140</v>
      </c>
      <c r="B14" s="37" t="s">
        <v>139</v>
      </c>
      <c r="C14" s="3" t="s">
        <v>102</v>
      </c>
      <c r="D14" s="3">
        <v>2016</v>
      </c>
      <c r="E14" s="3" t="s">
        <v>112</v>
      </c>
    </row>
    <row r="15" spans="1:5" x14ac:dyDescent="0.25">
      <c r="A15" s="3" t="s">
        <v>140</v>
      </c>
      <c r="B15" s="37" t="s">
        <v>139</v>
      </c>
      <c r="C15" s="3" t="s">
        <v>102</v>
      </c>
      <c r="D15" s="3">
        <v>2018</v>
      </c>
      <c r="E15" s="3" t="s">
        <v>112</v>
      </c>
    </row>
    <row r="16" spans="1:5" x14ac:dyDescent="0.25">
      <c r="A16" s="3" t="s">
        <v>140</v>
      </c>
      <c r="B16" s="37" t="s">
        <v>139</v>
      </c>
      <c r="C16" s="3" t="s">
        <v>102</v>
      </c>
      <c r="D16" s="3">
        <v>2019</v>
      </c>
      <c r="E16" s="3" t="s">
        <v>112</v>
      </c>
    </row>
    <row r="17" spans="1:5" x14ac:dyDescent="0.25">
      <c r="A17" s="3" t="s">
        <v>149</v>
      </c>
      <c r="B17" s="37" t="s">
        <v>148</v>
      </c>
      <c r="C17" s="3" t="s">
        <v>102</v>
      </c>
      <c r="D17" s="3">
        <v>2016</v>
      </c>
      <c r="E17" s="3" t="s">
        <v>112</v>
      </c>
    </row>
    <row r="18" spans="1:5" x14ac:dyDescent="0.25">
      <c r="A18" s="3" t="s">
        <v>149</v>
      </c>
      <c r="B18" s="37" t="s">
        <v>148</v>
      </c>
      <c r="C18" s="3" t="s">
        <v>102</v>
      </c>
      <c r="D18" s="3">
        <v>2018</v>
      </c>
      <c r="E18" s="3" t="s">
        <v>112</v>
      </c>
    </row>
    <row r="19" spans="1:5" x14ac:dyDescent="0.25">
      <c r="A19" s="3" t="s">
        <v>149</v>
      </c>
      <c r="B19" s="37" t="s">
        <v>148</v>
      </c>
      <c r="C19" s="3" t="s">
        <v>102</v>
      </c>
      <c r="D19" s="3">
        <v>2019</v>
      </c>
      <c r="E19" s="3" t="s">
        <v>112</v>
      </c>
    </row>
    <row r="20" spans="1:5" x14ac:dyDescent="0.25">
      <c r="A20" s="3" t="s">
        <v>159</v>
      </c>
      <c r="B20" s="37" t="s">
        <v>157</v>
      </c>
      <c r="C20" s="3" t="s">
        <v>102</v>
      </c>
      <c r="D20" s="3">
        <v>2016</v>
      </c>
      <c r="E20" s="3" t="s">
        <v>158</v>
      </c>
    </row>
    <row r="21" spans="1:5" x14ac:dyDescent="0.25">
      <c r="A21" s="3" t="s">
        <v>159</v>
      </c>
      <c r="B21" s="37" t="s">
        <v>157</v>
      </c>
      <c r="C21" s="3" t="s">
        <v>102</v>
      </c>
      <c r="D21" s="3">
        <v>2018</v>
      </c>
      <c r="E21" s="3" t="s">
        <v>158</v>
      </c>
    </row>
    <row r="22" spans="1:5" x14ac:dyDescent="0.25">
      <c r="A22" s="3" t="s">
        <v>159</v>
      </c>
      <c r="B22" s="37" t="s">
        <v>157</v>
      </c>
      <c r="C22" s="3" t="s">
        <v>102</v>
      </c>
      <c r="D22" s="3">
        <v>2019</v>
      </c>
      <c r="E22" s="3" t="s">
        <v>158</v>
      </c>
    </row>
    <row r="23" spans="1:5" x14ac:dyDescent="0.25">
      <c r="A23" s="3" t="s">
        <v>169</v>
      </c>
      <c r="B23" s="37" t="s">
        <v>168</v>
      </c>
      <c r="C23" s="3" t="s">
        <v>102</v>
      </c>
      <c r="D23" s="3">
        <v>2016</v>
      </c>
      <c r="E23" s="3" t="s">
        <v>158</v>
      </c>
    </row>
    <row r="24" spans="1:5" x14ac:dyDescent="0.25">
      <c r="A24" s="3" t="s">
        <v>169</v>
      </c>
      <c r="B24" s="37" t="s">
        <v>168</v>
      </c>
      <c r="C24" s="3" t="s">
        <v>102</v>
      </c>
      <c r="D24" s="3">
        <v>2018</v>
      </c>
      <c r="E24" s="3" t="s">
        <v>158</v>
      </c>
    </row>
    <row r="25" spans="1:5" x14ac:dyDescent="0.25">
      <c r="A25" s="3" t="s">
        <v>169</v>
      </c>
      <c r="B25" s="37" t="s">
        <v>168</v>
      </c>
      <c r="C25" s="3" t="s">
        <v>102</v>
      </c>
      <c r="D25" s="3">
        <v>2019</v>
      </c>
      <c r="E25" s="3" t="s">
        <v>158</v>
      </c>
    </row>
    <row r="26" spans="1:5" x14ac:dyDescent="0.25">
      <c r="A26" s="3" t="s">
        <v>178</v>
      </c>
      <c r="B26" s="37" t="s">
        <v>177</v>
      </c>
      <c r="C26" s="3" t="s">
        <v>102</v>
      </c>
      <c r="D26" s="3">
        <v>2016</v>
      </c>
      <c r="E26" s="3" t="s">
        <v>158</v>
      </c>
    </row>
    <row r="27" spans="1:5" x14ac:dyDescent="0.25">
      <c r="A27" s="3" t="s">
        <v>178</v>
      </c>
      <c r="B27" s="37" t="s">
        <v>177</v>
      </c>
      <c r="C27" s="3" t="s">
        <v>102</v>
      </c>
      <c r="D27" s="3">
        <v>2018</v>
      </c>
      <c r="E27" s="3" t="s">
        <v>158</v>
      </c>
    </row>
    <row r="28" spans="1:5" x14ac:dyDescent="0.25">
      <c r="A28" s="3" t="s">
        <v>178</v>
      </c>
      <c r="B28" s="37" t="s">
        <v>177</v>
      </c>
      <c r="C28" s="3" t="s">
        <v>102</v>
      </c>
      <c r="D28" s="3">
        <v>2019</v>
      </c>
      <c r="E28" s="3" t="s">
        <v>158</v>
      </c>
    </row>
    <row r="29" spans="1:5" x14ac:dyDescent="0.25">
      <c r="A29" s="3" t="s">
        <v>187</v>
      </c>
      <c r="B29" s="37" t="s">
        <v>186</v>
      </c>
      <c r="C29" s="3" t="s">
        <v>102</v>
      </c>
      <c r="D29" s="3">
        <v>2016</v>
      </c>
      <c r="E29" s="3" t="s">
        <v>158</v>
      </c>
    </row>
    <row r="30" spans="1:5" x14ac:dyDescent="0.25">
      <c r="A30" s="3" t="s">
        <v>187</v>
      </c>
      <c r="B30" s="37" t="s">
        <v>186</v>
      </c>
      <c r="C30" s="3" t="s">
        <v>102</v>
      </c>
      <c r="D30" s="3">
        <v>2018</v>
      </c>
      <c r="E30" s="3" t="s">
        <v>158</v>
      </c>
    </row>
    <row r="31" spans="1:5" x14ac:dyDescent="0.25">
      <c r="A31" s="3" t="s">
        <v>187</v>
      </c>
      <c r="B31" s="37" t="s">
        <v>186</v>
      </c>
      <c r="C31" s="3" t="s">
        <v>102</v>
      </c>
      <c r="D31" s="3">
        <v>2019</v>
      </c>
      <c r="E31" s="3" t="s">
        <v>158</v>
      </c>
    </row>
    <row r="32" spans="1:5" x14ac:dyDescent="0.25">
      <c r="A32" s="3" t="s">
        <v>195</v>
      </c>
      <c r="B32" s="37" t="s">
        <v>194</v>
      </c>
      <c r="C32" s="3" t="s">
        <v>102</v>
      </c>
      <c r="D32" s="3">
        <v>2016</v>
      </c>
      <c r="E32" s="3" t="s">
        <v>158</v>
      </c>
    </row>
    <row r="33" spans="1:5" x14ac:dyDescent="0.25">
      <c r="A33" s="3" t="s">
        <v>195</v>
      </c>
      <c r="B33" s="37" t="s">
        <v>194</v>
      </c>
      <c r="C33" s="3" t="s">
        <v>102</v>
      </c>
      <c r="D33" s="3">
        <v>2018</v>
      </c>
      <c r="E33" s="3" t="s">
        <v>158</v>
      </c>
    </row>
    <row r="34" spans="1:5" x14ac:dyDescent="0.25">
      <c r="A34" s="3" t="s">
        <v>195</v>
      </c>
      <c r="B34" s="37" t="s">
        <v>194</v>
      </c>
      <c r="C34" s="3" t="s">
        <v>102</v>
      </c>
      <c r="D34" s="3">
        <v>2019</v>
      </c>
      <c r="E34" s="3" t="s">
        <v>158</v>
      </c>
    </row>
    <row r="35" spans="1:5" x14ac:dyDescent="0.25">
      <c r="A35" s="3" t="s">
        <v>203</v>
      </c>
      <c r="B35" s="37" t="s">
        <v>202</v>
      </c>
      <c r="C35" s="3" t="s">
        <v>102</v>
      </c>
      <c r="D35" s="3">
        <v>2016</v>
      </c>
      <c r="E35" s="3" t="s">
        <v>158</v>
      </c>
    </row>
    <row r="36" spans="1:5" x14ac:dyDescent="0.25">
      <c r="A36" s="3" t="s">
        <v>203</v>
      </c>
      <c r="B36" s="37" t="s">
        <v>202</v>
      </c>
      <c r="C36" s="3" t="s">
        <v>102</v>
      </c>
      <c r="D36" s="3">
        <v>2018</v>
      </c>
      <c r="E36" s="3" t="s">
        <v>158</v>
      </c>
    </row>
    <row r="37" spans="1:5" x14ac:dyDescent="0.25">
      <c r="A37" s="3" t="s">
        <v>203</v>
      </c>
      <c r="B37" s="37" t="s">
        <v>202</v>
      </c>
      <c r="C37" s="3" t="s">
        <v>102</v>
      </c>
      <c r="D37" s="3">
        <v>2019</v>
      </c>
      <c r="E37" s="3" t="s">
        <v>158</v>
      </c>
    </row>
    <row r="38" spans="1:5" x14ac:dyDescent="0.25">
      <c r="A38" s="3" t="s">
        <v>215</v>
      </c>
      <c r="B38" s="37" t="s">
        <v>214</v>
      </c>
      <c r="C38" s="3" t="s">
        <v>217</v>
      </c>
      <c r="D38" s="3">
        <v>2016</v>
      </c>
      <c r="E38" s="4" t="s">
        <v>99</v>
      </c>
    </row>
    <row r="39" spans="1:5" x14ac:dyDescent="0.25">
      <c r="A39" s="3" t="s">
        <v>215</v>
      </c>
      <c r="B39" s="37" t="s">
        <v>214</v>
      </c>
      <c r="C39" s="3" t="s">
        <v>217</v>
      </c>
      <c r="D39" s="3">
        <v>2018</v>
      </c>
      <c r="E39" s="4" t="s">
        <v>99</v>
      </c>
    </row>
    <row r="40" spans="1:5" x14ac:dyDescent="0.25">
      <c r="A40" s="3" t="s">
        <v>215</v>
      </c>
      <c r="B40" s="37" t="s">
        <v>214</v>
      </c>
      <c r="C40" s="3" t="s">
        <v>217</v>
      </c>
      <c r="D40" s="3">
        <v>2019</v>
      </c>
      <c r="E40" s="4" t="s">
        <v>99</v>
      </c>
    </row>
    <row r="41" spans="1:5" x14ac:dyDescent="0.25">
      <c r="A41" s="3" t="s">
        <v>225</v>
      </c>
      <c r="B41" s="37" t="s">
        <v>224</v>
      </c>
      <c r="C41" s="3" t="s">
        <v>217</v>
      </c>
      <c r="D41" s="3">
        <v>2016</v>
      </c>
      <c r="E41" s="4" t="s">
        <v>99</v>
      </c>
    </row>
    <row r="42" spans="1:5" x14ac:dyDescent="0.25">
      <c r="A42" s="3" t="s">
        <v>225</v>
      </c>
      <c r="B42" s="37" t="s">
        <v>224</v>
      </c>
      <c r="C42" s="3" t="s">
        <v>217</v>
      </c>
      <c r="D42" s="3">
        <v>2018</v>
      </c>
      <c r="E42" s="4" t="s">
        <v>99</v>
      </c>
    </row>
    <row r="43" spans="1:5" x14ac:dyDescent="0.25">
      <c r="A43" s="3" t="s">
        <v>225</v>
      </c>
      <c r="B43" s="37" t="s">
        <v>224</v>
      </c>
      <c r="C43" s="3" t="s">
        <v>217</v>
      </c>
      <c r="D43" s="3">
        <v>2019</v>
      </c>
      <c r="E43" s="4" t="s">
        <v>99</v>
      </c>
    </row>
    <row r="44" spans="1:5" x14ac:dyDescent="0.25">
      <c r="A44" s="3" t="s">
        <v>235</v>
      </c>
      <c r="B44" s="37" t="s">
        <v>233</v>
      </c>
      <c r="C44" s="3" t="s">
        <v>237</v>
      </c>
      <c r="D44" s="3">
        <v>2016</v>
      </c>
      <c r="E44" s="3" t="s">
        <v>234</v>
      </c>
    </row>
    <row r="45" spans="1:5" x14ac:dyDescent="0.25">
      <c r="A45" s="3" t="s">
        <v>235</v>
      </c>
      <c r="B45" s="37" t="s">
        <v>233</v>
      </c>
      <c r="C45" s="3" t="s">
        <v>237</v>
      </c>
      <c r="D45" s="3">
        <v>2018</v>
      </c>
      <c r="E45" s="3" t="s">
        <v>234</v>
      </c>
    </row>
    <row r="46" spans="1:5" x14ac:dyDescent="0.25">
      <c r="A46" s="3" t="s">
        <v>235</v>
      </c>
      <c r="B46" s="37" t="s">
        <v>233</v>
      </c>
      <c r="C46" s="3" t="s">
        <v>237</v>
      </c>
      <c r="D46" s="3">
        <v>2019</v>
      </c>
      <c r="E46" s="3" t="s">
        <v>234</v>
      </c>
    </row>
    <row r="47" spans="1:5" x14ac:dyDescent="0.25">
      <c r="A47" s="3" t="s">
        <v>245</v>
      </c>
      <c r="B47" s="37" t="s">
        <v>244</v>
      </c>
      <c r="C47" s="3" t="s">
        <v>217</v>
      </c>
      <c r="D47" s="3">
        <v>2016</v>
      </c>
      <c r="E47" s="3" t="s">
        <v>112</v>
      </c>
    </row>
    <row r="48" spans="1:5" x14ac:dyDescent="0.25">
      <c r="A48" s="3" t="s">
        <v>245</v>
      </c>
      <c r="B48" s="37" t="s">
        <v>244</v>
      </c>
      <c r="C48" s="3" t="s">
        <v>217</v>
      </c>
      <c r="D48" s="3">
        <v>2018</v>
      </c>
      <c r="E48" s="3" t="s">
        <v>112</v>
      </c>
    </row>
    <row r="49" spans="1:5" x14ac:dyDescent="0.25">
      <c r="A49" s="3" t="s">
        <v>245</v>
      </c>
      <c r="B49" s="37" t="s">
        <v>244</v>
      </c>
      <c r="C49" s="3" t="s">
        <v>217</v>
      </c>
      <c r="D49" s="3">
        <v>2019</v>
      </c>
      <c r="E49" s="3" t="s">
        <v>112</v>
      </c>
    </row>
    <row r="50" spans="1:5" x14ac:dyDescent="0.25">
      <c r="A50" s="3" t="s">
        <v>254</v>
      </c>
      <c r="B50" s="37" t="s">
        <v>253</v>
      </c>
      <c r="C50" s="3" t="s">
        <v>217</v>
      </c>
      <c r="D50" s="3">
        <v>2016</v>
      </c>
      <c r="E50" s="3" t="s">
        <v>158</v>
      </c>
    </row>
    <row r="51" spans="1:5" x14ac:dyDescent="0.25">
      <c r="A51" s="3" t="s">
        <v>254</v>
      </c>
      <c r="B51" s="37" t="s">
        <v>253</v>
      </c>
      <c r="C51" s="3" t="s">
        <v>217</v>
      </c>
      <c r="D51" s="3">
        <v>2018</v>
      </c>
      <c r="E51" s="3" t="s">
        <v>158</v>
      </c>
    </row>
    <row r="52" spans="1:5" x14ac:dyDescent="0.25">
      <c r="A52" s="3" t="s">
        <v>254</v>
      </c>
      <c r="B52" s="37" t="s">
        <v>253</v>
      </c>
      <c r="C52" s="3" t="s">
        <v>217</v>
      </c>
      <c r="D52" s="3">
        <v>2019</v>
      </c>
      <c r="E52" s="3" t="s">
        <v>158</v>
      </c>
    </row>
    <row r="53" spans="1:5" x14ac:dyDescent="0.25">
      <c r="A53" s="3" t="s">
        <v>266</v>
      </c>
      <c r="B53" s="37" t="s">
        <v>265</v>
      </c>
      <c r="C53" s="3" t="s">
        <v>217</v>
      </c>
      <c r="D53" s="3">
        <v>2016</v>
      </c>
      <c r="E53" s="3" t="s">
        <v>158</v>
      </c>
    </row>
    <row r="54" spans="1:5" x14ac:dyDescent="0.25">
      <c r="A54" s="3" t="s">
        <v>266</v>
      </c>
      <c r="B54" s="37" t="s">
        <v>265</v>
      </c>
      <c r="C54" s="3" t="s">
        <v>217</v>
      </c>
      <c r="D54" s="3">
        <v>2018</v>
      </c>
      <c r="E54" s="3" t="s">
        <v>158</v>
      </c>
    </row>
    <row r="55" spans="1:5" x14ac:dyDescent="0.25">
      <c r="A55" s="3" t="s">
        <v>266</v>
      </c>
      <c r="B55" s="37" t="s">
        <v>265</v>
      </c>
      <c r="C55" s="3" t="s">
        <v>217</v>
      </c>
      <c r="D55" s="3">
        <v>2019</v>
      </c>
      <c r="E55" s="3" t="s">
        <v>158</v>
      </c>
    </row>
    <row r="56" spans="1:5" x14ac:dyDescent="0.25">
      <c r="A56" s="3" t="s">
        <v>277</v>
      </c>
      <c r="B56" s="37" t="s">
        <v>276</v>
      </c>
      <c r="C56" s="3" t="s">
        <v>217</v>
      </c>
      <c r="D56" s="3">
        <v>2016</v>
      </c>
      <c r="E56" s="3" t="s">
        <v>158</v>
      </c>
    </row>
    <row r="57" spans="1:5" x14ac:dyDescent="0.25">
      <c r="A57" s="3" t="s">
        <v>277</v>
      </c>
      <c r="B57" s="37" t="s">
        <v>276</v>
      </c>
      <c r="C57" s="3" t="s">
        <v>217</v>
      </c>
      <c r="D57" s="3">
        <v>2018</v>
      </c>
      <c r="E57" s="3" t="s">
        <v>158</v>
      </c>
    </row>
    <row r="58" spans="1:5" x14ac:dyDescent="0.25">
      <c r="A58" s="3" t="s">
        <v>277</v>
      </c>
      <c r="B58" s="37" t="s">
        <v>276</v>
      </c>
      <c r="C58" s="3" t="s">
        <v>217</v>
      </c>
      <c r="D58" s="3">
        <v>2019</v>
      </c>
      <c r="E58" s="3" t="s">
        <v>158</v>
      </c>
    </row>
    <row r="59" spans="1:5" x14ac:dyDescent="0.25">
      <c r="A59" s="3" t="s">
        <v>288</v>
      </c>
      <c r="B59" s="37" t="s">
        <v>287</v>
      </c>
      <c r="C59" s="3" t="s">
        <v>217</v>
      </c>
      <c r="D59" s="3">
        <v>2016</v>
      </c>
      <c r="E59" s="3" t="s">
        <v>158</v>
      </c>
    </row>
    <row r="60" spans="1:5" x14ac:dyDescent="0.25">
      <c r="A60" s="3" t="s">
        <v>288</v>
      </c>
      <c r="B60" s="37" t="s">
        <v>287</v>
      </c>
      <c r="C60" s="3" t="s">
        <v>217</v>
      </c>
      <c r="D60" s="3">
        <v>2018</v>
      </c>
      <c r="E60" s="3" t="s">
        <v>158</v>
      </c>
    </row>
    <row r="61" spans="1:5" x14ac:dyDescent="0.25">
      <c r="A61" s="3" t="s">
        <v>288</v>
      </c>
      <c r="B61" s="37" t="s">
        <v>287</v>
      </c>
      <c r="C61" s="3" t="s">
        <v>217</v>
      </c>
      <c r="D61" s="3">
        <v>2019</v>
      </c>
      <c r="E61" s="3" t="s">
        <v>158</v>
      </c>
    </row>
    <row r="62" spans="1:5" x14ac:dyDescent="0.25">
      <c r="A62" s="3" t="s">
        <v>299</v>
      </c>
      <c r="B62" s="37" t="s">
        <v>298</v>
      </c>
      <c r="C62" s="3" t="s">
        <v>217</v>
      </c>
      <c r="D62" s="3">
        <v>2016</v>
      </c>
      <c r="E62" s="3" t="s">
        <v>158</v>
      </c>
    </row>
    <row r="63" spans="1:5" x14ac:dyDescent="0.25">
      <c r="A63" s="3" t="s">
        <v>299</v>
      </c>
      <c r="B63" s="37" t="s">
        <v>298</v>
      </c>
      <c r="C63" s="3" t="s">
        <v>217</v>
      </c>
      <c r="D63" s="3">
        <v>2018</v>
      </c>
      <c r="E63" s="3" t="s">
        <v>158</v>
      </c>
    </row>
    <row r="64" spans="1:5" x14ac:dyDescent="0.25">
      <c r="A64" s="3" t="s">
        <v>299</v>
      </c>
      <c r="B64" s="37" t="s">
        <v>298</v>
      </c>
      <c r="C64" s="3" t="s">
        <v>217</v>
      </c>
      <c r="D64" s="3">
        <v>2019</v>
      </c>
      <c r="E64" s="3" t="s">
        <v>158</v>
      </c>
    </row>
    <row r="65" spans="1:5" x14ac:dyDescent="0.25">
      <c r="A65" s="3" t="s">
        <v>306</v>
      </c>
      <c r="B65" s="37" t="s">
        <v>305</v>
      </c>
      <c r="C65" s="3" t="s">
        <v>217</v>
      </c>
      <c r="D65" s="3">
        <v>2016</v>
      </c>
      <c r="E65" s="3" t="s">
        <v>158</v>
      </c>
    </row>
    <row r="66" spans="1:5" x14ac:dyDescent="0.25">
      <c r="A66" s="3" t="s">
        <v>306</v>
      </c>
      <c r="B66" s="37" t="s">
        <v>305</v>
      </c>
      <c r="C66" s="3" t="s">
        <v>217</v>
      </c>
      <c r="D66" s="3">
        <v>2018</v>
      </c>
      <c r="E66" s="3" t="s">
        <v>158</v>
      </c>
    </row>
    <row r="67" spans="1:5" x14ac:dyDescent="0.25">
      <c r="A67" s="3" t="s">
        <v>306</v>
      </c>
      <c r="B67" s="37" t="s">
        <v>305</v>
      </c>
      <c r="C67" s="3" t="s">
        <v>217</v>
      </c>
      <c r="D67" s="3">
        <v>2019</v>
      </c>
      <c r="E67" s="3" t="s">
        <v>158</v>
      </c>
    </row>
    <row r="68" spans="1:5" x14ac:dyDescent="0.25">
      <c r="A68" s="3" t="s">
        <v>313</v>
      </c>
      <c r="B68" s="37" t="s">
        <v>312</v>
      </c>
      <c r="C68" s="3" t="s">
        <v>217</v>
      </c>
      <c r="D68" s="3">
        <v>2016</v>
      </c>
      <c r="E68" s="3" t="s">
        <v>158</v>
      </c>
    </row>
    <row r="69" spans="1:5" x14ac:dyDescent="0.25">
      <c r="A69" s="3" t="s">
        <v>313</v>
      </c>
      <c r="B69" s="37" t="s">
        <v>312</v>
      </c>
      <c r="C69" s="3" t="s">
        <v>217</v>
      </c>
      <c r="D69" s="3">
        <v>2018</v>
      </c>
      <c r="E69" s="3" t="s">
        <v>158</v>
      </c>
    </row>
    <row r="70" spans="1:5" x14ac:dyDescent="0.25">
      <c r="A70" s="3" t="s">
        <v>313</v>
      </c>
      <c r="B70" s="37" t="s">
        <v>312</v>
      </c>
      <c r="C70" s="3" t="s">
        <v>217</v>
      </c>
      <c r="D70" s="3">
        <v>2019</v>
      </c>
      <c r="E70" s="3" t="s">
        <v>158</v>
      </c>
    </row>
    <row r="71" spans="1:5" x14ac:dyDescent="0.25">
      <c r="A71" s="3" t="s">
        <v>324</v>
      </c>
      <c r="B71" s="37" t="s">
        <v>323</v>
      </c>
      <c r="C71" s="3" t="s">
        <v>217</v>
      </c>
      <c r="D71" s="3">
        <v>2016</v>
      </c>
      <c r="E71" s="3" t="s">
        <v>158</v>
      </c>
    </row>
    <row r="72" spans="1:5" x14ac:dyDescent="0.25">
      <c r="A72" s="3" t="s">
        <v>324</v>
      </c>
      <c r="B72" s="37" t="s">
        <v>323</v>
      </c>
      <c r="C72" s="3" t="s">
        <v>217</v>
      </c>
      <c r="D72" s="3">
        <v>2018</v>
      </c>
      <c r="E72" s="3" t="s">
        <v>158</v>
      </c>
    </row>
    <row r="73" spans="1:5" x14ac:dyDescent="0.25">
      <c r="A73" s="3" t="s">
        <v>324</v>
      </c>
      <c r="B73" s="37" t="s">
        <v>323</v>
      </c>
      <c r="C73" s="3" t="s">
        <v>217</v>
      </c>
      <c r="D73" s="3">
        <v>2019</v>
      </c>
      <c r="E73" s="3" t="s">
        <v>158</v>
      </c>
    </row>
  </sheetData>
  <sortState xmlns:xlrd2="http://schemas.microsoft.com/office/spreadsheetml/2017/richdata2" ref="A2:E73">
    <sortCondition ref="B1:B73"/>
  </sortState>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D11DD-E3AC-4868-A15B-E0D832E18A68}">
  <sheetPr filterMode="1"/>
  <dimension ref="A1:Z74"/>
  <sheetViews>
    <sheetView workbookViewId="0">
      <selection activeCell="AB6" sqref="AB6"/>
    </sheetView>
  </sheetViews>
  <sheetFormatPr baseColWidth="10" defaultRowHeight="15" x14ac:dyDescent="0.25"/>
  <cols>
    <col min="1" max="2" width="11.42578125" style="37"/>
    <col min="3" max="3" width="19.5703125" style="37" bestFit="1" customWidth="1"/>
    <col min="4" max="4" width="48.28515625" style="37" bestFit="1" customWidth="1"/>
    <col min="5" max="5" width="14" style="37" bestFit="1" customWidth="1"/>
    <col min="6" max="6" width="12.5703125" style="37" bestFit="1" customWidth="1"/>
    <col min="7" max="7" width="13" style="37" bestFit="1" customWidth="1"/>
    <col min="8" max="8" width="15.28515625" style="37" bestFit="1" customWidth="1"/>
    <col min="9" max="9" width="14" style="37" bestFit="1" customWidth="1"/>
    <col min="10" max="10" width="14.42578125" style="37" bestFit="1" customWidth="1"/>
    <col min="11" max="11" width="11.42578125" style="37"/>
    <col min="12" max="12" width="31.140625" style="37" bestFit="1" customWidth="1"/>
    <col min="13" max="13" width="14.7109375" style="37" bestFit="1" customWidth="1"/>
    <col min="14" max="14" width="14.42578125" style="37" bestFit="1" customWidth="1"/>
    <col min="15" max="15" width="15.5703125" style="37" bestFit="1" customWidth="1"/>
    <col min="16" max="17" width="17.5703125" style="37" bestFit="1" customWidth="1"/>
    <col min="18" max="18" width="12.140625" style="37" bestFit="1" customWidth="1"/>
    <col min="19" max="19" width="23.140625" style="37" bestFit="1" customWidth="1"/>
    <col min="20" max="20" width="16.7109375" style="37" bestFit="1" customWidth="1"/>
    <col min="21" max="21" width="11.7109375" style="37" bestFit="1" customWidth="1"/>
    <col min="22" max="22" width="12.42578125" style="37" bestFit="1" customWidth="1"/>
    <col min="23" max="23" width="19.7109375" style="37" bestFit="1" customWidth="1"/>
    <col min="24" max="24" width="17.42578125" style="37" bestFit="1" customWidth="1"/>
    <col min="25" max="25" width="16.5703125" style="37" bestFit="1" customWidth="1"/>
    <col min="26" max="16384" width="11.42578125" style="37"/>
  </cols>
  <sheetData>
    <row r="1" spans="1:26" x14ac:dyDescent="0.25">
      <c r="S1" s="52" t="s">
        <v>375</v>
      </c>
      <c r="T1" s="52" t="s">
        <v>376</v>
      </c>
      <c r="U1" s="52" t="s">
        <v>377</v>
      </c>
      <c r="V1" s="52" t="s">
        <v>378</v>
      </c>
      <c r="W1" s="53" t="s">
        <v>379</v>
      </c>
      <c r="X1" s="53" t="s">
        <v>380</v>
      </c>
      <c r="Y1" s="53" t="s">
        <v>381</v>
      </c>
      <c r="Z1" s="37" t="s">
        <v>382</v>
      </c>
    </row>
    <row r="2" spans="1:26" s="50" customFormat="1" x14ac:dyDescent="0.25">
      <c r="A2" s="51" t="s">
        <v>0</v>
      </c>
      <c r="B2" s="51" t="s">
        <v>1</v>
      </c>
      <c r="C2" s="51" t="s">
        <v>2</v>
      </c>
      <c r="D2" s="51" t="s">
        <v>3</v>
      </c>
      <c r="E2" s="51" t="s">
        <v>366</v>
      </c>
      <c r="F2" s="51" t="s">
        <v>367</v>
      </c>
      <c r="G2" s="51" t="s">
        <v>368</v>
      </c>
      <c r="H2" s="51" t="s">
        <v>369</v>
      </c>
      <c r="I2" s="51" t="s">
        <v>40</v>
      </c>
      <c r="J2" s="51" t="s">
        <v>37</v>
      </c>
      <c r="K2" s="51" t="s">
        <v>370</v>
      </c>
      <c r="L2" s="51" t="s">
        <v>44</v>
      </c>
      <c r="M2" s="51" t="s">
        <v>60</v>
      </c>
      <c r="N2" s="51" t="s">
        <v>61</v>
      </c>
      <c r="O2" s="51" t="s">
        <v>38</v>
      </c>
      <c r="P2" s="51" t="s">
        <v>51</v>
      </c>
      <c r="Q2" s="51" t="s">
        <v>52</v>
      </c>
      <c r="R2" s="51" t="s">
        <v>18</v>
      </c>
      <c r="S2" s="51" t="s">
        <v>360</v>
      </c>
      <c r="T2" s="51" t="s">
        <v>361</v>
      </c>
      <c r="U2" s="51" t="s">
        <v>362</v>
      </c>
      <c r="V2" s="51" t="s">
        <v>363</v>
      </c>
      <c r="W2" s="51" t="s">
        <v>371</v>
      </c>
      <c r="X2" s="51" t="s">
        <v>372</v>
      </c>
      <c r="Y2" s="51" t="s">
        <v>373</v>
      </c>
      <c r="Z2" s="51" t="s">
        <v>357</v>
      </c>
    </row>
    <row r="3" spans="1:26" x14ac:dyDescent="0.25">
      <c r="A3" s="37" t="s">
        <v>98</v>
      </c>
      <c r="B3" s="37">
        <v>2016</v>
      </c>
      <c r="C3" s="37" t="s">
        <v>99</v>
      </c>
      <c r="D3" s="37" t="s">
        <v>100</v>
      </c>
      <c r="E3" s="37">
        <v>1.3900000000000002E-4</v>
      </c>
      <c r="F3" s="37">
        <v>3.8799999999999998E-3</v>
      </c>
      <c r="G3" s="37">
        <v>1.17E-3</v>
      </c>
      <c r="H3" s="37">
        <v>0</v>
      </c>
      <c r="I3" s="37">
        <v>2E-3</v>
      </c>
      <c r="J3" s="37">
        <v>2.5169999999999999</v>
      </c>
      <c r="K3" s="37">
        <v>0</v>
      </c>
      <c r="L3" s="37">
        <v>18.5</v>
      </c>
      <c r="M3" s="37">
        <v>3</v>
      </c>
      <c r="N3" s="37">
        <v>2</v>
      </c>
      <c r="O3" s="37">
        <v>0.8</v>
      </c>
      <c r="P3" s="37">
        <v>0.436</v>
      </c>
      <c r="Q3" s="37">
        <v>0.05</v>
      </c>
      <c r="R3" s="37">
        <v>6.3</v>
      </c>
      <c r="S3" s="37" t="s">
        <v>358</v>
      </c>
      <c r="T3" s="37" t="s">
        <v>358</v>
      </c>
      <c r="U3" s="37" t="s">
        <v>358</v>
      </c>
      <c r="V3" s="37" t="s">
        <v>358</v>
      </c>
      <c r="W3" s="37" t="s">
        <v>358</v>
      </c>
      <c r="X3" s="37" t="s">
        <v>358</v>
      </c>
      <c r="Y3" s="37" t="s">
        <v>358</v>
      </c>
      <c r="Z3" s="37" t="s">
        <v>358</v>
      </c>
    </row>
    <row r="4" spans="1:26" x14ac:dyDescent="0.25">
      <c r="A4" s="37" t="s">
        <v>98</v>
      </c>
      <c r="B4" s="37">
        <v>2018</v>
      </c>
      <c r="C4" s="37" t="s">
        <v>99</v>
      </c>
      <c r="D4" s="37" t="s">
        <v>100</v>
      </c>
      <c r="E4" s="37">
        <v>1.07E-4</v>
      </c>
      <c r="F4" s="37">
        <v>2.5099999999999996E-3</v>
      </c>
      <c r="G4" s="37">
        <v>4.6000000000000001E-4</v>
      </c>
      <c r="H4" s="37">
        <v>5.0000000000000001E-4</v>
      </c>
      <c r="I4" s="37">
        <v>2E-3</v>
      </c>
      <c r="J4" s="37">
        <v>0.63400000000000001</v>
      </c>
      <c r="K4" s="37">
        <v>1.5900000000000001E-3</v>
      </c>
      <c r="L4" s="37">
        <v>2419.6</v>
      </c>
      <c r="M4" s="37">
        <v>15</v>
      </c>
      <c r="N4" s="37">
        <v>2</v>
      </c>
      <c r="O4" s="37">
        <v>0.4</v>
      </c>
      <c r="P4" s="37">
        <v>0.1</v>
      </c>
      <c r="Q4" s="37">
        <v>0.05</v>
      </c>
      <c r="R4" s="37">
        <v>6.88</v>
      </c>
      <c r="S4" s="37" t="s">
        <v>358</v>
      </c>
      <c r="T4" s="37" t="s">
        <v>358</v>
      </c>
      <c r="U4" s="37" t="s">
        <v>358</v>
      </c>
      <c r="V4" s="37" t="s">
        <v>358</v>
      </c>
      <c r="W4" s="37" t="s">
        <v>358</v>
      </c>
      <c r="X4" s="37" t="s">
        <v>358</v>
      </c>
      <c r="Y4" s="37" t="s">
        <v>358</v>
      </c>
      <c r="Z4" s="37" t="s">
        <v>358</v>
      </c>
    </row>
    <row r="5" spans="1:26" x14ac:dyDescent="0.25">
      <c r="A5" s="37" t="s">
        <v>98</v>
      </c>
      <c r="B5" s="37">
        <v>2019</v>
      </c>
      <c r="C5" s="37" t="s">
        <v>99</v>
      </c>
      <c r="D5" s="37" t="s">
        <v>100</v>
      </c>
      <c r="E5" s="37">
        <v>9.0200000000000002E-4</v>
      </c>
      <c r="F5" s="37">
        <v>9.7200000000000012E-3</v>
      </c>
      <c r="G5" s="37">
        <v>1.142E-2</v>
      </c>
      <c r="H5" s="37">
        <v>0</v>
      </c>
      <c r="I5" s="37">
        <v>3.0000000000000001E-3</v>
      </c>
      <c r="J5" s="37">
        <v>0.77300000000000002</v>
      </c>
      <c r="K5" s="37">
        <v>2.87E-2</v>
      </c>
      <c r="L5" s="37">
        <v>2419.6</v>
      </c>
      <c r="M5" s="37">
        <v>51.25</v>
      </c>
      <c r="N5" s="37">
        <v>2</v>
      </c>
      <c r="O5" s="37">
        <v>4.8</v>
      </c>
      <c r="P5" s="37">
        <v>0.40100000000000002</v>
      </c>
      <c r="Q5" s="37">
        <v>0.05</v>
      </c>
      <c r="R5" s="37">
        <v>6.63</v>
      </c>
      <c r="S5" s="37" t="s">
        <v>358</v>
      </c>
      <c r="T5" s="37" t="s">
        <v>358</v>
      </c>
      <c r="U5" s="37" t="s">
        <v>358</v>
      </c>
      <c r="V5" s="37" t="s">
        <v>358</v>
      </c>
      <c r="W5" s="37" t="s">
        <v>364</v>
      </c>
      <c r="X5" s="37" t="s">
        <v>358</v>
      </c>
      <c r="Y5" s="37" t="s">
        <v>358</v>
      </c>
      <c r="Z5" s="37" t="s">
        <v>358</v>
      </c>
    </row>
    <row r="6" spans="1:26" s="50" customFormat="1" x14ac:dyDescent="0.25">
      <c r="A6" s="54" t="s">
        <v>111</v>
      </c>
      <c r="B6" s="54">
        <v>2016</v>
      </c>
      <c r="C6" s="54" t="s">
        <v>112</v>
      </c>
      <c r="D6" s="54" t="s">
        <v>113</v>
      </c>
      <c r="E6" s="54">
        <v>5.8099999999999992E-4</v>
      </c>
      <c r="F6" s="54">
        <v>2.2499999999999999E-4</v>
      </c>
      <c r="G6" s="54">
        <v>4.6000000000000001E-4</v>
      </c>
      <c r="H6" s="54">
        <v>0</v>
      </c>
      <c r="I6" s="54">
        <v>5.1339999999999997E-3</v>
      </c>
      <c r="J6" s="57">
        <v>16.308</v>
      </c>
      <c r="K6" s="54">
        <v>0</v>
      </c>
      <c r="L6" s="54">
        <v>2419</v>
      </c>
      <c r="M6" s="54">
        <v>22.59</v>
      </c>
      <c r="N6" s="54">
        <v>15.52</v>
      </c>
      <c r="O6" s="54">
        <v>2.7</v>
      </c>
      <c r="P6" s="54">
        <v>0.624</v>
      </c>
      <c r="Q6" s="54">
        <v>0.05</v>
      </c>
      <c r="R6" s="54">
        <v>6.46</v>
      </c>
      <c r="S6" s="54" t="s">
        <v>364</v>
      </c>
      <c r="T6" s="54" t="s">
        <v>365</v>
      </c>
      <c r="U6" s="54" t="s">
        <v>358</v>
      </c>
      <c r="V6" s="54" t="s">
        <v>358</v>
      </c>
      <c r="W6" s="54" t="s">
        <v>364</v>
      </c>
      <c r="X6" s="54" t="s">
        <v>358</v>
      </c>
      <c r="Y6" s="54" t="s">
        <v>364</v>
      </c>
      <c r="Z6" s="54" t="s">
        <v>358</v>
      </c>
    </row>
    <row r="7" spans="1:26" x14ac:dyDescent="0.25">
      <c r="A7" s="37" t="s">
        <v>111</v>
      </c>
      <c r="B7" s="37">
        <v>2018</v>
      </c>
      <c r="C7" s="37" t="s">
        <v>112</v>
      </c>
      <c r="D7" s="37" t="s">
        <v>113</v>
      </c>
      <c r="E7" s="37">
        <v>1.07E-4</v>
      </c>
      <c r="F7" s="37">
        <v>2.5499999999999997E-3</v>
      </c>
      <c r="G7" s="37">
        <v>4.6000000000000001E-4</v>
      </c>
      <c r="H7" s="37">
        <v>5.0000000000000001E-4</v>
      </c>
      <c r="I7" s="37">
        <v>3.9E-2</v>
      </c>
      <c r="J7" s="37">
        <v>6.0620000000000003</v>
      </c>
      <c r="K7" s="37">
        <v>1.4000000000000001E-4</v>
      </c>
      <c r="L7" s="37">
        <v>1011.2</v>
      </c>
      <c r="M7" s="37">
        <v>26.19</v>
      </c>
      <c r="N7" s="37">
        <v>15.734999999999999</v>
      </c>
      <c r="O7" s="37">
        <v>160</v>
      </c>
      <c r="P7" s="37">
        <v>0.79300000000000004</v>
      </c>
      <c r="Q7" s="37">
        <v>7.1999999999999995E-2</v>
      </c>
      <c r="R7" s="37">
        <v>6.95</v>
      </c>
      <c r="S7" s="37" t="s">
        <v>358</v>
      </c>
      <c r="T7" s="37" t="s">
        <v>358</v>
      </c>
      <c r="U7" s="37" t="s">
        <v>358</v>
      </c>
      <c r="V7" s="37" t="s">
        <v>358</v>
      </c>
      <c r="W7" s="37" t="s">
        <v>364</v>
      </c>
      <c r="X7" s="37" t="s">
        <v>358</v>
      </c>
      <c r="Y7" s="37" t="s">
        <v>358</v>
      </c>
      <c r="Z7" s="37" t="s">
        <v>364</v>
      </c>
    </row>
    <row r="8" spans="1:26" x14ac:dyDescent="0.25">
      <c r="A8" s="37" t="s">
        <v>111</v>
      </c>
      <c r="B8" s="37">
        <v>2019</v>
      </c>
      <c r="C8" s="37" t="s">
        <v>112</v>
      </c>
      <c r="D8" s="37" t="s">
        <v>113</v>
      </c>
      <c r="E8" s="37">
        <v>1.07E-4</v>
      </c>
      <c r="F8" s="37">
        <v>1.4599999999999999E-3</v>
      </c>
      <c r="G8" s="37">
        <v>1.1200000000000001E-3</v>
      </c>
      <c r="H8" s="37">
        <v>0</v>
      </c>
      <c r="I8" s="37">
        <v>7.0000000000000001E-3</v>
      </c>
      <c r="J8" s="37">
        <v>14.316000000000001</v>
      </c>
      <c r="K8" s="37">
        <v>4.0999999999999995E-3</v>
      </c>
      <c r="L8" s="37">
        <v>1732.9</v>
      </c>
      <c r="M8" s="37">
        <v>230</v>
      </c>
      <c r="N8" s="37">
        <v>48.956000000000003</v>
      </c>
      <c r="O8" s="37">
        <v>0.8</v>
      </c>
      <c r="P8" s="37">
        <v>0.1</v>
      </c>
      <c r="Q8" s="37">
        <v>0.05</v>
      </c>
      <c r="R8" s="37">
        <v>6.54</v>
      </c>
      <c r="S8" s="37" t="s">
        <v>365</v>
      </c>
      <c r="T8" s="37" t="s">
        <v>365</v>
      </c>
      <c r="U8" s="37" t="s">
        <v>358</v>
      </c>
      <c r="V8" s="37" t="s">
        <v>358</v>
      </c>
      <c r="W8" s="37" t="s">
        <v>358</v>
      </c>
      <c r="X8" s="37" t="s">
        <v>358</v>
      </c>
      <c r="Y8" s="37" t="s">
        <v>364</v>
      </c>
      <c r="Z8" s="37" t="s">
        <v>364</v>
      </c>
    </row>
    <row r="9" spans="1:26" s="50" customFormat="1" x14ac:dyDescent="0.25">
      <c r="A9" s="54" t="s">
        <v>122</v>
      </c>
      <c r="B9" s="54">
        <v>2016</v>
      </c>
      <c r="C9" s="54" t="s">
        <v>112</v>
      </c>
      <c r="D9" s="54" t="s">
        <v>123</v>
      </c>
      <c r="E9" s="54">
        <v>5.0299999999999997E-4</v>
      </c>
      <c r="F9" s="54">
        <v>2.2499999999999999E-4</v>
      </c>
      <c r="G9" s="54">
        <v>4.6000000000000001E-4</v>
      </c>
      <c r="H9" s="54">
        <v>0</v>
      </c>
      <c r="I9" s="54">
        <v>1.7853000000000001E-2</v>
      </c>
      <c r="J9" s="57">
        <v>10.894</v>
      </c>
      <c r="K9" s="54">
        <v>0</v>
      </c>
      <c r="L9" s="54">
        <v>2419</v>
      </c>
      <c r="M9" s="54">
        <v>19.8</v>
      </c>
      <c r="N9" s="54">
        <v>11.04</v>
      </c>
      <c r="O9" s="54">
        <v>15</v>
      </c>
      <c r="P9" s="54">
        <v>2.3639999999999999</v>
      </c>
      <c r="Q9" s="54">
        <v>0.05</v>
      </c>
      <c r="R9" s="54">
        <v>6.06</v>
      </c>
      <c r="S9" s="54" t="s">
        <v>364</v>
      </c>
      <c r="T9" s="54" t="s">
        <v>365</v>
      </c>
      <c r="U9" s="54" t="s">
        <v>358</v>
      </c>
      <c r="V9" s="54" t="s">
        <v>358</v>
      </c>
      <c r="W9" s="54" t="s">
        <v>364</v>
      </c>
      <c r="X9" s="54" t="s">
        <v>358</v>
      </c>
      <c r="Y9" s="54" t="s">
        <v>364</v>
      </c>
      <c r="Z9" s="54" t="s">
        <v>358</v>
      </c>
    </row>
    <row r="10" spans="1:26" x14ac:dyDescent="0.25">
      <c r="A10" s="37" t="s">
        <v>122</v>
      </c>
      <c r="B10" s="37">
        <v>2018</v>
      </c>
      <c r="C10" s="37" t="s">
        <v>112</v>
      </c>
      <c r="D10" s="37" t="s">
        <v>123</v>
      </c>
      <c r="E10" s="37">
        <v>1.07E-4</v>
      </c>
      <c r="F10" s="37">
        <v>4.0000000000000002E-4</v>
      </c>
      <c r="G10" s="37">
        <v>4.6000000000000001E-4</v>
      </c>
      <c r="H10" s="37">
        <v>5.0000000000000001E-4</v>
      </c>
      <c r="I10" s="37">
        <v>2E-3</v>
      </c>
      <c r="J10" s="37">
        <v>4.399</v>
      </c>
      <c r="K10" s="37">
        <v>1.2500000000000001E-2</v>
      </c>
      <c r="L10" s="37">
        <v>551</v>
      </c>
      <c r="M10" s="37">
        <v>80.98</v>
      </c>
      <c r="N10" s="37">
        <v>33.396999999999998</v>
      </c>
      <c r="O10" s="37">
        <v>2.9</v>
      </c>
      <c r="P10" s="37">
        <v>0.20499999999999999</v>
      </c>
      <c r="Q10" s="37">
        <v>0.05</v>
      </c>
      <c r="R10" s="37">
        <v>6.48</v>
      </c>
      <c r="S10" s="37" t="s">
        <v>358</v>
      </c>
      <c r="T10" s="37" t="s">
        <v>364</v>
      </c>
      <c r="U10" s="37" t="s">
        <v>358</v>
      </c>
      <c r="V10" s="37" t="s">
        <v>358</v>
      </c>
      <c r="W10" s="37" t="s">
        <v>364</v>
      </c>
      <c r="X10" s="37" t="s">
        <v>358</v>
      </c>
      <c r="Y10" s="37" t="s">
        <v>358</v>
      </c>
      <c r="Z10" s="37" t="s">
        <v>364</v>
      </c>
    </row>
    <row r="11" spans="1:26" s="50" customFormat="1" x14ac:dyDescent="0.25">
      <c r="A11" s="37" t="s">
        <v>122</v>
      </c>
      <c r="B11" s="37">
        <v>2019</v>
      </c>
      <c r="C11" s="37" t="s">
        <v>112</v>
      </c>
      <c r="D11" s="37" t="s">
        <v>123</v>
      </c>
      <c r="E11" s="37">
        <v>1.07E-4</v>
      </c>
      <c r="F11" s="37">
        <v>3.7400000000000003E-3</v>
      </c>
      <c r="G11" s="37">
        <v>4.6000000000000001E-4</v>
      </c>
      <c r="H11" s="37">
        <v>0</v>
      </c>
      <c r="I11" s="37">
        <v>4.0000000000000001E-3</v>
      </c>
      <c r="J11" s="37">
        <v>3.044</v>
      </c>
      <c r="K11" s="37">
        <v>3.6600000000000001E-3</v>
      </c>
      <c r="L11" s="37">
        <v>2419.6</v>
      </c>
      <c r="M11" s="37">
        <v>0</v>
      </c>
      <c r="N11" s="37">
        <v>2.125</v>
      </c>
      <c r="O11" s="37">
        <v>65</v>
      </c>
      <c r="P11" s="37">
        <v>2.3109999999999999</v>
      </c>
      <c r="Q11" s="37">
        <v>0.05</v>
      </c>
      <c r="R11" s="37">
        <v>6.75</v>
      </c>
      <c r="S11" s="37" t="s">
        <v>358</v>
      </c>
      <c r="T11" s="37" t="s">
        <v>358</v>
      </c>
      <c r="U11" s="37" t="s">
        <v>358</v>
      </c>
      <c r="V11" s="37" t="s">
        <v>358</v>
      </c>
      <c r="W11" s="37" t="s">
        <v>364</v>
      </c>
      <c r="X11" s="37" t="s">
        <v>358</v>
      </c>
      <c r="Y11" s="37" t="s">
        <v>358</v>
      </c>
      <c r="Z11" s="37" t="s">
        <v>358</v>
      </c>
    </row>
    <row r="12" spans="1:26" s="50" customFormat="1" x14ac:dyDescent="0.25">
      <c r="A12" s="54" t="s">
        <v>130</v>
      </c>
      <c r="B12" s="54">
        <v>2016</v>
      </c>
      <c r="C12" s="54" t="s">
        <v>112</v>
      </c>
      <c r="D12" s="54" t="s">
        <v>131</v>
      </c>
      <c r="E12" s="54">
        <v>1.2800000000000001E-3</v>
      </c>
      <c r="F12" s="54">
        <v>2.2499999999999999E-4</v>
      </c>
      <c r="G12" s="54">
        <v>4.6000000000000001E-4</v>
      </c>
      <c r="H12" s="54">
        <v>0</v>
      </c>
      <c r="I12" s="54">
        <v>2E-3</v>
      </c>
      <c r="J12" s="57">
        <v>28.303999999999998</v>
      </c>
      <c r="K12" s="54">
        <v>0</v>
      </c>
      <c r="L12" s="54">
        <v>2419</v>
      </c>
      <c r="M12" s="54">
        <v>123.27</v>
      </c>
      <c r="N12" s="54">
        <v>109.54</v>
      </c>
      <c r="O12" s="54">
        <v>3.3</v>
      </c>
      <c r="P12" s="54">
        <v>0.48899999999999999</v>
      </c>
      <c r="Q12" s="54">
        <v>0.05</v>
      </c>
      <c r="R12" s="54">
        <v>7.11</v>
      </c>
      <c r="S12" s="54" t="s">
        <v>364</v>
      </c>
      <c r="T12" s="54" t="s">
        <v>365</v>
      </c>
      <c r="U12" s="54" t="s">
        <v>358</v>
      </c>
      <c r="V12" s="54" t="s">
        <v>358</v>
      </c>
      <c r="W12" s="54" t="s">
        <v>364</v>
      </c>
      <c r="X12" s="54" t="s">
        <v>358</v>
      </c>
      <c r="Y12" s="54" t="s">
        <v>364</v>
      </c>
      <c r="Z12" s="54" t="s">
        <v>358</v>
      </c>
    </row>
    <row r="13" spans="1:26" x14ac:dyDescent="0.25">
      <c r="A13" s="37" t="s">
        <v>130</v>
      </c>
      <c r="B13" s="37">
        <v>2018</v>
      </c>
      <c r="C13" s="37" t="s">
        <v>112</v>
      </c>
      <c r="D13" s="37" t="s">
        <v>131</v>
      </c>
      <c r="E13" s="37">
        <v>1.07E-4</v>
      </c>
      <c r="F13" s="37">
        <v>2.2499999999999999E-4</v>
      </c>
      <c r="G13" s="37">
        <v>4.6000000000000001E-4</v>
      </c>
      <c r="H13" s="37">
        <v>5.0000000000000001E-4</v>
      </c>
      <c r="I13" s="37">
        <v>2.1999999999999999E-2</v>
      </c>
      <c r="J13" s="37">
        <v>3.359</v>
      </c>
      <c r="K13" s="37">
        <v>1.4000000000000001E-4</v>
      </c>
      <c r="L13" s="37">
        <v>113.7</v>
      </c>
      <c r="M13" s="37">
        <v>82.98</v>
      </c>
      <c r="N13" s="37">
        <v>27.350999999999999</v>
      </c>
      <c r="O13" s="37">
        <v>76</v>
      </c>
      <c r="P13" s="37">
        <v>0.58699999999999997</v>
      </c>
      <c r="Q13" s="37">
        <v>0.05</v>
      </c>
      <c r="R13" s="37">
        <v>5.53</v>
      </c>
      <c r="S13" s="37" t="s">
        <v>358</v>
      </c>
      <c r="T13" s="37" t="s">
        <v>364</v>
      </c>
      <c r="U13" s="37" t="s">
        <v>358</v>
      </c>
      <c r="V13" s="37" t="s">
        <v>358</v>
      </c>
      <c r="W13" s="37" t="s">
        <v>364</v>
      </c>
      <c r="X13" s="37" t="s">
        <v>358</v>
      </c>
      <c r="Y13" s="37" t="s">
        <v>358</v>
      </c>
      <c r="Z13" s="37" t="s">
        <v>364</v>
      </c>
    </row>
    <row r="14" spans="1:26" x14ac:dyDescent="0.25">
      <c r="A14" s="37" t="s">
        <v>130</v>
      </c>
      <c r="B14" s="37">
        <v>2019</v>
      </c>
      <c r="C14" s="37" t="s">
        <v>112</v>
      </c>
      <c r="D14" s="37" t="s">
        <v>131</v>
      </c>
      <c r="E14" s="37">
        <v>1.07E-4</v>
      </c>
      <c r="F14" s="37">
        <v>4.7899999999999999E-4</v>
      </c>
      <c r="G14" s="37">
        <v>6.3000000000000003E-4</v>
      </c>
      <c r="H14" s="37">
        <v>0</v>
      </c>
      <c r="I14" s="37">
        <v>0.122</v>
      </c>
      <c r="J14" s="37">
        <v>10.804</v>
      </c>
      <c r="K14" s="37">
        <v>2.0099999999999996E-3</v>
      </c>
      <c r="L14" s="37">
        <v>2419.6</v>
      </c>
      <c r="M14" s="37">
        <v>157.5</v>
      </c>
      <c r="N14" s="37">
        <v>2.6110000000000002</v>
      </c>
      <c r="O14" s="37">
        <v>2.5</v>
      </c>
      <c r="P14" s="37">
        <v>0.56200000000000006</v>
      </c>
      <c r="Q14" s="37">
        <v>0.05</v>
      </c>
      <c r="R14" s="37">
        <v>7.3</v>
      </c>
      <c r="S14" s="37" t="s">
        <v>365</v>
      </c>
      <c r="T14" s="37" t="s">
        <v>365</v>
      </c>
      <c r="U14" s="37" t="s">
        <v>358</v>
      </c>
      <c r="V14" s="37" t="s">
        <v>358</v>
      </c>
      <c r="W14" s="37" t="s">
        <v>364</v>
      </c>
      <c r="X14" s="37" t="s">
        <v>358</v>
      </c>
      <c r="Y14" s="37" t="s">
        <v>364</v>
      </c>
      <c r="Z14" s="37" t="s">
        <v>364</v>
      </c>
    </row>
    <row r="15" spans="1:26" s="50" customFormat="1" x14ac:dyDescent="0.25">
      <c r="A15" s="37" t="s">
        <v>139</v>
      </c>
      <c r="B15" s="37">
        <v>2016</v>
      </c>
      <c r="C15" s="37" t="s">
        <v>112</v>
      </c>
      <c r="D15" s="37" t="s">
        <v>140</v>
      </c>
      <c r="E15" s="37">
        <v>4.8299999999999998E-4</v>
      </c>
      <c r="F15" s="37">
        <v>1.3939999999999999E-2</v>
      </c>
      <c r="G15" s="37">
        <v>4.6000000000000001E-4</v>
      </c>
      <c r="H15" s="37">
        <v>0</v>
      </c>
      <c r="I15" s="37">
        <v>5.1339999999999997E-3</v>
      </c>
      <c r="J15" s="37">
        <v>2.6829999999999998</v>
      </c>
      <c r="K15" s="37">
        <v>0</v>
      </c>
      <c r="L15" s="37">
        <v>2419</v>
      </c>
      <c r="M15" s="37">
        <v>4.4000000000000004</v>
      </c>
      <c r="N15" s="37">
        <v>2.04</v>
      </c>
      <c r="O15" s="37">
        <v>10</v>
      </c>
      <c r="P15" s="37">
        <v>2.4950000000000001</v>
      </c>
      <c r="Q15" s="37">
        <v>0.05</v>
      </c>
      <c r="R15" s="37">
        <v>6.7</v>
      </c>
      <c r="S15" s="37" t="s">
        <v>358</v>
      </c>
      <c r="T15" s="37" t="s">
        <v>358</v>
      </c>
      <c r="U15" s="37" t="s">
        <v>358</v>
      </c>
      <c r="V15" s="37" t="s">
        <v>358</v>
      </c>
      <c r="W15" s="37" t="s">
        <v>364</v>
      </c>
      <c r="X15" s="37" t="s">
        <v>358</v>
      </c>
      <c r="Y15" s="37" t="s">
        <v>358</v>
      </c>
      <c r="Z15" s="37" t="s">
        <v>358</v>
      </c>
    </row>
    <row r="16" spans="1:26" s="50" customFormat="1" x14ac:dyDescent="0.25">
      <c r="A16" s="37" t="s">
        <v>139</v>
      </c>
      <c r="B16" s="37">
        <v>2018</v>
      </c>
      <c r="C16" s="37" t="s">
        <v>112</v>
      </c>
      <c r="D16" s="37" t="s">
        <v>140</v>
      </c>
      <c r="E16" s="37">
        <v>1.07E-4</v>
      </c>
      <c r="F16" s="37">
        <v>2.97E-3</v>
      </c>
      <c r="G16" s="37">
        <v>4.6000000000000001E-4</v>
      </c>
      <c r="H16" s="37">
        <v>5.0000000000000001E-4</v>
      </c>
      <c r="I16" s="37">
        <v>2E-3</v>
      </c>
      <c r="J16" s="37">
        <v>0.1</v>
      </c>
      <c r="K16" s="37">
        <v>1.4000000000000001E-4</v>
      </c>
      <c r="L16" s="37">
        <v>2419.6</v>
      </c>
      <c r="M16" s="37">
        <v>10.5</v>
      </c>
      <c r="N16" s="37">
        <v>2</v>
      </c>
      <c r="O16" s="37">
        <v>18</v>
      </c>
      <c r="P16" s="37">
        <v>0.60299999999999998</v>
      </c>
      <c r="Q16" s="37">
        <v>0.05</v>
      </c>
      <c r="R16" s="37">
        <v>7.26</v>
      </c>
      <c r="S16" s="37" t="s">
        <v>358</v>
      </c>
      <c r="T16" s="37" t="s">
        <v>358</v>
      </c>
      <c r="U16" s="37" t="s">
        <v>358</v>
      </c>
      <c r="V16" s="37" t="s">
        <v>358</v>
      </c>
      <c r="W16" s="37" t="s">
        <v>364</v>
      </c>
      <c r="X16" s="37" t="s">
        <v>358</v>
      </c>
      <c r="Y16" s="37" t="s">
        <v>358</v>
      </c>
      <c r="Z16" s="37" t="s">
        <v>358</v>
      </c>
    </row>
    <row r="17" spans="1:26" x14ac:dyDescent="0.25">
      <c r="A17" s="37" t="s">
        <v>139</v>
      </c>
      <c r="B17" s="37">
        <v>2019</v>
      </c>
      <c r="C17" s="37" t="s">
        <v>112</v>
      </c>
      <c r="D17" s="37" t="s">
        <v>140</v>
      </c>
      <c r="E17" s="37">
        <v>1.0300000000000001E-3</v>
      </c>
      <c r="F17" s="37">
        <v>1.0500000000000002E-3</v>
      </c>
      <c r="G17" s="37">
        <v>4.6000000000000001E-4</v>
      </c>
      <c r="H17" s="37">
        <v>0</v>
      </c>
      <c r="I17" s="37">
        <v>4.0000000000000001E-3</v>
      </c>
      <c r="J17" s="37">
        <v>0.1</v>
      </c>
      <c r="K17" s="37">
        <v>2.12E-2</v>
      </c>
      <c r="L17" s="37">
        <v>2419.6</v>
      </c>
      <c r="M17" s="37">
        <v>83.25</v>
      </c>
      <c r="N17" s="37">
        <v>3.0489999999999999</v>
      </c>
      <c r="O17" s="37">
        <v>33</v>
      </c>
      <c r="P17" s="37">
        <v>2.879</v>
      </c>
      <c r="Q17" s="37">
        <v>0.83199999999999996</v>
      </c>
      <c r="R17" s="37">
        <v>6.75</v>
      </c>
      <c r="S17" s="37" t="s">
        <v>358</v>
      </c>
      <c r="T17" s="37" t="s">
        <v>358</v>
      </c>
      <c r="U17" s="37" t="s">
        <v>358</v>
      </c>
      <c r="V17" s="37" t="s">
        <v>358</v>
      </c>
      <c r="W17" s="37" t="s">
        <v>364</v>
      </c>
      <c r="X17" s="37" t="s">
        <v>358</v>
      </c>
      <c r="Y17" s="37" t="s">
        <v>358</v>
      </c>
      <c r="Z17" s="37" t="s">
        <v>364</v>
      </c>
    </row>
    <row r="18" spans="1:26" s="50" customFormat="1" x14ac:dyDescent="0.25">
      <c r="A18" s="54" t="s">
        <v>148</v>
      </c>
      <c r="B18" s="54">
        <v>2016</v>
      </c>
      <c r="C18" s="54" t="s">
        <v>112</v>
      </c>
      <c r="D18" s="54" t="s">
        <v>149</v>
      </c>
      <c r="E18" s="54">
        <v>2.1499999999999999E-4</v>
      </c>
      <c r="F18" s="54">
        <v>2.2499999999999999E-4</v>
      </c>
      <c r="G18" s="54">
        <v>5.1100000000000006E-4</v>
      </c>
      <c r="H18" s="54">
        <v>0</v>
      </c>
      <c r="I18" s="54">
        <v>2E-3</v>
      </c>
      <c r="J18" s="54">
        <v>0.1</v>
      </c>
      <c r="K18" s="54">
        <v>0</v>
      </c>
      <c r="L18" s="54">
        <v>6.3</v>
      </c>
      <c r="M18" s="57">
        <v>267.44</v>
      </c>
      <c r="N18" s="54">
        <v>265.04000000000002</v>
      </c>
      <c r="O18" s="54">
        <v>0.9</v>
      </c>
      <c r="P18" s="54">
        <v>0.39400000000000002</v>
      </c>
      <c r="Q18" s="54">
        <v>0.05</v>
      </c>
      <c r="R18" s="54">
        <v>8.25</v>
      </c>
      <c r="S18" s="54" t="s">
        <v>365</v>
      </c>
      <c r="T18" s="54" t="s">
        <v>365</v>
      </c>
      <c r="U18" s="54" t="s">
        <v>358</v>
      </c>
      <c r="V18" s="54" t="s">
        <v>358</v>
      </c>
      <c r="W18" s="54" t="s">
        <v>358</v>
      </c>
      <c r="X18" s="54" t="s">
        <v>358</v>
      </c>
      <c r="Y18" s="54" t="s">
        <v>358</v>
      </c>
      <c r="Z18" s="54" t="s">
        <v>358</v>
      </c>
    </row>
    <row r="19" spans="1:26" x14ac:dyDescent="0.25">
      <c r="A19" s="37" t="s">
        <v>148</v>
      </c>
      <c r="B19" s="37">
        <v>2018</v>
      </c>
      <c r="C19" s="37" t="s">
        <v>112</v>
      </c>
      <c r="D19" s="37" t="s">
        <v>149</v>
      </c>
      <c r="E19" s="37">
        <v>1.07E-4</v>
      </c>
      <c r="F19" s="37">
        <v>2.9399999999999999E-3</v>
      </c>
      <c r="G19" s="37">
        <v>4.6000000000000001E-4</v>
      </c>
      <c r="H19" s="37">
        <v>5.0000000000000001E-4</v>
      </c>
      <c r="I19" s="37">
        <v>1.0999999999999999E-2</v>
      </c>
      <c r="J19" s="37">
        <v>0.1</v>
      </c>
      <c r="K19" s="37">
        <v>1.4000000000000001E-4</v>
      </c>
      <c r="L19" s="37">
        <v>1119.9000000000001</v>
      </c>
      <c r="M19" s="37">
        <v>128.97</v>
      </c>
      <c r="N19" s="37">
        <v>88.813000000000002</v>
      </c>
      <c r="O19" s="37">
        <v>4.4000000000000004</v>
      </c>
      <c r="P19" s="37">
        <v>1.8979999999999999</v>
      </c>
      <c r="Q19" s="37">
        <v>9.1999999999999998E-2</v>
      </c>
      <c r="R19" s="37">
        <v>8.39</v>
      </c>
      <c r="S19" s="37" t="s">
        <v>358</v>
      </c>
      <c r="T19" s="37" t="s">
        <v>358</v>
      </c>
      <c r="U19" s="37" t="s">
        <v>358</v>
      </c>
      <c r="V19" s="37" t="s">
        <v>358</v>
      </c>
      <c r="W19" s="37" t="s">
        <v>364</v>
      </c>
      <c r="X19" s="37" t="s">
        <v>358</v>
      </c>
      <c r="Y19" s="37" t="s">
        <v>358</v>
      </c>
      <c r="Z19" s="37" t="s">
        <v>364</v>
      </c>
    </row>
    <row r="20" spans="1:26" x14ac:dyDescent="0.25">
      <c r="A20" s="37" t="s">
        <v>148</v>
      </c>
      <c r="B20" s="37">
        <v>2019</v>
      </c>
      <c r="C20" s="37" t="s">
        <v>112</v>
      </c>
      <c r="D20" s="37" t="s">
        <v>149</v>
      </c>
      <c r="E20" s="37">
        <v>7.54E-4</v>
      </c>
      <c r="F20" s="37">
        <v>2.2499999999999999E-4</v>
      </c>
      <c r="G20" s="37">
        <v>8.9000000000000006E-4</v>
      </c>
      <c r="H20" s="37">
        <v>0</v>
      </c>
      <c r="I20" s="37">
        <v>7.0000000000000001E-3</v>
      </c>
      <c r="J20" s="37">
        <v>0.1</v>
      </c>
      <c r="K20" s="37">
        <v>1.5499999999999999E-3</v>
      </c>
      <c r="L20" s="37">
        <v>1732.9</v>
      </c>
      <c r="M20" s="37">
        <v>775</v>
      </c>
      <c r="N20" s="37">
        <v>151.51</v>
      </c>
      <c r="O20" s="37">
        <v>4.5</v>
      </c>
      <c r="P20" s="37">
        <v>1.7749999999999999</v>
      </c>
      <c r="Q20" s="37">
        <v>0.05</v>
      </c>
      <c r="R20" s="37">
        <v>8.61</v>
      </c>
      <c r="S20" s="37" t="s">
        <v>358</v>
      </c>
      <c r="T20" s="37" t="s">
        <v>358</v>
      </c>
      <c r="U20" s="37" t="s">
        <v>358</v>
      </c>
      <c r="V20" s="37" t="s">
        <v>358</v>
      </c>
      <c r="W20" s="37" t="s">
        <v>364</v>
      </c>
      <c r="X20" s="37" t="s">
        <v>358</v>
      </c>
      <c r="Y20" s="37" t="s">
        <v>358</v>
      </c>
      <c r="Z20" s="37" t="s">
        <v>364</v>
      </c>
    </row>
    <row r="21" spans="1:26" s="50" customFormat="1" x14ac:dyDescent="0.25">
      <c r="A21" s="55" t="s">
        <v>157</v>
      </c>
      <c r="B21" s="55">
        <v>2016</v>
      </c>
      <c r="C21" s="55" t="s">
        <v>158</v>
      </c>
      <c r="D21" s="55" t="s">
        <v>159</v>
      </c>
      <c r="E21" s="55">
        <v>3.9600000000000003E-4</v>
      </c>
      <c r="F21" s="55">
        <v>2.2499999999999999E-4</v>
      </c>
      <c r="G21" s="55">
        <v>4.6000000000000001E-4</v>
      </c>
      <c r="H21" s="55">
        <v>0</v>
      </c>
      <c r="I21" s="55">
        <v>2E-3</v>
      </c>
      <c r="J21" s="55">
        <v>0.314</v>
      </c>
      <c r="K21" s="55">
        <v>0</v>
      </c>
      <c r="L21" s="55">
        <v>816.4</v>
      </c>
      <c r="M21" s="55">
        <v>32.590000000000003</v>
      </c>
      <c r="N21" s="55">
        <v>9.64</v>
      </c>
      <c r="O21" s="58">
        <v>23</v>
      </c>
      <c r="P21" s="55">
        <v>7.4989999999999997</v>
      </c>
      <c r="Q21" s="55">
        <v>0.28899999999999998</v>
      </c>
      <c r="R21" s="58">
        <v>6.09</v>
      </c>
      <c r="S21" s="55" t="s">
        <v>358</v>
      </c>
      <c r="T21" s="55" t="s">
        <v>364</v>
      </c>
      <c r="U21" s="55" t="s">
        <v>358</v>
      </c>
      <c r="V21" s="55" t="s">
        <v>358</v>
      </c>
      <c r="W21" s="55" t="s">
        <v>364</v>
      </c>
      <c r="X21" s="55" t="s">
        <v>358</v>
      </c>
      <c r="Y21" s="55" t="s">
        <v>358</v>
      </c>
      <c r="Z21" s="55" t="s">
        <v>358</v>
      </c>
    </row>
    <row r="22" spans="1:26" s="50" customFormat="1" x14ac:dyDescent="0.25">
      <c r="A22" s="55" t="s">
        <v>157</v>
      </c>
      <c r="B22" s="55">
        <v>2018</v>
      </c>
      <c r="C22" s="55" t="s">
        <v>158</v>
      </c>
      <c r="D22" s="55" t="s">
        <v>159</v>
      </c>
      <c r="E22" s="55">
        <v>1.07E-4</v>
      </c>
      <c r="F22" s="55">
        <v>2.2499999999999999E-4</v>
      </c>
      <c r="G22" s="55">
        <v>4.6000000000000001E-4</v>
      </c>
      <c r="H22" s="55">
        <v>5.0000000000000001E-4</v>
      </c>
      <c r="I22" s="55">
        <v>5.0000000000000001E-3</v>
      </c>
      <c r="J22" s="55">
        <v>0.14199999999999999</v>
      </c>
      <c r="K22" s="55">
        <v>1.4000000000000001E-4</v>
      </c>
      <c r="L22" s="58">
        <v>2419.6</v>
      </c>
      <c r="M22" s="55">
        <v>30.49</v>
      </c>
      <c r="N22" s="55">
        <v>2</v>
      </c>
      <c r="O22" s="58">
        <v>130</v>
      </c>
      <c r="P22" s="55">
        <v>12.359</v>
      </c>
      <c r="Q22" s="55">
        <v>0.10100000000000001</v>
      </c>
      <c r="R22" s="58">
        <v>6.43</v>
      </c>
      <c r="S22" s="55" t="s">
        <v>358</v>
      </c>
      <c r="T22" s="55" t="s">
        <v>364</v>
      </c>
      <c r="U22" s="55" t="s">
        <v>358</v>
      </c>
      <c r="V22" s="55" t="s">
        <v>358</v>
      </c>
      <c r="W22" s="55" t="s">
        <v>364</v>
      </c>
      <c r="X22" s="55" t="s">
        <v>358</v>
      </c>
      <c r="Y22" s="55" t="s">
        <v>358</v>
      </c>
      <c r="Z22" s="55" t="s">
        <v>358</v>
      </c>
    </row>
    <row r="23" spans="1:26" s="50" customFormat="1" x14ac:dyDescent="0.25">
      <c r="A23" s="37" t="s">
        <v>157</v>
      </c>
      <c r="B23" s="37">
        <v>2019</v>
      </c>
      <c r="C23" s="37" t="s">
        <v>158</v>
      </c>
      <c r="D23" s="37" t="s">
        <v>159</v>
      </c>
      <c r="E23" s="37">
        <v>1.07E-4</v>
      </c>
      <c r="F23" s="37">
        <v>2.2499999999999999E-4</v>
      </c>
      <c r="G23" s="37">
        <v>2.2599999999999999E-3</v>
      </c>
      <c r="H23" s="37">
        <v>0</v>
      </c>
      <c r="I23" s="37">
        <v>5.0000000000000001E-3</v>
      </c>
      <c r="J23" s="37">
        <v>0.1</v>
      </c>
      <c r="K23" s="37">
        <v>4.8899999999999994E-3</v>
      </c>
      <c r="L23" s="37">
        <v>1732.9</v>
      </c>
      <c r="M23" s="37">
        <v>7.63</v>
      </c>
      <c r="N23" s="37">
        <v>2</v>
      </c>
      <c r="O23" s="37">
        <v>150</v>
      </c>
      <c r="P23" s="37">
        <v>15.474</v>
      </c>
      <c r="Q23" s="37">
        <v>0.65100000000000002</v>
      </c>
      <c r="R23" s="37">
        <v>6.97</v>
      </c>
      <c r="S23" s="37" t="s">
        <v>358</v>
      </c>
      <c r="T23" s="37" t="s">
        <v>358</v>
      </c>
      <c r="U23" s="37" t="s">
        <v>358</v>
      </c>
      <c r="V23" s="37" t="s">
        <v>358</v>
      </c>
      <c r="W23" s="37" t="s">
        <v>364</v>
      </c>
      <c r="X23" s="37" t="s">
        <v>358</v>
      </c>
      <c r="Y23" s="37" t="s">
        <v>358</v>
      </c>
      <c r="Z23" s="37" t="s">
        <v>358</v>
      </c>
    </row>
    <row r="24" spans="1:26" x14ac:dyDescent="0.25">
      <c r="A24" s="37" t="s">
        <v>168</v>
      </c>
      <c r="B24" s="37">
        <v>2016</v>
      </c>
      <c r="C24" s="37" t="s">
        <v>158</v>
      </c>
      <c r="D24" s="37" t="s">
        <v>169</v>
      </c>
      <c r="E24" s="37">
        <v>3.1100000000000002E-4</v>
      </c>
      <c r="F24" s="37">
        <v>1.39E-3</v>
      </c>
      <c r="G24" s="37">
        <v>4.6000000000000001E-4</v>
      </c>
      <c r="H24" s="37">
        <v>0</v>
      </c>
      <c r="I24" s="37">
        <v>2E-3</v>
      </c>
      <c r="J24" s="37">
        <v>0.50600000000000001</v>
      </c>
      <c r="K24" s="37">
        <v>0</v>
      </c>
      <c r="L24" s="37">
        <v>28.5</v>
      </c>
      <c r="M24" s="37">
        <v>6.3</v>
      </c>
      <c r="N24" s="37">
        <v>10.34</v>
      </c>
      <c r="O24" s="37">
        <v>0.25</v>
      </c>
      <c r="P24" s="37">
        <v>0.185</v>
      </c>
      <c r="Q24" s="37">
        <v>0.05</v>
      </c>
      <c r="R24" s="37">
        <v>5.47</v>
      </c>
      <c r="S24" s="37" t="s">
        <v>358</v>
      </c>
      <c r="T24" s="37" t="s">
        <v>364</v>
      </c>
      <c r="U24" s="37" t="s">
        <v>358</v>
      </c>
      <c r="V24" s="37" t="s">
        <v>358</v>
      </c>
      <c r="W24" s="37" t="s">
        <v>358</v>
      </c>
      <c r="X24" s="37" t="s">
        <v>358</v>
      </c>
      <c r="Y24" s="37" t="s">
        <v>358</v>
      </c>
      <c r="Z24" s="37" t="s">
        <v>364</v>
      </c>
    </row>
    <row r="25" spans="1:26" s="50" customFormat="1" x14ac:dyDescent="0.25">
      <c r="A25" s="55" t="s">
        <v>168</v>
      </c>
      <c r="B25" s="55">
        <v>2018</v>
      </c>
      <c r="C25" s="55" t="s">
        <v>158</v>
      </c>
      <c r="D25" s="55" t="s">
        <v>169</v>
      </c>
      <c r="E25" s="55">
        <v>1.07E-4</v>
      </c>
      <c r="F25" s="55">
        <v>3.5400000000000002E-3</v>
      </c>
      <c r="G25" s="55">
        <v>4.6000000000000001E-4</v>
      </c>
      <c r="H25" s="55">
        <v>5.0000000000000001E-4</v>
      </c>
      <c r="I25" s="55">
        <v>2E-3</v>
      </c>
      <c r="J25" s="55">
        <v>0.32900000000000001</v>
      </c>
      <c r="K25" s="55">
        <v>6.9800000000000001E-3</v>
      </c>
      <c r="L25" s="55">
        <v>285.10000000000002</v>
      </c>
      <c r="M25" s="55">
        <v>6.6</v>
      </c>
      <c r="N25" s="55">
        <v>6.4509999999999996</v>
      </c>
      <c r="O25" s="55">
        <v>10</v>
      </c>
      <c r="P25" s="55">
        <v>0.19</v>
      </c>
      <c r="Q25" s="55">
        <v>0.05</v>
      </c>
      <c r="R25" s="58">
        <v>6.32</v>
      </c>
      <c r="S25" s="55" t="s">
        <v>358</v>
      </c>
      <c r="T25" s="55" t="s">
        <v>364</v>
      </c>
      <c r="U25" s="55" t="s">
        <v>358</v>
      </c>
      <c r="V25" s="55" t="s">
        <v>358</v>
      </c>
      <c r="W25" s="55" t="s">
        <v>364</v>
      </c>
      <c r="X25" s="55" t="s">
        <v>358</v>
      </c>
      <c r="Y25" s="55" t="s">
        <v>358</v>
      </c>
      <c r="Z25" s="55" t="s">
        <v>358</v>
      </c>
    </row>
    <row r="26" spans="1:26" s="50" customFormat="1" x14ac:dyDescent="0.25">
      <c r="A26" s="55" t="s">
        <v>168</v>
      </c>
      <c r="B26" s="55">
        <v>2019</v>
      </c>
      <c r="C26" s="55" t="s">
        <v>158</v>
      </c>
      <c r="D26" s="55" t="s">
        <v>169</v>
      </c>
      <c r="E26" s="55">
        <v>1.07E-4</v>
      </c>
      <c r="F26" s="55">
        <v>3.3399999999999997E-3</v>
      </c>
      <c r="G26" s="55">
        <v>8.4199999999999998E-4</v>
      </c>
      <c r="H26" s="55">
        <v>0</v>
      </c>
      <c r="I26" s="55">
        <v>2E-3</v>
      </c>
      <c r="J26" s="55">
        <v>0.32800000000000001</v>
      </c>
      <c r="K26" s="55">
        <v>1.01E-2</v>
      </c>
      <c r="L26" s="55">
        <v>290.89999999999998</v>
      </c>
      <c r="M26" s="55">
        <v>9</v>
      </c>
      <c r="N26" s="55">
        <v>26.574000000000002</v>
      </c>
      <c r="O26" s="58">
        <v>20</v>
      </c>
      <c r="P26" s="55">
        <v>1.073</v>
      </c>
      <c r="Q26" s="55">
        <v>0.05</v>
      </c>
      <c r="R26" s="58">
        <v>6.19</v>
      </c>
      <c r="S26" s="55" t="s">
        <v>358</v>
      </c>
      <c r="T26" s="55" t="s">
        <v>364</v>
      </c>
      <c r="U26" s="55" t="s">
        <v>358</v>
      </c>
      <c r="V26" s="55" t="s">
        <v>358</v>
      </c>
      <c r="W26" s="55" t="s">
        <v>364</v>
      </c>
      <c r="X26" s="55" t="s">
        <v>358</v>
      </c>
      <c r="Y26" s="55" t="s">
        <v>358</v>
      </c>
      <c r="Z26" s="55" t="s">
        <v>358</v>
      </c>
    </row>
    <row r="27" spans="1:26" x14ac:dyDescent="0.25">
      <c r="A27" s="37" t="s">
        <v>177</v>
      </c>
      <c r="B27" s="37">
        <v>2016</v>
      </c>
      <c r="C27" s="37" t="s">
        <v>158</v>
      </c>
      <c r="D27" s="37" t="s">
        <v>178</v>
      </c>
      <c r="E27" s="37">
        <v>2.49E-3</v>
      </c>
      <c r="F27" s="37">
        <v>9.2100000000000005E-4</v>
      </c>
      <c r="G27" s="37">
        <v>4.6000000000000001E-4</v>
      </c>
      <c r="H27" s="37">
        <v>0</v>
      </c>
      <c r="I27" s="37">
        <v>2E-3</v>
      </c>
      <c r="J27" s="37">
        <v>0.1</v>
      </c>
      <c r="K27" s="37">
        <v>0</v>
      </c>
      <c r="L27" s="37">
        <v>2419</v>
      </c>
      <c r="M27" s="37">
        <v>7.5</v>
      </c>
      <c r="N27" s="37">
        <v>2</v>
      </c>
      <c r="O27" s="37">
        <v>85</v>
      </c>
      <c r="P27" s="37">
        <v>10.577</v>
      </c>
      <c r="Q27" s="37">
        <v>0.437</v>
      </c>
      <c r="R27" s="37">
        <v>6.08</v>
      </c>
      <c r="S27" s="37" t="s">
        <v>358</v>
      </c>
      <c r="T27" s="37" t="s">
        <v>364</v>
      </c>
      <c r="U27" s="37" t="s">
        <v>358</v>
      </c>
      <c r="V27" s="37" t="s">
        <v>358</v>
      </c>
      <c r="W27" s="37" t="s">
        <v>364</v>
      </c>
      <c r="X27" s="37" t="s">
        <v>358</v>
      </c>
      <c r="Y27" s="37" t="s">
        <v>358</v>
      </c>
      <c r="Z27" s="37" t="s">
        <v>364</v>
      </c>
    </row>
    <row r="28" spans="1:26" s="50" customFormat="1" x14ac:dyDescent="0.25">
      <c r="A28" s="37" t="s">
        <v>177</v>
      </c>
      <c r="B28" s="37">
        <v>2018</v>
      </c>
      <c r="C28" s="37" t="s">
        <v>158</v>
      </c>
      <c r="D28" s="37" t="s">
        <v>178</v>
      </c>
      <c r="E28" s="37">
        <v>1.07E-4</v>
      </c>
      <c r="F28" s="37">
        <v>1.1799999999999998E-3</v>
      </c>
      <c r="G28" s="37">
        <v>4.6000000000000001E-4</v>
      </c>
      <c r="H28" s="37">
        <v>5.0000000000000001E-4</v>
      </c>
      <c r="I28" s="37">
        <v>2E-3</v>
      </c>
      <c r="J28" s="37">
        <v>0.1</v>
      </c>
      <c r="K28" s="37">
        <v>1.4000000000000001E-4</v>
      </c>
      <c r="L28" s="37">
        <v>1986.3</v>
      </c>
      <c r="M28" s="37">
        <v>16.5</v>
      </c>
      <c r="N28" s="37">
        <v>4.944</v>
      </c>
      <c r="O28" s="37">
        <v>50</v>
      </c>
      <c r="P28" s="37">
        <v>13.619</v>
      </c>
      <c r="Q28" s="37">
        <v>0.47599999999999998</v>
      </c>
      <c r="R28" s="37">
        <v>6.81</v>
      </c>
      <c r="S28" s="37" t="s">
        <v>358</v>
      </c>
      <c r="T28" s="37" t="s">
        <v>358</v>
      </c>
      <c r="U28" s="37" t="s">
        <v>358</v>
      </c>
      <c r="V28" s="37" t="s">
        <v>358</v>
      </c>
      <c r="W28" s="37" t="s">
        <v>364</v>
      </c>
      <c r="X28" s="37" t="s">
        <v>358</v>
      </c>
      <c r="Y28" s="37" t="s">
        <v>358</v>
      </c>
      <c r="Z28" s="37" t="s">
        <v>358</v>
      </c>
    </row>
    <row r="29" spans="1:26" x14ac:dyDescent="0.25">
      <c r="A29" s="37" t="s">
        <v>177</v>
      </c>
      <c r="B29" s="37">
        <v>2019</v>
      </c>
      <c r="C29" s="37" t="s">
        <v>158</v>
      </c>
      <c r="D29" s="37" t="s">
        <v>178</v>
      </c>
      <c r="E29" s="37">
        <v>1.07E-4</v>
      </c>
      <c r="F29" s="37">
        <v>2.9500000000000004E-3</v>
      </c>
      <c r="G29" s="37">
        <v>4.6000000000000001E-4</v>
      </c>
      <c r="H29" s="37">
        <v>0</v>
      </c>
      <c r="I29" s="37">
        <v>4.0000000000000001E-3</v>
      </c>
      <c r="J29" s="37">
        <v>0.1</v>
      </c>
      <c r="K29" s="37">
        <v>3.29E-3</v>
      </c>
      <c r="L29" s="37">
        <v>2419.6</v>
      </c>
      <c r="M29" s="37">
        <v>152.5</v>
      </c>
      <c r="N29" s="37">
        <v>2</v>
      </c>
      <c r="O29" s="37">
        <v>100</v>
      </c>
      <c r="P29" s="37">
        <v>55.95</v>
      </c>
      <c r="Q29" s="37">
        <v>0.39300000000000002</v>
      </c>
      <c r="R29" s="37">
        <v>6.54</v>
      </c>
      <c r="S29" s="37" t="s">
        <v>358</v>
      </c>
      <c r="T29" s="37" t="s">
        <v>358</v>
      </c>
      <c r="U29" s="37" t="s">
        <v>358</v>
      </c>
      <c r="V29" s="37" t="s">
        <v>358</v>
      </c>
      <c r="W29" s="37" t="s">
        <v>364</v>
      </c>
      <c r="X29" s="37" t="s">
        <v>358</v>
      </c>
      <c r="Y29" s="37" t="s">
        <v>358</v>
      </c>
      <c r="Z29" s="37" t="s">
        <v>364</v>
      </c>
    </row>
    <row r="30" spans="1:26" x14ac:dyDescent="0.25">
      <c r="A30" s="37" t="s">
        <v>186</v>
      </c>
      <c r="B30" s="37">
        <v>2016</v>
      </c>
      <c r="C30" s="37" t="s">
        <v>158</v>
      </c>
      <c r="D30" s="37" t="s">
        <v>187</v>
      </c>
      <c r="E30" s="37">
        <v>4.6500000000000003E-4</v>
      </c>
      <c r="F30" s="37">
        <v>4.47E-3</v>
      </c>
      <c r="G30" s="37">
        <v>4.6000000000000001E-4</v>
      </c>
      <c r="H30" s="37">
        <v>0</v>
      </c>
      <c r="I30" s="37">
        <v>2E-3</v>
      </c>
      <c r="J30" s="37">
        <v>3.024</v>
      </c>
      <c r="K30" s="37">
        <v>0</v>
      </c>
      <c r="L30" s="37">
        <v>2419</v>
      </c>
      <c r="M30" s="37">
        <v>13.4</v>
      </c>
      <c r="N30" s="37">
        <v>4.24</v>
      </c>
      <c r="O30" s="37">
        <v>0.3</v>
      </c>
      <c r="P30" s="37">
        <v>0.1</v>
      </c>
      <c r="Q30" s="37">
        <v>0.05</v>
      </c>
      <c r="R30" s="37">
        <v>6.96</v>
      </c>
      <c r="S30" s="37" t="s">
        <v>358</v>
      </c>
      <c r="T30" s="37" t="s">
        <v>358</v>
      </c>
      <c r="U30" s="37" t="s">
        <v>358</v>
      </c>
      <c r="V30" s="37" t="s">
        <v>358</v>
      </c>
      <c r="W30" s="37" t="s">
        <v>358</v>
      </c>
      <c r="X30" s="37" t="s">
        <v>358</v>
      </c>
      <c r="Y30" s="37" t="s">
        <v>358</v>
      </c>
      <c r="Z30" s="37" t="s">
        <v>364</v>
      </c>
    </row>
    <row r="31" spans="1:26" x14ac:dyDescent="0.25">
      <c r="A31" s="37" t="s">
        <v>186</v>
      </c>
      <c r="B31" s="37">
        <v>2018</v>
      </c>
      <c r="C31" s="37" t="s">
        <v>158</v>
      </c>
      <c r="D31" s="37" t="s">
        <v>187</v>
      </c>
      <c r="E31" s="37">
        <v>4.6700000000000002E-4</v>
      </c>
      <c r="F31" s="37">
        <v>2.2499999999999999E-4</v>
      </c>
      <c r="G31" s="37">
        <v>3.5699999999999998E-3</v>
      </c>
      <c r="H31" s="37">
        <v>5.0000000000000001E-4</v>
      </c>
      <c r="I31" s="37">
        <v>2.1999999999999999E-2</v>
      </c>
      <c r="J31" s="37">
        <v>0.29399999999999998</v>
      </c>
      <c r="K31" s="37">
        <v>4.4800000000000005E-3</v>
      </c>
      <c r="L31" s="37">
        <v>14.4</v>
      </c>
      <c r="M31" s="37">
        <v>52.59</v>
      </c>
      <c r="N31" s="37">
        <v>4.9930000000000003</v>
      </c>
      <c r="O31" s="37">
        <v>2.9</v>
      </c>
      <c r="P31" s="37">
        <v>0.25700000000000001</v>
      </c>
      <c r="Q31" s="37">
        <v>0.05</v>
      </c>
      <c r="R31" s="37">
        <v>7.03</v>
      </c>
      <c r="S31" s="37" t="s">
        <v>358</v>
      </c>
      <c r="T31" s="37" t="s">
        <v>358</v>
      </c>
      <c r="U31" s="37" t="s">
        <v>358</v>
      </c>
      <c r="V31" s="37" t="s">
        <v>358</v>
      </c>
      <c r="W31" s="37" t="s">
        <v>364</v>
      </c>
      <c r="X31" s="37" t="s">
        <v>358</v>
      </c>
      <c r="Y31" s="37" t="s">
        <v>358</v>
      </c>
      <c r="Z31" s="37" t="s">
        <v>364</v>
      </c>
    </row>
    <row r="32" spans="1:26" s="50" customFormat="1" x14ac:dyDescent="0.25">
      <c r="A32" s="37" t="s">
        <v>186</v>
      </c>
      <c r="B32" s="37">
        <v>2019</v>
      </c>
      <c r="C32" s="37" t="s">
        <v>158</v>
      </c>
      <c r="D32" s="37" t="s">
        <v>187</v>
      </c>
      <c r="E32" s="37">
        <v>2.3799999999999997E-3</v>
      </c>
      <c r="F32" s="37">
        <v>3.9199999999999999E-3</v>
      </c>
      <c r="G32" s="37">
        <v>7.1999999999999994E-4</v>
      </c>
      <c r="H32" s="37">
        <v>0</v>
      </c>
      <c r="I32" s="37">
        <v>2E-3</v>
      </c>
      <c r="J32" s="37">
        <v>2.9649999999999999</v>
      </c>
      <c r="K32" s="37">
        <v>1.1300000000000001E-2</v>
      </c>
      <c r="L32" s="37">
        <v>1986.6</v>
      </c>
      <c r="M32" s="37">
        <v>6</v>
      </c>
      <c r="N32" s="37">
        <v>24.581</v>
      </c>
      <c r="O32" s="37">
        <v>0.45</v>
      </c>
      <c r="P32" s="37">
        <v>0.1</v>
      </c>
      <c r="Q32" s="37">
        <v>0.05</v>
      </c>
      <c r="R32" s="37">
        <v>6.75</v>
      </c>
      <c r="S32" s="37" t="s">
        <v>358</v>
      </c>
      <c r="T32" s="37" t="s">
        <v>358</v>
      </c>
      <c r="U32" s="37" t="s">
        <v>358</v>
      </c>
      <c r="V32" s="37" t="s">
        <v>358</v>
      </c>
      <c r="W32" s="37" t="s">
        <v>358</v>
      </c>
      <c r="X32" s="37" t="s">
        <v>358</v>
      </c>
      <c r="Y32" s="37" t="s">
        <v>358</v>
      </c>
      <c r="Z32" s="37" t="s">
        <v>358</v>
      </c>
    </row>
    <row r="33" spans="1:26" x14ac:dyDescent="0.25">
      <c r="A33" s="37" t="s">
        <v>194</v>
      </c>
      <c r="B33" s="37">
        <v>2016</v>
      </c>
      <c r="C33" s="37" t="s">
        <v>158</v>
      </c>
      <c r="D33" s="37" t="s">
        <v>195</v>
      </c>
      <c r="E33" s="37">
        <v>3.3100000000000002E-4</v>
      </c>
      <c r="F33" s="37">
        <v>4.3200000000000001E-3</v>
      </c>
      <c r="G33" s="37">
        <v>6.9999999999999999E-4</v>
      </c>
      <c r="H33" s="37">
        <v>0</v>
      </c>
      <c r="I33" s="37">
        <v>2E-3</v>
      </c>
      <c r="J33" s="37">
        <v>2.6560000000000001</v>
      </c>
      <c r="K33" s="37">
        <v>0</v>
      </c>
      <c r="L33" s="37">
        <v>920</v>
      </c>
      <c r="M33" s="37">
        <v>11.5</v>
      </c>
      <c r="N33" s="37">
        <v>2</v>
      </c>
      <c r="O33" s="37">
        <v>0.3</v>
      </c>
      <c r="P33" s="37">
        <v>0.40500000000000003</v>
      </c>
      <c r="Q33" s="37">
        <v>0.05</v>
      </c>
      <c r="R33" s="37">
        <v>7.14</v>
      </c>
      <c r="S33" s="37" t="s">
        <v>358</v>
      </c>
      <c r="T33" s="37" t="s">
        <v>358</v>
      </c>
      <c r="U33" s="37" t="s">
        <v>358</v>
      </c>
      <c r="V33" s="37" t="s">
        <v>358</v>
      </c>
      <c r="W33" s="37" t="s">
        <v>358</v>
      </c>
      <c r="X33" s="37" t="s">
        <v>358</v>
      </c>
      <c r="Y33" s="37" t="s">
        <v>358</v>
      </c>
      <c r="Z33" s="37" t="s">
        <v>364</v>
      </c>
    </row>
    <row r="34" spans="1:26" x14ac:dyDescent="0.25">
      <c r="A34" s="37" t="s">
        <v>194</v>
      </c>
      <c r="B34" s="37">
        <v>2018</v>
      </c>
      <c r="C34" s="37" t="s">
        <v>158</v>
      </c>
      <c r="D34" s="37" t="s">
        <v>195</v>
      </c>
      <c r="E34" s="37">
        <v>1.07E-4</v>
      </c>
      <c r="F34" s="37">
        <v>1.83E-3</v>
      </c>
      <c r="G34" s="37">
        <v>4.6000000000000001E-4</v>
      </c>
      <c r="H34" s="37">
        <v>5.0000000000000001E-4</v>
      </c>
      <c r="I34" s="37">
        <v>2E-3</v>
      </c>
      <c r="J34" s="37">
        <v>0.316</v>
      </c>
      <c r="K34" s="37">
        <v>3.0400000000000002E-3</v>
      </c>
      <c r="L34" s="37">
        <v>59.4</v>
      </c>
      <c r="M34" s="37">
        <v>44.69</v>
      </c>
      <c r="N34" s="37">
        <v>2</v>
      </c>
      <c r="O34" s="37">
        <v>3.6</v>
      </c>
      <c r="P34" s="37">
        <v>0.24099999999999999</v>
      </c>
      <c r="Q34" s="37">
        <v>0.05</v>
      </c>
      <c r="R34" s="37">
        <v>7.1</v>
      </c>
      <c r="S34" s="37" t="s">
        <v>358</v>
      </c>
      <c r="T34" s="37" t="s">
        <v>358</v>
      </c>
      <c r="U34" s="37" t="s">
        <v>358</v>
      </c>
      <c r="V34" s="37" t="s">
        <v>358</v>
      </c>
      <c r="W34" s="37" t="s">
        <v>364</v>
      </c>
      <c r="X34" s="37" t="s">
        <v>358</v>
      </c>
      <c r="Y34" s="37" t="s">
        <v>358</v>
      </c>
      <c r="Z34" s="37" t="s">
        <v>364</v>
      </c>
    </row>
    <row r="35" spans="1:26" x14ac:dyDescent="0.25">
      <c r="A35" s="37" t="s">
        <v>194</v>
      </c>
      <c r="B35" s="37">
        <v>2019</v>
      </c>
      <c r="C35" s="37" t="s">
        <v>158</v>
      </c>
      <c r="D35" s="37" t="s">
        <v>195</v>
      </c>
      <c r="E35" s="37">
        <v>2.2299999999999998E-3</v>
      </c>
      <c r="F35" s="37">
        <v>1.25E-3</v>
      </c>
      <c r="G35" s="37">
        <v>4.6000000000000001E-4</v>
      </c>
      <c r="H35" s="37">
        <v>0</v>
      </c>
      <c r="I35" s="37">
        <v>2E-3</v>
      </c>
      <c r="J35" s="37">
        <v>0.27800000000000002</v>
      </c>
      <c r="K35" s="37">
        <v>1.89E-2</v>
      </c>
      <c r="L35" s="37">
        <v>410.6</v>
      </c>
      <c r="M35" s="37">
        <v>8</v>
      </c>
      <c r="N35" s="37">
        <v>80.55</v>
      </c>
      <c r="O35" s="37">
        <v>1.2</v>
      </c>
      <c r="P35" s="37">
        <v>0.1</v>
      </c>
      <c r="Q35" s="37">
        <v>0.05</v>
      </c>
      <c r="R35" s="37">
        <v>6.56</v>
      </c>
      <c r="S35" s="37" t="s">
        <v>358</v>
      </c>
      <c r="T35" s="37" t="s">
        <v>358</v>
      </c>
      <c r="U35" s="37" t="s">
        <v>358</v>
      </c>
      <c r="V35" s="37" t="s">
        <v>358</v>
      </c>
      <c r="W35" s="37" t="s">
        <v>358</v>
      </c>
      <c r="X35" s="37" t="s">
        <v>358</v>
      </c>
      <c r="Y35" s="37" t="s">
        <v>358</v>
      </c>
      <c r="Z35" s="37" t="s">
        <v>364</v>
      </c>
    </row>
    <row r="36" spans="1:26" x14ac:dyDescent="0.25">
      <c r="A36" s="37" t="s">
        <v>202</v>
      </c>
      <c r="B36" s="37">
        <v>2016</v>
      </c>
      <c r="C36" s="37" t="s">
        <v>158</v>
      </c>
      <c r="D36" s="37" t="s">
        <v>203</v>
      </c>
      <c r="E36" s="37">
        <v>3.9300000000000001E-4</v>
      </c>
      <c r="F36" s="37">
        <v>8.3299999999999997E-4</v>
      </c>
      <c r="G36" s="37">
        <v>4.6000000000000001E-4</v>
      </c>
      <c r="H36" s="37">
        <v>0</v>
      </c>
      <c r="I36" s="37">
        <v>2E-3</v>
      </c>
      <c r="J36" s="37">
        <v>10.02</v>
      </c>
      <c r="K36" s="37">
        <v>0</v>
      </c>
      <c r="L36" s="37">
        <v>2419</v>
      </c>
      <c r="M36" s="37">
        <v>6.1</v>
      </c>
      <c r="N36" s="37">
        <v>2.5099999999999998</v>
      </c>
      <c r="O36" s="37">
        <v>0.3</v>
      </c>
      <c r="P36" s="37">
        <v>0.154</v>
      </c>
      <c r="Q36" s="37">
        <v>0.05</v>
      </c>
      <c r="R36" s="37">
        <v>5.78</v>
      </c>
      <c r="S36" s="37" t="s">
        <v>364</v>
      </c>
      <c r="T36" s="37" t="s">
        <v>364</v>
      </c>
      <c r="U36" s="37" t="s">
        <v>358</v>
      </c>
      <c r="V36" s="37" t="s">
        <v>358</v>
      </c>
      <c r="W36" s="37" t="s">
        <v>358</v>
      </c>
      <c r="X36" s="37" t="s">
        <v>358</v>
      </c>
      <c r="Y36" s="37" t="s">
        <v>364</v>
      </c>
      <c r="Z36" s="37" t="s">
        <v>364</v>
      </c>
    </row>
    <row r="37" spans="1:26" s="50" customFormat="1" x14ac:dyDescent="0.25">
      <c r="A37" s="55" t="s">
        <v>202</v>
      </c>
      <c r="B37" s="55">
        <v>2018</v>
      </c>
      <c r="C37" s="55" t="s">
        <v>158</v>
      </c>
      <c r="D37" s="55" t="s">
        <v>203</v>
      </c>
      <c r="E37" s="55">
        <v>1.07E-4</v>
      </c>
      <c r="F37" s="55">
        <v>1.9399999999999999E-3</v>
      </c>
      <c r="G37" s="55">
        <v>3.3100000000000002E-4</v>
      </c>
      <c r="H37" s="55">
        <v>5.0000000000000001E-4</v>
      </c>
      <c r="I37" s="55">
        <v>2E-3</v>
      </c>
      <c r="J37" s="55">
        <v>5.2670000000000003</v>
      </c>
      <c r="K37" s="55">
        <v>4.4299999999999999E-3</v>
      </c>
      <c r="L37" s="58">
        <v>2419.6</v>
      </c>
      <c r="M37" s="55">
        <v>17.899999999999999</v>
      </c>
      <c r="N37" s="55">
        <v>2</v>
      </c>
      <c r="O37" s="55">
        <v>0.7</v>
      </c>
      <c r="P37" s="55">
        <v>0.1</v>
      </c>
      <c r="Q37" s="55">
        <v>0.05</v>
      </c>
      <c r="R37" s="58">
        <v>5.79</v>
      </c>
      <c r="S37" s="55" t="s">
        <v>358</v>
      </c>
      <c r="T37" s="55" t="s">
        <v>364</v>
      </c>
      <c r="U37" s="55" t="s">
        <v>358</v>
      </c>
      <c r="V37" s="55" t="s">
        <v>358</v>
      </c>
      <c r="W37" s="55" t="s">
        <v>358</v>
      </c>
      <c r="X37" s="55" t="s">
        <v>358</v>
      </c>
      <c r="Y37" s="55" t="s">
        <v>358</v>
      </c>
      <c r="Z37" s="55" t="s">
        <v>358</v>
      </c>
    </row>
    <row r="38" spans="1:26" s="50" customFormat="1" x14ac:dyDescent="0.25">
      <c r="A38" s="55" t="s">
        <v>202</v>
      </c>
      <c r="B38" s="55">
        <v>2019</v>
      </c>
      <c r="C38" s="55" t="s">
        <v>158</v>
      </c>
      <c r="D38" s="55" t="s">
        <v>203</v>
      </c>
      <c r="E38" s="55">
        <v>1.07E-4</v>
      </c>
      <c r="F38" s="55">
        <v>1.97E-3</v>
      </c>
      <c r="G38" s="55">
        <v>4.6000000000000001E-4</v>
      </c>
      <c r="H38" s="55">
        <v>0</v>
      </c>
      <c r="I38" s="55">
        <v>2E-3</v>
      </c>
      <c r="J38" s="55">
        <v>8.8610000000000007</v>
      </c>
      <c r="K38" s="55">
        <v>5.62E-3</v>
      </c>
      <c r="L38" s="58">
        <v>2419.6</v>
      </c>
      <c r="M38" s="55">
        <v>25.5</v>
      </c>
      <c r="N38" s="55">
        <v>2</v>
      </c>
      <c r="O38" s="55">
        <v>0.3</v>
      </c>
      <c r="P38" s="55"/>
      <c r="Q38" s="55">
        <v>0.05</v>
      </c>
      <c r="R38" s="58">
        <v>5.81</v>
      </c>
      <c r="S38" s="55" t="s">
        <v>358</v>
      </c>
      <c r="T38" s="55" t="s">
        <v>364</v>
      </c>
      <c r="U38" s="55" t="s">
        <v>358</v>
      </c>
      <c r="V38" s="55" t="s">
        <v>358</v>
      </c>
      <c r="W38" s="55" t="s">
        <v>358</v>
      </c>
      <c r="X38" s="55" t="s">
        <v>358</v>
      </c>
      <c r="Y38" s="55" t="s">
        <v>358</v>
      </c>
      <c r="Z38" s="55" t="s">
        <v>358</v>
      </c>
    </row>
    <row r="39" spans="1:26" x14ac:dyDescent="0.25">
      <c r="A39" s="37" t="s">
        <v>214</v>
      </c>
      <c r="B39" s="37">
        <v>2016</v>
      </c>
      <c r="C39" s="37" t="s">
        <v>99</v>
      </c>
      <c r="D39" s="37" t="s">
        <v>215</v>
      </c>
      <c r="E39" s="37">
        <v>3.48E-4</v>
      </c>
      <c r="F39" s="37">
        <v>2.2499999999999999E-4</v>
      </c>
      <c r="G39" s="37">
        <v>4.6000000000000001E-4</v>
      </c>
      <c r="H39" s="37">
        <v>0</v>
      </c>
      <c r="I39" s="37">
        <v>4.1549999999999998E-3</v>
      </c>
      <c r="J39" s="37">
        <v>0.70099999999999996</v>
      </c>
      <c r="K39" s="37">
        <v>0</v>
      </c>
      <c r="L39" s="37">
        <v>23.1</v>
      </c>
      <c r="M39" s="37">
        <v>63.89</v>
      </c>
      <c r="N39" s="37">
        <v>2.87</v>
      </c>
      <c r="O39" s="37">
        <v>0.25</v>
      </c>
      <c r="P39" s="37">
        <v>0.16400000000000001</v>
      </c>
      <c r="Q39" s="37">
        <v>0.05</v>
      </c>
      <c r="R39" s="37">
        <v>6.8</v>
      </c>
      <c r="S39" s="37" t="s">
        <v>358</v>
      </c>
      <c r="T39" s="37" t="s">
        <v>358</v>
      </c>
      <c r="U39" s="37" t="s">
        <v>358</v>
      </c>
      <c r="V39" s="37" t="s">
        <v>358</v>
      </c>
      <c r="W39" s="37" t="s">
        <v>358</v>
      </c>
      <c r="X39" s="37" t="s">
        <v>358</v>
      </c>
      <c r="Y39" s="37" t="s">
        <v>358</v>
      </c>
      <c r="Z39" s="37" t="s">
        <v>364</v>
      </c>
    </row>
    <row r="40" spans="1:26" s="50" customFormat="1" x14ac:dyDescent="0.25">
      <c r="A40" s="37" t="s">
        <v>214</v>
      </c>
      <c r="B40" s="37">
        <v>2018</v>
      </c>
      <c r="C40" s="37" t="s">
        <v>99</v>
      </c>
      <c r="D40" s="37" t="s">
        <v>215</v>
      </c>
      <c r="E40" s="37">
        <v>1.07E-4</v>
      </c>
      <c r="F40" s="37">
        <v>7.7999999999999996E-3</v>
      </c>
      <c r="G40" s="37">
        <v>4.6000000000000001E-4</v>
      </c>
      <c r="H40" s="37">
        <v>5.0000000000000001E-4</v>
      </c>
      <c r="I40" s="37">
        <v>5.0000000000000001E-3</v>
      </c>
      <c r="J40" s="37">
        <v>1.01</v>
      </c>
      <c r="K40" s="37">
        <v>3.81E-3</v>
      </c>
      <c r="L40" s="37">
        <v>204.6</v>
      </c>
      <c r="M40" s="37">
        <v>39.39</v>
      </c>
      <c r="N40" s="37">
        <v>7.52</v>
      </c>
      <c r="O40" s="37">
        <v>1.8</v>
      </c>
      <c r="P40" s="37">
        <v>0.10199999999999999</v>
      </c>
      <c r="Q40" s="37">
        <v>0.05</v>
      </c>
      <c r="R40" s="37">
        <v>7.58</v>
      </c>
      <c r="S40" s="37" t="s">
        <v>358</v>
      </c>
      <c r="T40" s="37" t="s">
        <v>358</v>
      </c>
      <c r="U40" s="37" t="s">
        <v>358</v>
      </c>
      <c r="V40" s="37" t="s">
        <v>358</v>
      </c>
      <c r="W40" s="37" t="s">
        <v>364</v>
      </c>
      <c r="X40" s="37" t="s">
        <v>358</v>
      </c>
      <c r="Y40" s="37" t="s">
        <v>358</v>
      </c>
      <c r="Z40" s="37" t="s">
        <v>358</v>
      </c>
    </row>
    <row r="41" spans="1:26" x14ac:dyDescent="0.25">
      <c r="A41" s="37" t="s">
        <v>214</v>
      </c>
      <c r="B41" s="37">
        <v>2019</v>
      </c>
      <c r="C41" s="37" t="s">
        <v>99</v>
      </c>
      <c r="D41" s="37" t="s">
        <v>215</v>
      </c>
      <c r="E41" s="37">
        <v>1.07E-4</v>
      </c>
      <c r="F41" s="37">
        <v>2.2499999999999999E-4</v>
      </c>
      <c r="G41" s="37">
        <v>4.6000000000000001E-4</v>
      </c>
      <c r="H41" s="37">
        <v>0</v>
      </c>
      <c r="I41" s="37">
        <v>7.0000000000000001E-3</v>
      </c>
      <c r="J41" s="37">
        <v>1.1970000000000001</v>
      </c>
      <c r="K41" s="37">
        <v>1.1720000000000001E-2</v>
      </c>
      <c r="L41" s="37">
        <v>2419.6</v>
      </c>
      <c r="M41" s="37">
        <v>397.5</v>
      </c>
      <c r="N41" s="37">
        <v>6.6449999999999996</v>
      </c>
      <c r="O41" s="37">
        <v>1.4</v>
      </c>
      <c r="P41" s="37">
        <v>0.1</v>
      </c>
      <c r="Q41" s="37">
        <v>0.05</v>
      </c>
      <c r="R41" s="37">
        <v>7.4</v>
      </c>
      <c r="S41" s="37" t="s">
        <v>364</v>
      </c>
      <c r="T41" s="37" t="s">
        <v>364</v>
      </c>
      <c r="U41" s="37" t="s">
        <v>358</v>
      </c>
      <c r="V41" s="37" t="s">
        <v>358</v>
      </c>
      <c r="W41" s="37" t="s">
        <v>358</v>
      </c>
      <c r="X41" s="37" t="s">
        <v>358</v>
      </c>
      <c r="Y41" s="37" t="s">
        <v>358</v>
      </c>
      <c r="Z41" s="37" t="s">
        <v>364</v>
      </c>
    </row>
    <row r="42" spans="1:26" x14ac:dyDescent="0.25">
      <c r="A42" s="37" t="s">
        <v>224</v>
      </c>
      <c r="B42" s="37">
        <v>2016</v>
      </c>
      <c r="C42" s="37" t="s">
        <v>99</v>
      </c>
      <c r="D42" s="37" t="s">
        <v>225</v>
      </c>
      <c r="E42" s="37">
        <v>3.6899999999999997E-4</v>
      </c>
      <c r="F42" s="37">
        <v>2.6000000000000003E-4</v>
      </c>
      <c r="G42" s="37">
        <v>7.1999999999999994E-4</v>
      </c>
      <c r="H42" s="37">
        <v>0</v>
      </c>
      <c r="I42" s="37">
        <v>2E-3</v>
      </c>
      <c r="J42" s="37">
        <v>0.32400000000000001</v>
      </c>
      <c r="K42" s="37">
        <v>0</v>
      </c>
      <c r="L42" s="37">
        <v>1</v>
      </c>
      <c r="M42" s="37">
        <v>12.8</v>
      </c>
      <c r="N42" s="37">
        <v>2</v>
      </c>
      <c r="O42" s="37">
        <v>1</v>
      </c>
      <c r="P42" s="37">
        <v>0.26400000000000001</v>
      </c>
      <c r="Q42" s="37">
        <v>7.5999999999999998E-2</v>
      </c>
      <c r="R42" s="37">
        <v>6.61</v>
      </c>
      <c r="S42" s="37" t="s">
        <v>358</v>
      </c>
      <c r="T42" s="37" t="s">
        <v>358</v>
      </c>
      <c r="U42" s="37" t="s">
        <v>358</v>
      </c>
      <c r="V42" s="37" t="s">
        <v>358</v>
      </c>
      <c r="W42" s="37" t="s">
        <v>358</v>
      </c>
      <c r="X42" s="37" t="s">
        <v>358</v>
      </c>
      <c r="Y42" s="37" t="s">
        <v>358</v>
      </c>
      <c r="Z42" s="37" t="s">
        <v>364</v>
      </c>
    </row>
    <row r="43" spans="1:26" s="50" customFormat="1" x14ac:dyDescent="0.25">
      <c r="A43" s="37" t="s">
        <v>224</v>
      </c>
      <c r="B43" s="37">
        <v>2018</v>
      </c>
      <c r="C43" s="37" t="s">
        <v>99</v>
      </c>
      <c r="D43" s="37" t="s">
        <v>225</v>
      </c>
      <c r="E43" s="37">
        <v>1.07E-4</v>
      </c>
      <c r="F43" s="37">
        <v>1.9E-3</v>
      </c>
      <c r="G43" s="37">
        <v>4.6000000000000001E-4</v>
      </c>
      <c r="H43" s="37">
        <v>5.0000000000000001E-4</v>
      </c>
      <c r="I43" s="37">
        <v>2E-3</v>
      </c>
      <c r="J43" s="37">
        <v>0.1</v>
      </c>
      <c r="K43" s="37">
        <v>1.3699999999999999E-2</v>
      </c>
      <c r="L43" s="37">
        <v>272.3</v>
      </c>
      <c r="M43" s="37">
        <v>3.6</v>
      </c>
      <c r="N43" s="37">
        <v>2</v>
      </c>
      <c r="O43" s="37">
        <v>3.8</v>
      </c>
      <c r="P43" s="37">
        <v>0.57199999999999995</v>
      </c>
      <c r="Q43" s="37">
        <v>3.9E-2</v>
      </c>
      <c r="R43" s="37">
        <v>7.54</v>
      </c>
      <c r="S43" s="37" t="s">
        <v>358</v>
      </c>
      <c r="T43" s="37" t="s">
        <v>358</v>
      </c>
      <c r="U43" s="37" t="s">
        <v>358</v>
      </c>
      <c r="V43" s="37" t="s">
        <v>358</v>
      </c>
      <c r="W43" s="37" t="s">
        <v>364</v>
      </c>
      <c r="X43" s="37" t="s">
        <v>358</v>
      </c>
      <c r="Y43" s="37" t="s">
        <v>358</v>
      </c>
      <c r="Z43" s="37" t="s">
        <v>358</v>
      </c>
    </row>
    <row r="44" spans="1:26" x14ac:dyDescent="0.25">
      <c r="A44" s="37" t="s">
        <v>224</v>
      </c>
      <c r="B44" s="37">
        <v>2019</v>
      </c>
      <c r="C44" s="37" t="s">
        <v>99</v>
      </c>
      <c r="D44" s="37" t="s">
        <v>225</v>
      </c>
      <c r="E44" s="37">
        <v>1.07E-4</v>
      </c>
      <c r="F44" s="37">
        <v>9.5799999999999998E-4</v>
      </c>
      <c r="G44" s="37">
        <v>8.5999999999999998E-4</v>
      </c>
      <c r="H44" s="37">
        <v>0</v>
      </c>
      <c r="I44" s="37">
        <v>2E-3</v>
      </c>
      <c r="J44" s="37">
        <v>0.1</v>
      </c>
      <c r="K44" s="37">
        <v>8.94E-3</v>
      </c>
      <c r="L44" s="37">
        <v>344.8</v>
      </c>
      <c r="M44" s="37">
        <v>225</v>
      </c>
      <c r="N44" s="37">
        <v>2.077</v>
      </c>
      <c r="O44" s="37">
        <v>1.1000000000000001</v>
      </c>
      <c r="P44" s="37">
        <v>0.13300000000000001</v>
      </c>
      <c r="Q44" s="37">
        <v>0.05</v>
      </c>
      <c r="R44" s="37">
        <v>7.43</v>
      </c>
      <c r="S44" s="37" t="s">
        <v>358</v>
      </c>
      <c r="T44" s="37" t="s">
        <v>358</v>
      </c>
      <c r="U44" s="37" t="s">
        <v>358</v>
      </c>
      <c r="V44" s="37" t="s">
        <v>358</v>
      </c>
      <c r="W44" s="37" t="s">
        <v>358</v>
      </c>
      <c r="X44" s="37" t="s">
        <v>358</v>
      </c>
      <c r="Y44" s="37" t="s">
        <v>358</v>
      </c>
      <c r="Z44" s="37" t="s">
        <v>364</v>
      </c>
    </row>
    <row r="45" spans="1:26" x14ac:dyDescent="0.25">
      <c r="A45" s="37" t="s">
        <v>233</v>
      </c>
      <c r="B45" s="37">
        <v>2016</v>
      </c>
      <c r="C45" s="37" t="s">
        <v>234</v>
      </c>
      <c r="D45" s="37" t="s">
        <v>235</v>
      </c>
      <c r="E45" s="37">
        <v>1.5300000000000001E-4</v>
      </c>
      <c r="F45" s="37">
        <v>1.8500000000000001E-3</v>
      </c>
      <c r="G45" s="37">
        <v>1.34E-3</v>
      </c>
      <c r="H45" s="37">
        <v>0</v>
      </c>
      <c r="I45" s="37">
        <v>2.1979999999999999E-3</v>
      </c>
      <c r="J45" s="37">
        <v>0.1</v>
      </c>
      <c r="K45" s="37">
        <v>0</v>
      </c>
      <c r="L45" s="37">
        <v>2419</v>
      </c>
      <c r="M45" s="37">
        <v>5.5</v>
      </c>
      <c r="N45" s="37">
        <v>5.19</v>
      </c>
      <c r="O45" s="37">
        <v>180</v>
      </c>
      <c r="P45" s="37">
        <v>1.488</v>
      </c>
      <c r="Q45" s="37">
        <v>0.378</v>
      </c>
      <c r="R45" s="37">
        <v>8</v>
      </c>
      <c r="S45" s="37" t="s">
        <v>358</v>
      </c>
      <c r="T45" s="37" t="s">
        <v>364</v>
      </c>
      <c r="U45" s="37" t="s">
        <v>358</v>
      </c>
      <c r="V45" s="37" t="s">
        <v>358</v>
      </c>
      <c r="W45" s="37" t="s">
        <v>364</v>
      </c>
      <c r="X45" s="37" t="s">
        <v>358</v>
      </c>
      <c r="Y45" s="37" t="s">
        <v>358</v>
      </c>
      <c r="Z45" s="37" t="s">
        <v>364</v>
      </c>
    </row>
    <row r="46" spans="1:26" s="50" customFormat="1" x14ac:dyDescent="0.25">
      <c r="A46" s="55" t="s">
        <v>233</v>
      </c>
      <c r="B46" s="55">
        <v>2018</v>
      </c>
      <c r="C46" s="55" t="s">
        <v>234</v>
      </c>
      <c r="D46" s="56" t="s">
        <v>235</v>
      </c>
      <c r="E46" s="55">
        <v>1.07E-4</v>
      </c>
      <c r="F46" s="55">
        <v>1.1999999999999999E-3</v>
      </c>
      <c r="G46" s="55">
        <v>4.6000000000000001E-4</v>
      </c>
      <c r="H46" s="55">
        <v>5.0000000000000001E-4</v>
      </c>
      <c r="I46" s="55">
        <v>2E-3</v>
      </c>
      <c r="J46" s="55">
        <v>0.1</v>
      </c>
      <c r="K46" s="55">
        <v>7.1999999999999994E-4</v>
      </c>
      <c r="L46" s="58">
        <v>2419.6</v>
      </c>
      <c r="M46" s="55">
        <v>8.3000000000000007</v>
      </c>
      <c r="N46" s="55">
        <v>2</v>
      </c>
      <c r="O46" s="58">
        <v>650</v>
      </c>
      <c r="P46" s="55">
        <v>6.5439999999999996</v>
      </c>
      <c r="Q46" s="55">
        <v>0.05</v>
      </c>
      <c r="R46" s="55">
        <v>7.44</v>
      </c>
      <c r="S46" s="55" t="s">
        <v>358</v>
      </c>
      <c r="T46" s="55" t="s">
        <v>364</v>
      </c>
      <c r="U46" s="55" t="s">
        <v>358</v>
      </c>
      <c r="V46" s="55" t="s">
        <v>358</v>
      </c>
      <c r="W46" s="55" t="s">
        <v>364</v>
      </c>
      <c r="X46" s="55" t="s">
        <v>358</v>
      </c>
      <c r="Y46" s="55" t="s">
        <v>358</v>
      </c>
      <c r="Z46" s="55" t="s">
        <v>358</v>
      </c>
    </row>
    <row r="47" spans="1:26" s="50" customFormat="1" x14ac:dyDescent="0.25">
      <c r="A47" s="37" t="s">
        <v>233</v>
      </c>
      <c r="B47" s="37">
        <v>2019</v>
      </c>
      <c r="C47" s="37" t="s">
        <v>234</v>
      </c>
      <c r="D47" s="37" t="s">
        <v>235</v>
      </c>
      <c r="E47" s="37">
        <v>1.07E-4</v>
      </c>
      <c r="F47" s="37">
        <v>2.7100000000000002E-3</v>
      </c>
      <c r="G47" s="37">
        <v>3.9700000000000004E-3</v>
      </c>
      <c r="H47" s="37">
        <v>0</v>
      </c>
      <c r="I47" s="37">
        <v>2E-3</v>
      </c>
      <c r="J47" s="37">
        <v>0.1</v>
      </c>
      <c r="K47" s="37">
        <v>2.8399999999999996E-3</v>
      </c>
      <c r="L47" s="37">
        <v>1203.3</v>
      </c>
      <c r="M47" s="37">
        <v>18</v>
      </c>
      <c r="N47" s="37">
        <v>2</v>
      </c>
      <c r="O47" s="37">
        <v>28</v>
      </c>
      <c r="P47" s="37">
        <v>5.931</v>
      </c>
      <c r="Q47" s="37">
        <v>0.05</v>
      </c>
      <c r="R47" s="37">
        <v>7.62</v>
      </c>
      <c r="S47" s="37" t="s">
        <v>358</v>
      </c>
      <c r="T47" s="37" t="s">
        <v>358</v>
      </c>
      <c r="U47" s="37" t="s">
        <v>358</v>
      </c>
      <c r="V47" s="37" t="s">
        <v>358</v>
      </c>
      <c r="W47" s="37" t="s">
        <v>364</v>
      </c>
      <c r="X47" s="37" t="s">
        <v>358</v>
      </c>
      <c r="Y47" s="37" t="s">
        <v>358</v>
      </c>
      <c r="Z47" s="37" t="s">
        <v>358</v>
      </c>
    </row>
    <row r="48" spans="1:26" s="50" customFormat="1" x14ac:dyDescent="0.25">
      <c r="A48" s="37" t="s">
        <v>244</v>
      </c>
      <c r="B48" s="37">
        <v>2016</v>
      </c>
      <c r="C48" s="37" t="s">
        <v>112</v>
      </c>
      <c r="D48" s="37" t="s">
        <v>245</v>
      </c>
      <c r="E48" s="37">
        <v>1.34E-4</v>
      </c>
      <c r="F48" s="37">
        <v>9.2000000000000003E-4</v>
      </c>
      <c r="G48" s="37">
        <v>4.6000000000000001E-4</v>
      </c>
      <c r="H48" s="37">
        <v>0</v>
      </c>
      <c r="I48" s="37">
        <v>2E-3</v>
      </c>
      <c r="J48" s="37">
        <v>0.1</v>
      </c>
      <c r="K48" s="37">
        <v>0</v>
      </c>
      <c r="L48" s="37">
        <v>2419</v>
      </c>
      <c r="M48" s="37">
        <v>7.2</v>
      </c>
      <c r="N48" s="37">
        <v>2</v>
      </c>
      <c r="O48" s="37">
        <v>75</v>
      </c>
      <c r="P48" s="37">
        <v>0.83299999999999996</v>
      </c>
      <c r="Q48" s="37">
        <v>9.5000000000000001E-2</v>
      </c>
      <c r="R48" s="37">
        <v>6.7</v>
      </c>
      <c r="S48" s="37" t="s">
        <v>358</v>
      </c>
      <c r="T48" s="37" t="s">
        <v>358</v>
      </c>
      <c r="U48" s="37" t="s">
        <v>358</v>
      </c>
      <c r="V48" s="37" t="s">
        <v>358</v>
      </c>
      <c r="W48" s="37" t="s">
        <v>364</v>
      </c>
      <c r="X48" s="37" t="s">
        <v>358</v>
      </c>
      <c r="Y48" s="37" t="s">
        <v>358</v>
      </c>
      <c r="Z48" s="37" t="s">
        <v>358</v>
      </c>
    </row>
    <row r="49" spans="1:26" s="50" customFormat="1" x14ac:dyDescent="0.25">
      <c r="A49" s="55" t="s">
        <v>244</v>
      </c>
      <c r="B49" s="55">
        <v>2018</v>
      </c>
      <c r="C49" s="55" t="s">
        <v>112</v>
      </c>
      <c r="D49" s="55" t="s">
        <v>245</v>
      </c>
      <c r="E49" s="55">
        <v>1.07E-4</v>
      </c>
      <c r="F49" s="55">
        <v>1.8400000000000001E-3</v>
      </c>
      <c r="G49" s="55">
        <v>4.6000000000000001E-4</v>
      </c>
      <c r="H49" s="55">
        <v>5.0000000000000001E-4</v>
      </c>
      <c r="I49" s="55">
        <v>2E-3</v>
      </c>
      <c r="J49" s="55">
        <v>0.1</v>
      </c>
      <c r="K49" s="55">
        <v>2.3400000000000001E-3</v>
      </c>
      <c r="L49" s="58">
        <v>1553.1</v>
      </c>
      <c r="M49" s="55">
        <v>7.3</v>
      </c>
      <c r="N49" s="55">
        <v>2</v>
      </c>
      <c r="O49" s="58">
        <v>1400</v>
      </c>
      <c r="P49" s="55">
        <v>42.784999999999997</v>
      </c>
      <c r="Q49" s="55">
        <v>0.28699999999999998</v>
      </c>
      <c r="R49" s="58">
        <v>6.47</v>
      </c>
      <c r="S49" s="55" t="s">
        <v>358</v>
      </c>
      <c r="T49" s="55" t="s">
        <v>364</v>
      </c>
      <c r="U49" s="55" t="s">
        <v>358</v>
      </c>
      <c r="V49" s="55" t="s">
        <v>358</v>
      </c>
      <c r="W49" s="55" t="s">
        <v>364</v>
      </c>
      <c r="X49" s="55" t="s">
        <v>358</v>
      </c>
      <c r="Y49" s="55" t="s">
        <v>358</v>
      </c>
      <c r="Z49" s="55" t="s">
        <v>358</v>
      </c>
    </row>
    <row r="50" spans="1:26" x14ac:dyDescent="0.25">
      <c r="A50" s="37" t="s">
        <v>244</v>
      </c>
      <c r="B50" s="37">
        <v>2019</v>
      </c>
      <c r="C50" s="37" t="s">
        <v>112</v>
      </c>
      <c r="D50" s="37" t="s">
        <v>245</v>
      </c>
      <c r="E50" s="37">
        <v>1.07E-4</v>
      </c>
      <c r="F50" s="37">
        <v>5.0800000000000003E-3</v>
      </c>
      <c r="G50" s="37">
        <v>7.2399999999999993E-4</v>
      </c>
      <c r="H50" s="37">
        <v>0</v>
      </c>
      <c r="I50" s="37">
        <v>2E-3</v>
      </c>
      <c r="J50" s="37">
        <v>0.20599999999999999</v>
      </c>
      <c r="K50" s="37">
        <v>5.0800000000000003E-3</v>
      </c>
      <c r="L50" s="37">
        <v>2419.6</v>
      </c>
      <c r="M50" s="37">
        <v>129.97</v>
      </c>
      <c r="N50" s="37">
        <v>2</v>
      </c>
      <c r="O50" s="37">
        <v>220</v>
      </c>
      <c r="P50" s="37">
        <v>44.271999999999998</v>
      </c>
      <c r="Q50" s="37">
        <v>0.26400000000000001</v>
      </c>
      <c r="R50" s="37">
        <v>7.14</v>
      </c>
      <c r="S50" s="37" t="s">
        <v>358</v>
      </c>
      <c r="T50" s="37" t="s">
        <v>358</v>
      </c>
      <c r="U50" s="37" t="s">
        <v>358</v>
      </c>
      <c r="V50" s="37" t="s">
        <v>358</v>
      </c>
      <c r="W50" s="37" t="s">
        <v>364</v>
      </c>
      <c r="X50" s="37" t="s">
        <v>358</v>
      </c>
      <c r="Y50" s="37" t="s">
        <v>358</v>
      </c>
      <c r="Z50" s="37" t="s">
        <v>364</v>
      </c>
    </row>
    <row r="51" spans="1:26" s="50" customFormat="1" x14ac:dyDescent="0.25">
      <c r="A51" s="55" t="s">
        <v>253</v>
      </c>
      <c r="B51" s="55">
        <v>2016</v>
      </c>
      <c r="C51" s="55" t="s">
        <v>158</v>
      </c>
      <c r="D51" s="55" t="s">
        <v>254</v>
      </c>
      <c r="E51" s="55">
        <v>4.3199999999999998E-4</v>
      </c>
      <c r="F51" s="55">
        <v>2.2499999999999999E-4</v>
      </c>
      <c r="G51" s="55">
        <v>6.87E-4</v>
      </c>
      <c r="H51" s="55">
        <v>0</v>
      </c>
      <c r="I51" s="55">
        <v>2E-3</v>
      </c>
      <c r="J51" s="55">
        <v>0.123</v>
      </c>
      <c r="K51" s="55">
        <v>0</v>
      </c>
      <c r="L51" s="55">
        <v>88.2</v>
      </c>
      <c r="M51" s="55">
        <v>4.8</v>
      </c>
      <c r="N51" s="55">
        <v>2</v>
      </c>
      <c r="O51" s="55">
        <v>6.5</v>
      </c>
      <c r="P51" s="55">
        <v>0.1</v>
      </c>
      <c r="Q51" s="55">
        <v>0.05</v>
      </c>
      <c r="R51" s="58">
        <v>6.32</v>
      </c>
      <c r="S51" s="55" t="s">
        <v>358</v>
      </c>
      <c r="T51" s="55" t="s">
        <v>364</v>
      </c>
      <c r="U51" s="55" t="s">
        <v>358</v>
      </c>
      <c r="V51" s="55" t="s">
        <v>358</v>
      </c>
      <c r="W51" s="55" t="s">
        <v>364</v>
      </c>
      <c r="X51" s="55" t="s">
        <v>358</v>
      </c>
      <c r="Y51" s="55" t="s">
        <v>358</v>
      </c>
      <c r="Z51" s="55" t="s">
        <v>358</v>
      </c>
    </row>
    <row r="52" spans="1:26" s="50" customFormat="1" x14ac:dyDescent="0.25">
      <c r="A52" s="37" t="s">
        <v>253</v>
      </c>
      <c r="B52" s="37">
        <v>2018</v>
      </c>
      <c r="C52" s="37" t="s">
        <v>158</v>
      </c>
      <c r="D52" s="37" t="s">
        <v>254</v>
      </c>
      <c r="E52" s="37">
        <v>1.07E-4</v>
      </c>
      <c r="F52" s="37">
        <v>4.0499999999999998E-3</v>
      </c>
      <c r="G52" s="37">
        <v>1.0400000000000001E-3</v>
      </c>
      <c r="H52" s="37">
        <v>5.0000000000000001E-4</v>
      </c>
      <c r="I52" s="37">
        <v>2E-3</v>
      </c>
      <c r="J52" s="37">
        <v>0.151</v>
      </c>
      <c r="K52" s="37">
        <v>1.75E-3</v>
      </c>
      <c r="L52" s="37">
        <v>184.2</v>
      </c>
      <c r="M52" s="37">
        <v>14.8</v>
      </c>
      <c r="N52" s="37">
        <v>2</v>
      </c>
      <c r="O52" s="37">
        <v>12</v>
      </c>
      <c r="P52" s="37">
        <v>0.27200000000000002</v>
      </c>
      <c r="Q52" s="37">
        <v>0.05</v>
      </c>
      <c r="R52" s="37">
        <v>6.84</v>
      </c>
      <c r="S52" s="37" t="s">
        <v>358</v>
      </c>
      <c r="T52" s="37" t="s">
        <v>358</v>
      </c>
      <c r="U52" s="37" t="s">
        <v>358</v>
      </c>
      <c r="V52" s="37" t="s">
        <v>358</v>
      </c>
      <c r="W52" s="37" t="s">
        <v>364</v>
      </c>
      <c r="X52" s="37" t="s">
        <v>358</v>
      </c>
      <c r="Y52" s="37" t="s">
        <v>358</v>
      </c>
      <c r="Z52" s="37" t="s">
        <v>358</v>
      </c>
    </row>
    <row r="53" spans="1:26" s="50" customFormat="1" x14ac:dyDescent="0.25">
      <c r="A53" s="55" t="s">
        <v>253</v>
      </c>
      <c r="B53" s="55">
        <v>2019</v>
      </c>
      <c r="C53" s="55" t="s">
        <v>158</v>
      </c>
      <c r="D53" s="55" t="s">
        <v>254</v>
      </c>
      <c r="E53" s="55">
        <v>8.3699999999999996E-4</v>
      </c>
      <c r="F53" s="55">
        <v>6.2900000000000005E-3</v>
      </c>
      <c r="G53" s="55">
        <v>5.2500000000000008E-4</v>
      </c>
      <c r="H53" s="55">
        <v>0</v>
      </c>
      <c r="I53" s="55">
        <v>2E-3</v>
      </c>
      <c r="J53" s="55">
        <v>0.1</v>
      </c>
      <c r="K53" s="55">
        <v>5.3499999999999997E-3</v>
      </c>
      <c r="L53" s="58">
        <v>1413.6</v>
      </c>
      <c r="M53" s="55">
        <v>13</v>
      </c>
      <c r="N53" s="55">
        <v>12.818</v>
      </c>
      <c r="O53" s="55">
        <v>11</v>
      </c>
      <c r="P53" s="55">
        <v>1.8460000000000001</v>
      </c>
      <c r="Q53" s="55">
        <v>0.05</v>
      </c>
      <c r="R53" s="58">
        <v>6.43</v>
      </c>
      <c r="S53" s="55" t="s">
        <v>358</v>
      </c>
      <c r="T53" s="55" t="s">
        <v>364</v>
      </c>
      <c r="U53" s="55" t="s">
        <v>358</v>
      </c>
      <c r="V53" s="55" t="s">
        <v>358</v>
      </c>
      <c r="W53" s="55" t="s">
        <v>364</v>
      </c>
      <c r="X53" s="55" t="s">
        <v>358</v>
      </c>
      <c r="Y53" s="55" t="s">
        <v>358</v>
      </c>
      <c r="Z53" s="55" t="s">
        <v>358</v>
      </c>
    </row>
    <row r="54" spans="1:26" s="50" customFormat="1" x14ac:dyDescent="0.25">
      <c r="A54" s="55" t="s">
        <v>265</v>
      </c>
      <c r="B54" s="55">
        <v>2016</v>
      </c>
      <c r="C54" s="55" t="s">
        <v>158</v>
      </c>
      <c r="D54" s="55" t="s">
        <v>266</v>
      </c>
      <c r="E54" s="55">
        <v>2.97E-3</v>
      </c>
      <c r="F54" s="55">
        <v>5.2400000000000005E-4</v>
      </c>
      <c r="G54" s="55">
        <v>4.6000000000000001E-4</v>
      </c>
      <c r="H54" s="55">
        <v>0</v>
      </c>
      <c r="I54" s="55">
        <v>2E-3</v>
      </c>
      <c r="J54" s="55">
        <v>3.133</v>
      </c>
      <c r="K54" s="55">
        <v>0</v>
      </c>
      <c r="L54" s="55">
        <v>24.6</v>
      </c>
      <c r="M54" s="55">
        <v>7.5</v>
      </c>
      <c r="N54" s="55">
        <v>4.41</v>
      </c>
      <c r="O54" s="55">
        <v>0.4</v>
      </c>
      <c r="P54" s="55">
        <v>0.27400000000000002</v>
      </c>
      <c r="Q54" s="55">
        <v>0.05</v>
      </c>
      <c r="R54" s="58">
        <v>6.34</v>
      </c>
      <c r="S54" s="55" t="s">
        <v>358</v>
      </c>
      <c r="T54" s="55" t="s">
        <v>364</v>
      </c>
      <c r="U54" s="55" t="s">
        <v>358</v>
      </c>
      <c r="V54" s="55" t="s">
        <v>358</v>
      </c>
      <c r="W54" s="55" t="s">
        <v>358</v>
      </c>
      <c r="X54" s="55" t="s">
        <v>358</v>
      </c>
      <c r="Y54" s="55" t="s">
        <v>358</v>
      </c>
      <c r="Z54" s="55" t="s">
        <v>358</v>
      </c>
    </row>
    <row r="55" spans="1:26" s="50" customFormat="1" x14ac:dyDescent="0.25">
      <c r="A55" s="37" t="s">
        <v>265</v>
      </c>
      <c r="B55" s="37">
        <v>2018</v>
      </c>
      <c r="C55" s="37" t="s">
        <v>158</v>
      </c>
      <c r="D55" s="37" t="s">
        <v>266</v>
      </c>
      <c r="E55" s="37">
        <v>1.07E-4</v>
      </c>
      <c r="F55" s="37">
        <v>8.0399999999999985E-3</v>
      </c>
      <c r="G55" s="37">
        <v>6.1799999999999995E-4</v>
      </c>
      <c r="H55" s="37">
        <v>5.0000000000000001E-4</v>
      </c>
      <c r="I55" s="37">
        <v>0.04</v>
      </c>
      <c r="J55" s="37">
        <v>2.7589999999999999</v>
      </c>
      <c r="K55" s="37">
        <v>1.84E-2</v>
      </c>
      <c r="L55" s="37">
        <v>2419.6</v>
      </c>
      <c r="M55" s="37">
        <v>26.44</v>
      </c>
      <c r="N55" s="37">
        <v>11.992000000000001</v>
      </c>
      <c r="O55" s="37">
        <v>3.6</v>
      </c>
      <c r="P55" s="37">
        <v>0.314</v>
      </c>
      <c r="Q55" s="37">
        <v>0.05</v>
      </c>
      <c r="R55" s="37">
        <v>6.78</v>
      </c>
      <c r="S55" s="37" t="s">
        <v>358</v>
      </c>
      <c r="T55" s="37" t="s">
        <v>358</v>
      </c>
      <c r="U55" s="37" t="s">
        <v>358</v>
      </c>
      <c r="V55" s="37" t="s">
        <v>358</v>
      </c>
      <c r="W55" s="37" t="s">
        <v>364</v>
      </c>
      <c r="X55" s="37" t="s">
        <v>358</v>
      </c>
      <c r="Y55" s="37" t="s">
        <v>358</v>
      </c>
      <c r="Z55" s="37" t="s">
        <v>358</v>
      </c>
    </row>
    <row r="56" spans="1:26" s="50" customFormat="1" x14ac:dyDescent="0.25">
      <c r="A56" s="55" t="s">
        <v>265</v>
      </c>
      <c r="B56" s="55">
        <v>2019</v>
      </c>
      <c r="C56" s="55" t="s">
        <v>158</v>
      </c>
      <c r="D56" s="55" t="s">
        <v>266</v>
      </c>
      <c r="E56" s="55">
        <v>4.0699999999999997E-4</v>
      </c>
      <c r="F56" s="55">
        <v>1.3799999999999999E-3</v>
      </c>
      <c r="G56" s="55">
        <v>6.6600000000000003E-4</v>
      </c>
      <c r="H56" s="55">
        <v>0</v>
      </c>
      <c r="I56" s="55">
        <v>7.0000000000000001E-3</v>
      </c>
      <c r="J56" s="55">
        <v>1.81</v>
      </c>
      <c r="K56" s="55">
        <v>5.4400000000000004E-3</v>
      </c>
      <c r="L56" s="58">
        <v>1986.3</v>
      </c>
      <c r="M56" s="55">
        <v>23.5</v>
      </c>
      <c r="N56" s="55">
        <v>12.964</v>
      </c>
      <c r="O56" s="55">
        <v>1.4</v>
      </c>
      <c r="P56" s="55">
        <v>0.1</v>
      </c>
      <c r="Q56" s="55">
        <v>0.05</v>
      </c>
      <c r="R56" s="55">
        <v>6.61</v>
      </c>
      <c r="S56" s="55" t="s">
        <v>358</v>
      </c>
      <c r="T56" s="55" t="s">
        <v>364</v>
      </c>
      <c r="U56" s="55" t="s">
        <v>358</v>
      </c>
      <c r="V56" s="55" t="s">
        <v>358</v>
      </c>
      <c r="W56" s="55" t="s">
        <v>358</v>
      </c>
      <c r="X56" s="55" t="s">
        <v>358</v>
      </c>
      <c r="Y56" s="55" t="s">
        <v>358</v>
      </c>
      <c r="Z56" s="55" t="s">
        <v>358</v>
      </c>
    </row>
    <row r="57" spans="1:26" s="50" customFormat="1" x14ac:dyDescent="0.25">
      <c r="A57" s="55" t="s">
        <v>276</v>
      </c>
      <c r="B57" s="55">
        <v>2016</v>
      </c>
      <c r="C57" s="55" t="s">
        <v>158</v>
      </c>
      <c r="D57" s="55" t="s">
        <v>277</v>
      </c>
      <c r="E57" s="55">
        <v>5.22E-4</v>
      </c>
      <c r="F57" s="55">
        <v>2.2400000000000002E-3</v>
      </c>
      <c r="G57" s="55">
        <v>4.6000000000000001E-4</v>
      </c>
      <c r="H57" s="55">
        <v>0</v>
      </c>
      <c r="I57" s="55">
        <v>5.1339999999999997E-3</v>
      </c>
      <c r="J57" s="55">
        <v>0.875</v>
      </c>
      <c r="K57" s="55">
        <v>0</v>
      </c>
      <c r="L57" s="55">
        <v>63.7</v>
      </c>
      <c r="M57" s="55">
        <v>18.600000000000001</v>
      </c>
      <c r="N57" s="55">
        <v>11.43</v>
      </c>
      <c r="O57" s="55">
        <v>0.4</v>
      </c>
      <c r="P57" s="55">
        <v>0.14899999999999999</v>
      </c>
      <c r="Q57" s="55">
        <v>8.3000000000000004E-2</v>
      </c>
      <c r="R57" s="58">
        <v>6</v>
      </c>
      <c r="S57" s="55" t="s">
        <v>358</v>
      </c>
      <c r="T57" s="55" t="s">
        <v>364</v>
      </c>
      <c r="U57" s="55" t="s">
        <v>358</v>
      </c>
      <c r="V57" s="55" t="s">
        <v>358</v>
      </c>
      <c r="W57" s="55" t="s">
        <v>358</v>
      </c>
      <c r="X57" s="55" t="s">
        <v>358</v>
      </c>
      <c r="Y57" s="55" t="s">
        <v>358</v>
      </c>
      <c r="Z57" s="55" t="s">
        <v>358</v>
      </c>
    </row>
    <row r="58" spans="1:26" s="50" customFormat="1" x14ac:dyDescent="0.25">
      <c r="A58" s="37" t="s">
        <v>276</v>
      </c>
      <c r="B58" s="37">
        <v>2018</v>
      </c>
      <c r="C58" s="37" t="s">
        <v>158</v>
      </c>
      <c r="D58" s="37" t="s">
        <v>277</v>
      </c>
      <c r="E58" s="37">
        <v>1.07E-4</v>
      </c>
      <c r="F58" s="37">
        <v>3.5800000000000003E-3</v>
      </c>
      <c r="G58" s="37">
        <v>4.6000000000000001E-4</v>
      </c>
      <c r="H58" s="37">
        <v>5.0000000000000001E-4</v>
      </c>
      <c r="I58" s="37">
        <v>1.6E-2</v>
      </c>
      <c r="J58" s="37">
        <v>0.53100000000000003</v>
      </c>
      <c r="K58" s="37">
        <v>1.0999999999999999E-2</v>
      </c>
      <c r="L58" s="37">
        <v>209.8</v>
      </c>
      <c r="M58" s="37">
        <v>52.39</v>
      </c>
      <c r="N58" s="37">
        <v>14.714</v>
      </c>
      <c r="O58" s="37">
        <v>0.85</v>
      </c>
      <c r="P58" s="37">
        <v>0.32900000000000001</v>
      </c>
      <c r="Q58" s="37">
        <v>8.4000000000000005E-2</v>
      </c>
      <c r="R58" s="37">
        <v>6.64</v>
      </c>
      <c r="S58" s="37" t="s">
        <v>358</v>
      </c>
      <c r="T58" s="37" t="s">
        <v>358</v>
      </c>
      <c r="U58" s="37" t="s">
        <v>358</v>
      </c>
      <c r="V58" s="37" t="s">
        <v>358</v>
      </c>
      <c r="W58" s="37" t="s">
        <v>358</v>
      </c>
      <c r="X58" s="37" t="s">
        <v>358</v>
      </c>
      <c r="Y58" s="37" t="s">
        <v>358</v>
      </c>
      <c r="Z58" s="37" t="s">
        <v>358</v>
      </c>
    </row>
    <row r="59" spans="1:26" s="50" customFormat="1" x14ac:dyDescent="0.25">
      <c r="A59" s="55" t="s">
        <v>276</v>
      </c>
      <c r="B59" s="55">
        <v>2019</v>
      </c>
      <c r="C59" s="55" t="s">
        <v>158</v>
      </c>
      <c r="D59" s="55" t="s">
        <v>277</v>
      </c>
      <c r="E59" s="55">
        <v>1.07E-4</v>
      </c>
      <c r="F59" s="55">
        <v>1.99E-3</v>
      </c>
      <c r="G59" s="55">
        <v>1.7900000000000001E-3</v>
      </c>
      <c r="H59" s="55">
        <v>0</v>
      </c>
      <c r="I59" s="55">
        <v>1.2999999999999999E-2</v>
      </c>
      <c r="J59" s="55">
        <v>1.268</v>
      </c>
      <c r="K59" s="55">
        <v>2.8799999999999997E-3</v>
      </c>
      <c r="L59" s="55">
        <v>150</v>
      </c>
      <c r="M59" s="55">
        <v>13.75</v>
      </c>
      <c r="N59" s="55">
        <v>24.352</v>
      </c>
      <c r="O59" s="55">
        <v>0.5</v>
      </c>
      <c r="P59" s="55">
        <v>0.23599999999999999</v>
      </c>
      <c r="Q59" s="55">
        <v>0.05</v>
      </c>
      <c r="R59" s="58">
        <v>6.4</v>
      </c>
      <c r="S59" s="55" t="s">
        <v>358</v>
      </c>
      <c r="T59" s="55" t="s">
        <v>364</v>
      </c>
      <c r="U59" s="55" t="s">
        <v>358</v>
      </c>
      <c r="V59" s="55" t="s">
        <v>358</v>
      </c>
      <c r="W59" s="55" t="s">
        <v>358</v>
      </c>
      <c r="X59" s="55" t="s">
        <v>358</v>
      </c>
      <c r="Y59" s="55" t="s">
        <v>358</v>
      </c>
      <c r="Z59" s="55" t="s">
        <v>358</v>
      </c>
    </row>
    <row r="60" spans="1:26" s="50" customFormat="1" x14ac:dyDescent="0.25">
      <c r="A60" s="54" t="s">
        <v>287</v>
      </c>
      <c r="B60" s="54">
        <v>2016</v>
      </c>
      <c r="C60" s="54" t="s">
        <v>158</v>
      </c>
      <c r="D60" s="54" t="s">
        <v>288</v>
      </c>
      <c r="E60" s="54">
        <v>4.75E-4</v>
      </c>
      <c r="F60" s="54">
        <v>1.7700000000000001E-3</v>
      </c>
      <c r="G60" s="54">
        <v>4.6000000000000001E-4</v>
      </c>
      <c r="H60" s="54">
        <v>0</v>
      </c>
      <c r="I60" s="54">
        <v>2E-3</v>
      </c>
      <c r="J60" s="57">
        <v>20.161000000000001</v>
      </c>
      <c r="K60" s="54">
        <v>0</v>
      </c>
      <c r="L60" s="54">
        <v>1986</v>
      </c>
      <c r="M60" s="54">
        <v>11</v>
      </c>
      <c r="N60" s="54">
        <v>3.24</v>
      </c>
      <c r="O60" s="54">
        <v>0.6</v>
      </c>
      <c r="P60" s="54">
        <v>0.38400000000000001</v>
      </c>
      <c r="Q60" s="54">
        <v>0.05</v>
      </c>
      <c r="R60" s="54">
        <v>5.86</v>
      </c>
      <c r="S60" s="54" t="s">
        <v>364</v>
      </c>
      <c r="T60" s="54" t="s">
        <v>364</v>
      </c>
      <c r="U60" s="54" t="s">
        <v>358</v>
      </c>
      <c r="V60" s="54" t="s">
        <v>358</v>
      </c>
      <c r="W60" s="54" t="s">
        <v>358</v>
      </c>
      <c r="X60" s="54" t="s">
        <v>358</v>
      </c>
      <c r="Y60" s="54" t="s">
        <v>364</v>
      </c>
      <c r="Z60" s="54" t="s">
        <v>358</v>
      </c>
    </row>
    <row r="61" spans="1:26" s="50" customFormat="1" x14ac:dyDescent="0.25">
      <c r="A61" s="55" t="s">
        <v>287</v>
      </c>
      <c r="B61" s="55">
        <v>2018</v>
      </c>
      <c r="C61" s="55" t="s">
        <v>158</v>
      </c>
      <c r="D61" s="55" t="s">
        <v>288</v>
      </c>
      <c r="E61" s="55">
        <v>1.07E-4</v>
      </c>
      <c r="F61" s="55">
        <v>2.6099999999999999E-3</v>
      </c>
      <c r="G61" s="55">
        <v>4.6000000000000001E-4</v>
      </c>
      <c r="H61" s="55">
        <v>5.0000000000000001E-4</v>
      </c>
      <c r="I61" s="55">
        <v>2E-3</v>
      </c>
      <c r="J61" s="55">
        <v>6.5940000000000003</v>
      </c>
      <c r="K61" s="55">
        <v>1.9599999999999999E-3</v>
      </c>
      <c r="L61" s="58">
        <v>2419.6</v>
      </c>
      <c r="M61" s="55">
        <v>14.5</v>
      </c>
      <c r="N61" s="55">
        <v>3.5830000000000002</v>
      </c>
      <c r="O61" s="55">
        <v>0.65</v>
      </c>
      <c r="P61" s="55">
        <v>0.112</v>
      </c>
      <c r="Q61" s="55">
        <v>0.05</v>
      </c>
      <c r="R61" s="58">
        <v>5.94</v>
      </c>
      <c r="S61" s="55" t="s">
        <v>358</v>
      </c>
      <c r="T61" s="55" t="s">
        <v>364</v>
      </c>
      <c r="U61" s="55" t="s">
        <v>358</v>
      </c>
      <c r="V61" s="55" t="s">
        <v>358</v>
      </c>
      <c r="W61" s="55" t="s">
        <v>358</v>
      </c>
      <c r="X61" s="55" t="s">
        <v>358</v>
      </c>
      <c r="Y61" s="55" t="s">
        <v>358</v>
      </c>
      <c r="Z61" s="55" t="s">
        <v>358</v>
      </c>
    </row>
    <row r="62" spans="1:26" s="50" customFormat="1" x14ac:dyDescent="0.25">
      <c r="A62" s="55" t="s">
        <v>287</v>
      </c>
      <c r="B62" s="55">
        <v>2019</v>
      </c>
      <c r="C62" s="55" t="s">
        <v>158</v>
      </c>
      <c r="D62" s="55" t="s">
        <v>288</v>
      </c>
      <c r="E62" s="55">
        <v>1.07E-4</v>
      </c>
      <c r="F62" s="55">
        <v>2.1800000000000001E-3</v>
      </c>
      <c r="G62" s="55">
        <v>8.3599999999999994E-4</v>
      </c>
      <c r="H62" s="55">
        <v>0</v>
      </c>
      <c r="I62" s="55">
        <v>3.0000000000000001E-3</v>
      </c>
      <c r="J62" s="55">
        <v>6.8940000000000001</v>
      </c>
      <c r="K62" s="55">
        <v>4.5599999999999998E-3</v>
      </c>
      <c r="L62" s="58">
        <v>1203.3</v>
      </c>
      <c r="M62" s="55">
        <v>16.5</v>
      </c>
      <c r="N62" s="55">
        <v>6.7910000000000004</v>
      </c>
      <c r="O62" s="55">
        <v>0.25</v>
      </c>
      <c r="P62" s="55"/>
      <c r="Q62" s="55">
        <v>0.05</v>
      </c>
      <c r="R62" s="58">
        <v>5.55</v>
      </c>
      <c r="S62" s="55" t="s">
        <v>358</v>
      </c>
      <c r="T62" s="55" t="s">
        <v>364</v>
      </c>
      <c r="U62" s="55" t="s">
        <v>358</v>
      </c>
      <c r="V62" s="55" t="s">
        <v>358</v>
      </c>
      <c r="W62" s="55" t="s">
        <v>358</v>
      </c>
      <c r="X62" s="55" t="s">
        <v>358</v>
      </c>
      <c r="Y62" s="55" t="s">
        <v>358</v>
      </c>
      <c r="Z62" s="55" t="s">
        <v>358</v>
      </c>
    </row>
    <row r="63" spans="1:26" s="50" customFormat="1" x14ac:dyDescent="0.25">
      <c r="A63" s="55" t="s">
        <v>298</v>
      </c>
      <c r="B63" s="55">
        <v>2016</v>
      </c>
      <c r="C63" s="55" t="s">
        <v>158</v>
      </c>
      <c r="D63" s="55" t="s">
        <v>299</v>
      </c>
      <c r="E63" s="55">
        <v>2.3300000000000003E-4</v>
      </c>
      <c r="F63" s="55">
        <v>5.2500000000000003E-3</v>
      </c>
      <c r="G63" s="55">
        <v>4.6000000000000001E-4</v>
      </c>
      <c r="H63" s="55">
        <v>0</v>
      </c>
      <c r="I63" s="55">
        <v>2E-3</v>
      </c>
      <c r="J63" s="55">
        <v>2.5950000000000002</v>
      </c>
      <c r="K63" s="55">
        <v>0</v>
      </c>
      <c r="L63" s="55">
        <v>38.799999999999997</v>
      </c>
      <c r="M63" s="55">
        <v>9.8000000000000007</v>
      </c>
      <c r="N63" s="55">
        <v>32.020000000000003</v>
      </c>
      <c r="O63" s="55">
        <v>50</v>
      </c>
      <c r="P63" s="55">
        <v>8.4239999999999995</v>
      </c>
      <c r="Q63" s="55">
        <v>0.29499999999999998</v>
      </c>
      <c r="R63" s="58">
        <v>5.98</v>
      </c>
      <c r="S63" s="55" t="s">
        <v>358</v>
      </c>
      <c r="T63" s="55" t="s">
        <v>364</v>
      </c>
      <c r="U63" s="55" t="s">
        <v>358</v>
      </c>
      <c r="V63" s="55" t="s">
        <v>358</v>
      </c>
      <c r="W63" s="55" t="s">
        <v>364</v>
      </c>
      <c r="X63" s="55" t="s">
        <v>358</v>
      </c>
      <c r="Y63" s="55" t="s">
        <v>358</v>
      </c>
      <c r="Z63" s="55" t="s">
        <v>358</v>
      </c>
    </row>
    <row r="64" spans="1:26" s="50" customFormat="1" x14ac:dyDescent="0.25">
      <c r="A64" s="37" t="s">
        <v>298</v>
      </c>
      <c r="B64" s="37">
        <v>2018</v>
      </c>
      <c r="C64" s="37" t="s">
        <v>158</v>
      </c>
      <c r="D64" s="37" t="s">
        <v>299</v>
      </c>
      <c r="E64" s="37">
        <v>1.07E-4</v>
      </c>
      <c r="F64" s="37">
        <v>2.2499999999999999E-4</v>
      </c>
      <c r="G64" s="37">
        <v>4.6000000000000001E-4</v>
      </c>
      <c r="H64" s="37">
        <v>5.0000000000000001E-4</v>
      </c>
      <c r="I64" s="37">
        <v>2E-3</v>
      </c>
      <c r="J64" s="37">
        <v>0.2</v>
      </c>
      <c r="K64" s="37">
        <v>1.4000000000000001E-4</v>
      </c>
      <c r="L64" s="37">
        <v>1119.9000000000001</v>
      </c>
      <c r="M64" s="37">
        <v>53.49</v>
      </c>
      <c r="N64" s="37">
        <v>24.776</v>
      </c>
      <c r="O64" s="37">
        <v>60</v>
      </c>
      <c r="P64" s="37">
        <v>2.2650000000000001</v>
      </c>
      <c r="Q64" s="37">
        <v>0.05</v>
      </c>
      <c r="R64" s="37">
        <v>7.88</v>
      </c>
      <c r="S64" s="37" t="s">
        <v>358</v>
      </c>
      <c r="T64" s="37" t="s">
        <v>358</v>
      </c>
      <c r="U64" s="37" t="s">
        <v>358</v>
      </c>
      <c r="V64" s="37" t="s">
        <v>358</v>
      </c>
      <c r="W64" s="37" t="s">
        <v>364</v>
      </c>
      <c r="X64" s="37" t="s">
        <v>358</v>
      </c>
      <c r="Y64" s="37" t="s">
        <v>358</v>
      </c>
      <c r="Z64" s="37" t="s">
        <v>358</v>
      </c>
    </row>
    <row r="65" spans="1:26" hidden="1" x14ac:dyDescent="0.25">
      <c r="A65" s="37" t="s">
        <v>298</v>
      </c>
      <c r="B65" s="37">
        <v>2019</v>
      </c>
      <c r="C65" s="37" t="s">
        <v>158</v>
      </c>
      <c r="D65" s="37" t="s">
        <v>299</v>
      </c>
      <c r="E65" s="37">
        <v>0</v>
      </c>
      <c r="F65" s="37">
        <v>0</v>
      </c>
      <c r="G65" s="37">
        <v>0</v>
      </c>
      <c r="H65" s="37">
        <v>0</v>
      </c>
      <c r="I65" s="37">
        <v>0</v>
      </c>
      <c r="J65" s="37">
        <v>0</v>
      </c>
      <c r="K65" s="37">
        <v>0</v>
      </c>
      <c r="M65" s="37">
        <v>0</v>
      </c>
      <c r="N65" s="37">
        <v>0</v>
      </c>
      <c r="O65" s="37">
        <v>0</v>
      </c>
      <c r="S65" s="37" t="s">
        <v>358</v>
      </c>
      <c r="T65" s="37" t="s">
        <v>358</v>
      </c>
      <c r="U65" s="37" t="s">
        <v>358</v>
      </c>
      <c r="V65" s="37" t="s">
        <v>358</v>
      </c>
      <c r="W65" s="37" t="s">
        <v>358</v>
      </c>
      <c r="X65" s="37" t="s">
        <v>358</v>
      </c>
      <c r="Y65" s="37" t="s">
        <v>358</v>
      </c>
      <c r="Z65" s="37" t="s">
        <v>374</v>
      </c>
    </row>
    <row r="66" spans="1:26" s="50" customFormat="1" x14ac:dyDescent="0.25">
      <c r="A66" s="37" t="s">
        <v>305</v>
      </c>
      <c r="B66" s="37">
        <v>2016</v>
      </c>
      <c r="C66" s="37" t="s">
        <v>158</v>
      </c>
      <c r="D66" s="37" t="s">
        <v>306</v>
      </c>
      <c r="E66" s="37">
        <v>7.2999999999999999E-5</v>
      </c>
      <c r="F66" s="37">
        <v>2.2499999999999999E-4</v>
      </c>
      <c r="G66" s="37">
        <v>4.6000000000000001E-4</v>
      </c>
      <c r="H66" s="37">
        <v>0</v>
      </c>
      <c r="I66" s="37">
        <v>2E-3</v>
      </c>
      <c r="J66" s="37">
        <v>2.5430000000000001</v>
      </c>
      <c r="K66" s="37">
        <v>0</v>
      </c>
      <c r="L66" s="37">
        <v>107.1</v>
      </c>
      <c r="M66" s="37">
        <v>22.99</v>
      </c>
      <c r="N66" s="37">
        <v>18.53</v>
      </c>
      <c r="O66" s="37">
        <v>5.6</v>
      </c>
      <c r="P66" s="37">
        <v>0.94799999999999995</v>
      </c>
      <c r="Q66" s="37">
        <v>7.9000000000000001E-2</v>
      </c>
      <c r="R66" s="37">
        <v>7.16</v>
      </c>
      <c r="S66" s="37" t="s">
        <v>358</v>
      </c>
      <c r="T66" s="37" t="s">
        <v>358</v>
      </c>
      <c r="U66" s="37" t="s">
        <v>358</v>
      </c>
      <c r="V66" s="37" t="s">
        <v>358</v>
      </c>
      <c r="W66" s="37" t="s">
        <v>364</v>
      </c>
      <c r="X66" s="37" t="s">
        <v>358</v>
      </c>
      <c r="Y66" s="37" t="s">
        <v>358</v>
      </c>
      <c r="Z66" s="37" t="s">
        <v>358</v>
      </c>
    </row>
    <row r="67" spans="1:26" s="50" customFormat="1" x14ac:dyDescent="0.25">
      <c r="A67" s="37" t="s">
        <v>305</v>
      </c>
      <c r="B67" s="37">
        <v>2018</v>
      </c>
      <c r="C67" s="37" t="s">
        <v>158</v>
      </c>
      <c r="D67" s="37" t="s">
        <v>306</v>
      </c>
      <c r="E67" s="37">
        <v>1.07E-4</v>
      </c>
      <c r="F67" s="37">
        <v>1.06E-3</v>
      </c>
      <c r="G67" s="37">
        <v>4.6000000000000001E-4</v>
      </c>
      <c r="H67" s="37">
        <v>5.0000000000000001E-4</v>
      </c>
      <c r="I67" s="37">
        <v>2E-3</v>
      </c>
      <c r="J67" s="37">
        <v>0.1</v>
      </c>
      <c r="K67" s="37">
        <v>1.4000000000000001E-4</v>
      </c>
      <c r="L67" s="37">
        <v>2419.6</v>
      </c>
      <c r="M67" s="37">
        <v>8.1</v>
      </c>
      <c r="N67" s="37">
        <v>2.1739999999999999</v>
      </c>
      <c r="O67" s="37">
        <v>15</v>
      </c>
      <c r="P67" s="37">
        <v>0.85599999999999998</v>
      </c>
      <c r="Q67" s="37">
        <v>0.14299999999999999</v>
      </c>
      <c r="R67" s="37">
        <v>7.18</v>
      </c>
      <c r="S67" s="37" t="s">
        <v>358</v>
      </c>
      <c r="T67" s="37" t="s">
        <v>358</v>
      </c>
      <c r="U67" s="37" t="s">
        <v>358</v>
      </c>
      <c r="V67" s="37" t="s">
        <v>358</v>
      </c>
      <c r="W67" s="37" t="s">
        <v>364</v>
      </c>
      <c r="X67" s="37" t="s">
        <v>358</v>
      </c>
      <c r="Y67" s="37" t="s">
        <v>358</v>
      </c>
      <c r="Z67" s="37" t="s">
        <v>358</v>
      </c>
    </row>
    <row r="68" spans="1:26" hidden="1" x14ac:dyDescent="0.25">
      <c r="A68" s="37" t="s">
        <v>305</v>
      </c>
      <c r="B68" s="37">
        <v>2019</v>
      </c>
      <c r="C68" s="37" t="s">
        <v>158</v>
      </c>
      <c r="D68" s="37" t="s">
        <v>306</v>
      </c>
      <c r="E68" s="37">
        <v>0</v>
      </c>
      <c r="F68" s="37">
        <v>0</v>
      </c>
      <c r="G68" s="37">
        <v>0</v>
      </c>
      <c r="H68" s="37">
        <v>0</v>
      </c>
      <c r="I68" s="37">
        <v>0</v>
      </c>
      <c r="J68" s="37">
        <v>0</v>
      </c>
      <c r="K68" s="37">
        <v>0</v>
      </c>
      <c r="M68" s="37">
        <v>0</v>
      </c>
      <c r="N68" s="37">
        <v>0</v>
      </c>
      <c r="O68" s="37">
        <v>0</v>
      </c>
      <c r="S68" s="37" t="s">
        <v>358</v>
      </c>
      <c r="T68" s="37" t="s">
        <v>358</v>
      </c>
      <c r="U68" s="37" t="s">
        <v>358</v>
      </c>
      <c r="V68" s="37" t="s">
        <v>358</v>
      </c>
      <c r="W68" s="37" t="s">
        <v>358</v>
      </c>
      <c r="X68" s="37" t="s">
        <v>358</v>
      </c>
      <c r="Y68" s="37" t="s">
        <v>358</v>
      </c>
      <c r="Z68" s="37" t="s">
        <v>374</v>
      </c>
    </row>
    <row r="69" spans="1:26" s="50" customFormat="1" x14ac:dyDescent="0.25">
      <c r="A69" s="37" t="s">
        <v>312</v>
      </c>
      <c r="B69" s="37">
        <v>2016</v>
      </c>
      <c r="C69" s="37" t="s">
        <v>158</v>
      </c>
      <c r="D69" s="37" t="s">
        <v>313</v>
      </c>
      <c r="E69" s="37">
        <v>4.1E-5</v>
      </c>
      <c r="F69" s="37">
        <v>2.7499999999999998E-3</v>
      </c>
      <c r="G69" s="37">
        <v>5.2800000000000004E-4</v>
      </c>
      <c r="H69" s="37">
        <v>0</v>
      </c>
      <c r="I69" s="37">
        <v>2E-3</v>
      </c>
      <c r="J69" s="37">
        <v>2.5110000000000001</v>
      </c>
      <c r="K69" s="37">
        <v>0</v>
      </c>
      <c r="L69" s="37">
        <v>2419</v>
      </c>
      <c r="M69" s="37">
        <v>1</v>
      </c>
      <c r="N69" s="37">
        <v>2</v>
      </c>
      <c r="O69" s="37">
        <v>0.25</v>
      </c>
      <c r="P69" s="37">
        <v>0.311</v>
      </c>
      <c r="Q69" s="37">
        <v>0.05</v>
      </c>
      <c r="R69" s="37">
        <v>6.59</v>
      </c>
      <c r="S69" s="37" t="s">
        <v>358</v>
      </c>
      <c r="T69" s="37" t="s">
        <v>358</v>
      </c>
      <c r="U69" s="37" t="s">
        <v>358</v>
      </c>
      <c r="V69" s="37" t="s">
        <v>358</v>
      </c>
      <c r="W69" s="37" t="s">
        <v>358</v>
      </c>
      <c r="X69" s="37" t="s">
        <v>358</v>
      </c>
      <c r="Y69" s="37" t="s">
        <v>358</v>
      </c>
      <c r="Z69" s="37" t="s">
        <v>358</v>
      </c>
    </row>
    <row r="70" spans="1:26" s="50" customFormat="1" x14ac:dyDescent="0.25">
      <c r="A70" s="55" t="s">
        <v>312</v>
      </c>
      <c r="B70" s="55">
        <v>2018</v>
      </c>
      <c r="C70" s="55" t="s">
        <v>158</v>
      </c>
      <c r="D70" s="55" t="s">
        <v>313</v>
      </c>
      <c r="E70" s="55">
        <v>1.07E-4</v>
      </c>
      <c r="F70" s="55">
        <v>2.7499999999999998E-3</v>
      </c>
      <c r="G70" s="55">
        <v>4.6000000000000001E-4</v>
      </c>
      <c r="H70" s="55">
        <v>5.0000000000000001E-4</v>
      </c>
      <c r="I70" s="55">
        <v>2E-3</v>
      </c>
      <c r="J70" s="55">
        <v>1.149</v>
      </c>
      <c r="K70" s="55">
        <v>6.0400000000000002E-3</v>
      </c>
      <c r="L70" s="55">
        <v>5.2</v>
      </c>
      <c r="M70" s="55">
        <v>12.2</v>
      </c>
      <c r="N70" s="55">
        <v>3.1459999999999999</v>
      </c>
      <c r="O70" s="55">
        <v>1.2</v>
      </c>
      <c r="P70" s="55">
        <v>0.107</v>
      </c>
      <c r="Q70" s="55">
        <v>0.05</v>
      </c>
      <c r="R70" s="58">
        <v>6.48</v>
      </c>
      <c r="S70" s="55" t="s">
        <v>358</v>
      </c>
      <c r="T70" s="55" t="s">
        <v>364</v>
      </c>
      <c r="U70" s="55" t="s">
        <v>358</v>
      </c>
      <c r="V70" s="55" t="s">
        <v>358</v>
      </c>
      <c r="W70" s="55" t="s">
        <v>358</v>
      </c>
      <c r="X70" s="55" t="s">
        <v>358</v>
      </c>
      <c r="Y70" s="55" t="s">
        <v>358</v>
      </c>
      <c r="Z70" s="55" t="s">
        <v>358</v>
      </c>
    </row>
    <row r="71" spans="1:26" s="50" customFormat="1" x14ac:dyDescent="0.25">
      <c r="A71" s="37" t="s">
        <v>312</v>
      </c>
      <c r="B71" s="37">
        <v>2019</v>
      </c>
      <c r="C71" s="37" t="s">
        <v>158</v>
      </c>
      <c r="D71" s="37" t="s">
        <v>313</v>
      </c>
      <c r="E71" s="37">
        <v>1.07E-4</v>
      </c>
      <c r="F71" s="37">
        <v>1.15E-3</v>
      </c>
      <c r="G71" s="37">
        <v>4.6000000000000001E-4</v>
      </c>
      <c r="H71" s="37">
        <v>0</v>
      </c>
      <c r="I71" s="37">
        <v>2E-3</v>
      </c>
      <c r="J71" s="37">
        <v>3.3</v>
      </c>
      <c r="K71" s="37">
        <v>8.2100000000000003E-3</v>
      </c>
      <c r="L71" s="37">
        <v>2419.6</v>
      </c>
      <c r="M71" s="37">
        <v>27.75</v>
      </c>
      <c r="N71" s="37">
        <v>14.86</v>
      </c>
      <c r="O71" s="37">
        <v>0.65</v>
      </c>
      <c r="P71" s="37">
        <v>0.1</v>
      </c>
      <c r="Q71" s="37">
        <v>0.05</v>
      </c>
      <c r="R71" s="37">
        <v>6.73</v>
      </c>
      <c r="S71" s="37" t="s">
        <v>358</v>
      </c>
      <c r="T71" s="37" t="s">
        <v>358</v>
      </c>
      <c r="U71" s="37" t="s">
        <v>358</v>
      </c>
      <c r="V71" s="37" t="s">
        <v>358</v>
      </c>
      <c r="W71" s="37" t="s">
        <v>358</v>
      </c>
      <c r="X71" s="37" t="s">
        <v>358</v>
      </c>
      <c r="Y71" s="37" t="s">
        <v>358</v>
      </c>
      <c r="Z71" s="37" t="s">
        <v>358</v>
      </c>
    </row>
    <row r="72" spans="1:26" x14ac:dyDescent="0.25">
      <c r="A72" s="37" t="s">
        <v>323</v>
      </c>
      <c r="B72" s="37">
        <v>2016</v>
      </c>
      <c r="C72" s="37" t="s">
        <v>158</v>
      </c>
      <c r="D72" s="37" t="s">
        <v>324</v>
      </c>
      <c r="E72" s="37">
        <v>2.8699999999999998E-4</v>
      </c>
      <c r="F72" s="37">
        <v>2.8599999999999997E-3</v>
      </c>
      <c r="G72" s="37">
        <v>1.2999999999999999E-3</v>
      </c>
      <c r="H72" s="37">
        <v>0</v>
      </c>
      <c r="I72" s="37">
        <v>2E-3</v>
      </c>
      <c r="J72" s="37">
        <v>0.40100000000000002</v>
      </c>
      <c r="K72" s="37">
        <v>0</v>
      </c>
      <c r="L72" s="37">
        <v>1</v>
      </c>
      <c r="M72" s="37">
        <v>6.2</v>
      </c>
      <c r="N72" s="37">
        <v>2</v>
      </c>
      <c r="O72" s="37">
        <v>0.25</v>
      </c>
      <c r="P72" s="37">
        <v>0.11700000000000001</v>
      </c>
      <c r="Q72" s="37">
        <v>0.05</v>
      </c>
      <c r="R72" s="37">
        <v>5.71</v>
      </c>
      <c r="S72" s="37" t="s">
        <v>358</v>
      </c>
      <c r="T72" s="37" t="s">
        <v>364</v>
      </c>
      <c r="U72" s="37" t="s">
        <v>358</v>
      </c>
      <c r="V72" s="37" t="s">
        <v>358</v>
      </c>
      <c r="W72" s="37" t="s">
        <v>358</v>
      </c>
      <c r="X72" s="37" t="s">
        <v>358</v>
      </c>
      <c r="Y72" s="37" t="s">
        <v>358</v>
      </c>
      <c r="Z72" s="37" t="s">
        <v>364</v>
      </c>
    </row>
    <row r="73" spans="1:26" s="50" customFormat="1" x14ac:dyDescent="0.25">
      <c r="A73" s="37" t="s">
        <v>323</v>
      </c>
      <c r="B73" s="37">
        <v>2018</v>
      </c>
      <c r="C73" s="37" t="s">
        <v>158</v>
      </c>
      <c r="D73" s="37" t="s">
        <v>324</v>
      </c>
      <c r="E73" s="37">
        <v>1.07E-4</v>
      </c>
      <c r="F73" s="37">
        <v>3.14E-3</v>
      </c>
      <c r="G73" s="37">
        <v>4.6000000000000001E-4</v>
      </c>
      <c r="H73" s="37">
        <v>5.0000000000000001E-4</v>
      </c>
      <c r="I73" s="37">
        <v>2E-3</v>
      </c>
      <c r="J73" s="37">
        <v>1.038</v>
      </c>
      <c r="K73" s="37">
        <v>6.2199999999999998E-3</v>
      </c>
      <c r="L73" s="37">
        <v>1</v>
      </c>
      <c r="M73" s="37">
        <v>7.2</v>
      </c>
      <c r="N73" s="37">
        <v>2</v>
      </c>
      <c r="O73" s="37">
        <v>0.4</v>
      </c>
      <c r="P73" s="37">
        <v>0.1</v>
      </c>
      <c r="Q73" s="37">
        <v>0.05</v>
      </c>
      <c r="R73" s="37">
        <v>6.54</v>
      </c>
      <c r="S73" s="37" t="s">
        <v>358</v>
      </c>
      <c r="T73" s="37" t="s">
        <v>358</v>
      </c>
      <c r="U73" s="37" t="s">
        <v>358</v>
      </c>
      <c r="V73" s="37" t="s">
        <v>358</v>
      </c>
      <c r="W73" s="37" t="s">
        <v>358</v>
      </c>
      <c r="X73" s="37" t="s">
        <v>358</v>
      </c>
      <c r="Y73" s="37" t="s">
        <v>358</v>
      </c>
      <c r="Z73" s="37" t="s">
        <v>358</v>
      </c>
    </row>
    <row r="74" spans="1:26" s="50" customFormat="1" x14ac:dyDescent="0.25">
      <c r="A74" s="55" t="s">
        <v>323</v>
      </c>
      <c r="B74" s="55">
        <v>2019</v>
      </c>
      <c r="C74" s="55" t="s">
        <v>158</v>
      </c>
      <c r="D74" s="55" t="s">
        <v>324</v>
      </c>
      <c r="E74" s="55">
        <v>1.07E-4</v>
      </c>
      <c r="F74" s="55">
        <v>1.09E-2</v>
      </c>
      <c r="G74" s="55">
        <v>4.6000000000000001E-4</v>
      </c>
      <c r="H74" s="55">
        <v>0</v>
      </c>
      <c r="I74" s="55">
        <v>5.0000000000000001E-3</v>
      </c>
      <c r="J74" s="55">
        <v>0.59499999999999997</v>
      </c>
      <c r="K74" s="55">
        <v>1.6500000000000001E-2</v>
      </c>
      <c r="L74" s="55">
        <v>6.3</v>
      </c>
      <c r="M74" s="55">
        <v>17.5</v>
      </c>
      <c r="N74" s="55">
        <v>2.125</v>
      </c>
      <c r="O74" s="55">
        <v>0.5</v>
      </c>
      <c r="P74" s="55">
        <v>0.1</v>
      </c>
      <c r="Q74" s="55">
        <v>0.05</v>
      </c>
      <c r="R74" s="58">
        <v>6.34</v>
      </c>
      <c r="S74" s="55" t="s">
        <v>358</v>
      </c>
      <c r="T74" s="55" t="s">
        <v>364</v>
      </c>
      <c r="U74" s="55" t="s">
        <v>358</v>
      </c>
      <c r="V74" s="55" t="s">
        <v>358</v>
      </c>
      <c r="W74" s="55" t="s">
        <v>358</v>
      </c>
      <c r="X74" s="55" t="s">
        <v>358</v>
      </c>
      <c r="Y74" s="55" t="s">
        <v>358</v>
      </c>
      <c r="Z74" s="55" t="s">
        <v>358</v>
      </c>
    </row>
  </sheetData>
  <autoFilter ref="A2:Z74" xr:uid="{780954ED-5051-4FC0-9145-A02FF1418B10}">
    <filterColumn colId="25">
      <filters>
        <filter val="CUMPLE"/>
        <filter val="NO CUMPLE"/>
      </filters>
    </filterColumn>
  </autoFilter>
  <sortState xmlns:xlrd2="http://schemas.microsoft.com/office/spreadsheetml/2017/richdata2" ref="A3:Y74">
    <sortCondition ref="A2:A74"/>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0D9C4-DBC1-41E0-BC46-DCC9B6A1DAAB}">
  <dimension ref="B2:Q24"/>
  <sheetViews>
    <sheetView tabSelected="1" topLeftCell="B1" workbookViewId="0">
      <selection activeCell="F22" sqref="F22"/>
    </sheetView>
  </sheetViews>
  <sheetFormatPr baseColWidth="10" defaultRowHeight="15" x14ac:dyDescent="0.25"/>
  <sheetData>
    <row r="2" spans="2:17" x14ac:dyDescent="0.25">
      <c r="B2" s="63" t="s">
        <v>390</v>
      </c>
      <c r="C2" s="63"/>
      <c r="P2" s="63" t="s">
        <v>391</v>
      </c>
      <c r="Q2" s="63"/>
    </row>
    <row r="3" spans="2:17" x14ac:dyDescent="0.25">
      <c r="B3" s="62" t="s">
        <v>388</v>
      </c>
      <c r="C3" s="62"/>
      <c r="P3" s="62" t="s">
        <v>388</v>
      </c>
      <c r="Q3" s="62"/>
    </row>
    <row r="4" spans="2:17" x14ac:dyDescent="0.25">
      <c r="B4" s="59" t="s">
        <v>358</v>
      </c>
      <c r="C4" s="59">
        <v>41</v>
      </c>
      <c r="D4" s="60">
        <f>(C4*100%)/46</f>
        <v>0.89130434782608692</v>
      </c>
      <c r="P4" s="59" t="s">
        <v>358</v>
      </c>
      <c r="Q4" s="59">
        <v>61</v>
      </c>
    </row>
    <row r="5" spans="2:17" x14ac:dyDescent="0.25">
      <c r="B5" s="59" t="s">
        <v>364</v>
      </c>
      <c r="C5" s="59">
        <v>5</v>
      </c>
      <c r="D5" s="60">
        <f>(C5*100%)/46</f>
        <v>0.10869565217391304</v>
      </c>
      <c r="P5" s="59" t="s">
        <v>364</v>
      </c>
      <c r="Q5" s="59">
        <v>9</v>
      </c>
    </row>
    <row r="6" spans="2:17" x14ac:dyDescent="0.25">
      <c r="D6" s="60"/>
    </row>
    <row r="7" spans="2:17" x14ac:dyDescent="0.25">
      <c r="B7" s="62" t="s">
        <v>383</v>
      </c>
      <c r="C7" s="62"/>
      <c r="D7" s="60"/>
      <c r="P7" s="62" t="s">
        <v>383</v>
      </c>
      <c r="Q7" s="62"/>
    </row>
    <row r="8" spans="2:17" x14ac:dyDescent="0.25">
      <c r="B8" s="59" t="s">
        <v>358</v>
      </c>
      <c r="C8" s="59">
        <v>22</v>
      </c>
      <c r="D8" s="60">
        <f t="shared" ref="D8:D12" si="0">(C8*100%)/46</f>
        <v>0.47826086956521741</v>
      </c>
      <c r="P8" s="59" t="s">
        <v>358</v>
      </c>
      <c r="Q8" s="59">
        <v>36</v>
      </c>
    </row>
    <row r="9" spans="2:17" x14ac:dyDescent="0.25">
      <c r="B9" s="59" t="s">
        <v>364</v>
      </c>
      <c r="C9" s="59">
        <v>24</v>
      </c>
      <c r="D9" s="60">
        <f t="shared" si="0"/>
        <v>0.52173913043478259</v>
      </c>
      <c r="P9" s="59" t="s">
        <v>364</v>
      </c>
      <c r="Q9" s="59">
        <v>34</v>
      </c>
    </row>
    <row r="10" spans="2:17" x14ac:dyDescent="0.25">
      <c r="D10" s="60"/>
    </row>
    <row r="11" spans="2:17" x14ac:dyDescent="0.25">
      <c r="B11" s="62" t="s">
        <v>384</v>
      </c>
      <c r="C11" s="62"/>
      <c r="D11" s="60"/>
    </row>
    <row r="12" spans="2:17" x14ac:dyDescent="0.25">
      <c r="B12" s="59" t="s">
        <v>358</v>
      </c>
      <c r="C12" s="59">
        <v>46</v>
      </c>
      <c r="D12" s="60">
        <f t="shared" si="0"/>
        <v>1</v>
      </c>
      <c r="P12" s="62" t="s">
        <v>385</v>
      </c>
      <c r="Q12" s="62"/>
    </row>
    <row r="13" spans="2:17" x14ac:dyDescent="0.25">
      <c r="B13" s="59" t="s">
        <v>358</v>
      </c>
      <c r="C13" s="59">
        <v>46</v>
      </c>
      <c r="D13" s="60">
        <f>(C13*100%)/46</f>
        <v>1</v>
      </c>
      <c r="P13" s="59" t="s">
        <v>358</v>
      </c>
      <c r="Q13" s="59">
        <v>30</v>
      </c>
    </row>
    <row r="14" spans="2:17" x14ac:dyDescent="0.25">
      <c r="D14" s="60"/>
      <c r="P14" s="59" t="s">
        <v>389</v>
      </c>
      <c r="Q14" s="59">
        <v>40</v>
      </c>
    </row>
    <row r="15" spans="2:17" x14ac:dyDescent="0.25">
      <c r="B15" s="62" t="s">
        <v>385</v>
      </c>
      <c r="C15" s="62"/>
      <c r="D15" s="60"/>
    </row>
    <row r="16" spans="2:17" x14ac:dyDescent="0.25">
      <c r="B16" s="59" t="s">
        <v>358</v>
      </c>
      <c r="C16" s="59">
        <v>19</v>
      </c>
      <c r="D16" s="60">
        <f>(C16*100%)/46</f>
        <v>0.41304347826086957</v>
      </c>
    </row>
    <row r="17" spans="2:17" x14ac:dyDescent="0.25">
      <c r="B17" s="59" t="s">
        <v>364</v>
      </c>
      <c r="C17" s="59">
        <v>27</v>
      </c>
      <c r="D17" s="60">
        <f>(C17*100%)/46</f>
        <v>0.58695652173913049</v>
      </c>
      <c r="P17" s="62" t="s">
        <v>386</v>
      </c>
      <c r="Q17" s="62"/>
    </row>
    <row r="18" spans="2:17" x14ac:dyDescent="0.25">
      <c r="D18" s="60"/>
      <c r="P18" s="59" t="s">
        <v>358</v>
      </c>
      <c r="Q18" s="59">
        <v>70</v>
      </c>
    </row>
    <row r="19" spans="2:17" x14ac:dyDescent="0.25">
      <c r="B19" s="62" t="s">
        <v>386</v>
      </c>
      <c r="C19" s="62"/>
      <c r="D19" s="60"/>
    </row>
    <row r="20" spans="2:17" x14ac:dyDescent="0.25">
      <c r="B20" s="59" t="s">
        <v>358</v>
      </c>
      <c r="C20" s="59">
        <v>46</v>
      </c>
      <c r="D20" s="60">
        <f>(C20*100%)/46</f>
        <v>1</v>
      </c>
      <c r="P20" s="62" t="s">
        <v>387</v>
      </c>
      <c r="Q20" s="62"/>
    </row>
    <row r="21" spans="2:17" x14ac:dyDescent="0.25">
      <c r="D21" s="60"/>
      <c r="P21" s="59" t="s">
        <v>358</v>
      </c>
      <c r="Q21" s="59">
        <v>63</v>
      </c>
    </row>
    <row r="22" spans="2:17" x14ac:dyDescent="0.25">
      <c r="B22" s="62" t="s">
        <v>387</v>
      </c>
      <c r="C22" s="62"/>
      <c r="D22" s="60"/>
      <c r="P22" s="59" t="s">
        <v>364</v>
      </c>
      <c r="Q22" s="59">
        <v>7</v>
      </c>
    </row>
    <row r="23" spans="2:17" x14ac:dyDescent="0.25">
      <c r="B23" s="59" t="s">
        <v>358</v>
      </c>
      <c r="C23" s="59">
        <v>42</v>
      </c>
      <c r="D23" s="60">
        <f>(C23*100%)/46</f>
        <v>0.91304347826086951</v>
      </c>
    </row>
    <row r="24" spans="2:17" x14ac:dyDescent="0.25">
      <c r="B24" s="59" t="s">
        <v>364</v>
      </c>
      <c r="C24" s="59">
        <v>4</v>
      </c>
      <c r="D24" s="60">
        <f>(C24*100%)/46</f>
        <v>8.6956521739130432E-2</v>
      </c>
    </row>
  </sheetData>
  <mergeCells count="13">
    <mergeCell ref="P20:Q20"/>
    <mergeCell ref="B22:C22"/>
    <mergeCell ref="B19:C19"/>
    <mergeCell ref="P2:Q2"/>
    <mergeCell ref="B2:C2"/>
    <mergeCell ref="B3:C3"/>
    <mergeCell ref="B7:C7"/>
    <mergeCell ref="B11:C11"/>
    <mergeCell ref="B15:C15"/>
    <mergeCell ref="P3:Q3"/>
    <mergeCell ref="P7:Q7"/>
    <mergeCell ref="P12:Q12"/>
    <mergeCell ref="P17:Q1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Datos CORNARE</vt:lpstr>
      <vt:lpstr>Conversión meq</vt:lpstr>
      <vt:lpstr>Balance ionico</vt:lpstr>
      <vt:lpstr>ID</vt:lpstr>
      <vt:lpstr>LEGISLACIÓN</vt:lpstr>
      <vt:lpstr>Diagramas legislación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 Giraldo Ulloa</dc:creator>
  <cp:lastModifiedBy>Vanessa Giraldo Ulloa</cp:lastModifiedBy>
  <dcterms:created xsi:type="dcterms:W3CDTF">2021-04-27T14:33:38Z</dcterms:created>
  <dcterms:modified xsi:type="dcterms:W3CDTF">2021-05-04T04:20:12Z</dcterms:modified>
</cp:coreProperties>
</file>