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ropbox\Proyecto de grado\Proyecto\Drive\"/>
    </mc:Choice>
  </mc:AlternateContent>
  <bookViews>
    <workbookView xWindow="0" yWindow="0" windowWidth="20490" windowHeight="7650"/>
  </bookViews>
  <sheets>
    <sheet name="Resultados" sheetId="2" r:id="rId1"/>
  </sheets>
  <externalReferences>
    <externalReference r:id="rId2"/>
  </externalReferences>
  <definedNames>
    <definedName name="_xlnm._FilterDatabase" localSheetId="0" hidden="1">Resultados!$A$1:$X$103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3" i="2" l="1"/>
  <c r="Q102" i="2"/>
  <c r="P102" i="2"/>
  <c r="E102" i="2"/>
  <c r="E101" i="2"/>
  <c r="Q100" i="2"/>
  <c r="P100" i="2"/>
  <c r="E100" i="2"/>
  <c r="E99" i="2"/>
  <c r="Q98" i="2"/>
  <c r="P98" i="2"/>
  <c r="G98" i="2"/>
  <c r="E98" i="2"/>
  <c r="E97" i="2"/>
  <c r="Q96" i="2"/>
  <c r="P96" i="2"/>
  <c r="E96" i="2"/>
  <c r="E95" i="2"/>
  <c r="Q94" i="2"/>
  <c r="P94" i="2"/>
  <c r="E94" i="2"/>
  <c r="E93" i="2"/>
  <c r="Q92" i="2"/>
  <c r="P92" i="2"/>
  <c r="E92" i="2"/>
  <c r="E91" i="2"/>
  <c r="Q90" i="2"/>
  <c r="P90" i="2"/>
  <c r="E90" i="2"/>
  <c r="E89" i="2"/>
  <c r="Q88" i="2"/>
  <c r="P88" i="2"/>
  <c r="E88" i="2"/>
  <c r="E87" i="2"/>
  <c r="Q86" i="2"/>
  <c r="P86" i="2"/>
  <c r="E86" i="2"/>
  <c r="E85" i="2"/>
  <c r="Q84" i="2"/>
  <c r="P84" i="2"/>
  <c r="E84" i="2"/>
  <c r="E83" i="2"/>
  <c r="Q82" i="2"/>
  <c r="P82" i="2"/>
  <c r="E82" i="2"/>
  <c r="E81" i="2"/>
  <c r="Q80" i="2"/>
  <c r="P80" i="2"/>
  <c r="E80" i="2"/>
  <c r="E79" i="2"/>
  <c r="Q78" i="2"/>
  <c r="P78" i="2"/>
  <c r="E78" i="2"/>
  <c r="E77" i="2"/>
  <c r="Q76" i="2"/>
  <c r="P76" i="2"/>
  <c r="E76" i="2"/>
  <c r="E75" i="2"/>
  <c r="Q74" i="2"/>
  <c r="P74" i="2"/>
  <c r="E74" i="2"/>
  <c r="E73" i="2"/>
  <c r="Q72" i="2"/>
  <c r="P72" i="2"/>
  <c r="E72" i="2"/>
  <c r="E71" i="2"/>
  <c r="Q70" i="2"/>
  <c r="P70" i="2"/>
  <c r="E70" i="2"/>
  <c r="E69" i="2"/>
  <c r="Q68" i="2"/>
  <c r="P68" i="2"/>
  <c r="E68" i="2"/>
  <c r="E67" i="2"/>
  <c r="Q66" i="2"/>
  <c r="P66" i="2"/>
  <c r="E66" i="2"/>
  <c r="E65" i="2"/>
  <c r="Q64" i="2"/>
  <c r="P64" i="2"/>
  <c r="E64" i="2"/>
  <c r="E63" i="2"/>
  <c r="Q62" i="2"/>
  <c r="P62" i="2"/>
  <c r="E62" i="2"/>
  <c r="E61" i="2"/>
  <c r="Q60" i="2"/>
  <c r="P60" i="2"/>
  <c r="E60" i="2"/>
  <c r="E59" i="2"/>
  <c r="Q58" i="2"/>
  <c r="P58" i="2"/>
  <c r="E58" i="2"/>
  <c r="E57" i="2"/>
  <c r="Q56" i="2"/>
  <c r="P56" i="2"/>
  <c r="E56" i="2"/>
  <c r="E55" i="2"/>
  <c r="Q54" i="2"/>
  <c r="P54" i="2"/>
  <c r="E54" i="2"/>
  <c r="E53" i="2"/>
  <c r="Q52" i="2"/>
  <c r="P52" i="2"/>
  <c r="E52" i="2"/>
  <c r="E51" i="2"/>
  <c r="Q50" i="2"/>
  <c r="P50" i="2"/>
  <c r="E50" i="2"/>
  <c r="E49" i="2"/>
  <c r="Q48" i="2"/>
  <c r="P48" i="2"/>
  <c r="E48" i="2"/>
  <c r="A48" i="2"/>
  <c r="A50" i="2" s="1"/>
  <c r="A52" i="2" s="1"/>
  <c r="A54" i="2" s="1"/>
  <c r="A56" i="2" s="1"/>
  <c r="A58" i="2" s="1"/>
  <c r="A60" i="2" s="1"/>
  <c r="A62" i="2" s="1"/>
  <c r="A64" i="2" s="1"/>
  <c r="A66" i="2" s="1"/>
  <c r="A68" i="2" s="1"/>
  <c r="A70" i="2" s="1"/>
  <c r="A72" i="2" s="1"/>
  <c r="A74" i="2" s="1"/>
  <c r="A76" i="2" s="1"/>
  <c r="A78" i="2" s="1"/>
  <c r="A80" i="2" s="1"/>
  <c r="A82" i="2" s="1"/>
  <c r="A84" i="2" s="1"/>
  <c r="A86" i="2" s="1"/>
  <c r="A88" i="2" s="1"/>
  <c r="A90" i="2" s="1"/>
  <c r="A92" i="2" s="1"/>
  <c r="A94" i="2" s="1"/>
  <c r="A96" i="2" s="1"/>
  <c r="A98" i="2" s="1"/>
  <c r="A100" i="2" s="1"/>
  <c r="A102" i="2" s="1"/>
  <c r="E47" i="2"/>
  <c r="Q46" i="2"/>
  <c r="P46" i="2"/>
  <c r="E46" i="2"/>
  <c r="E45" i="2"/>
  <c r="Q44" i="2"/>
  <c r="P44" i="2"/>
  <c r="E44" i="2"/>
  <c r="E43" i="2"/>
  <c r="Q42" i="2"/>
  <c r="P42" i="2"/>
  <c r="E42" i="2"/>
  <c r="E41" i="2"/>
  <c r="Q40" i="2"/>
  <c r="P40" i="2"/>
  <c r="E40" i="2"/>
  <c r="E39" i="2"/>
  <c r="Q38" i="2"/>
  <c r="P38" i="2"/>
  <c r="E38" i="2"/>
  <c r="E37" i="2"/>
  <c r="Q36" i="2"/>
  <c r="P36" i="2"/>
  <c r="E36" i="2"/>
  <c r="E35" i="2"/>
  <c r="T28" i="2"/>
  <c r="W32" i="2" s="1"/>
  <c r="X32" i="2" s="1"/>
  <c r="S28" i="2"/>
  <c r="U28" i="2" s="1"/>
  <c r="V28" i="2" s="1"/>
  <c r="Q34" i="2"/>
  <c r="P34" i="2"/>
  <c r="E34" i="2"/>
  <c r="F34" i="2" s="1"/>
  <c r="J34" i="2" s="1"/>
  <c r="E33" i="2"/>
  <c r="Q32" i="2"/>
  <c r="P32" i="2"/>
  <c r="E32" i="2"/>
  <c r="G32" i="2" s="1"/>
  <c r="E31" i="2"/>
  <c r="Q30" i="2"/>
  <c r="P30" i="2"/>
  <c r="E30" i="2"/>
  <c r="G30" i="2" s="1"/>
  <c r="E29" i="2"/>
  <c r="Q28" i="2"/>
  <c r="P28" i="2"/>
  <c r="E28" i="2"/>
  <c r="E27" i="2"/>
  <c r="Q26" i="2"/>
  <c r="P26" i="2"/>
  <c r="E26" i="2"/>
  <c r="G26" i="2" s="1"/>
  <c r="E25" i="2"/>
  <c r="Q24" i="2"/>
  <c r="P24" i="2"/>
  <c r="E24" i="2"/>
  <c r="E23" i="2"/>
  <c r="Q22" i="2"/>
  <c r="P22" i="2"/>
  <c r="F22" i="2"/>
  <c r="J22" i="2" s="1"/>
  <c r="E22" i="2"/>
  <c r="G22" i="2" s="1"/>
  <c r="E21" i="2"/>
  <c r="Q20" i="2"/>
  <c r="P20" i="2"/>
  <c r="E20" i="2"/>
  <c r="E19" i="2"/>
  <c r="Q18" i="2"/>
  <c r="P18" i="2"/>
  <c r="E18" i="2"/>
  <c r="E17" i="2"/>
  <c r="Q16" i="2"/>
  <c r="P16" i="2"/>
  <c r="E16" i="2"/>
  <c r="E15" i="2"/>
  <c r="Q14" i="2"/>
  <c r="P14" i="2"/>
  <c r="E14" i="2"/>
  <c r="E13" i="2"/>
  <c r="Q12" i="2"/>
  <c r="P12" i="2"/>
  <c r="E12" i="2"/>
  <c r="E11" i="2"/>
  <c r="Q10" i="2"/>
  <c r="P10" i="2"/>
  <c r="E10" i="2"/>
  <c r="E9" i="2"/>
  <c r="Q8" i="2"/>
  <c r="P8" i="2"/>
  <c r="E8" i="2"/>
  <c r="E7" i="2"/>
  <c r="Q6" i="2"/>
  <c r="P6" i="2"/>
  <c r="E6" i="2"/>
  <c r="E5" i="2"/>
  <c r="Q4" i="2"/>
  <c r="P4" i="2"/>
  <c r="E4" i="2"/>
  <c r="E3" i="2"/>
  <c r="Q2" i="2"/>
  <c r="P2" i="2"/>
  <c r="E2" i="2"/>
  <c r="F72" i="2" l="1"/>
  <c r="J72" i="2" s="1"/>
  <c r="F74" i="2"/>
  <c r="J74" i="2" s="1"/>
  <c r="F76" i="2"/>
  <c r="J76" i="2" s="1"/>
  <c r="F78" i="2"/>
  <c r="J78" i="2" s="1"/>
  <c r="F92" i="2"/>
  <c r="J92" i="2" s="1"/>
  <c r="F94" i="2"/>
  <c r="J94" i="2" s="1"/>
  <c r="G38" i="2"/>
  <c r="G42" i="2"/>
  <c r="G46" i="2"/>
  <c r="G2" i="2"/>
  <c r="G4" i="2"/>
  <c r="G6" i="2"/>
  <c r="G10" i="2"/>
  <c r="G58" i="2"/>
  <c r="G80" i="2"/>
  <c r="G62" i="2"/>
  <c r="G66" i="2"/>
  <c r="G82" i="2"/>
  <c r="G84" i="2"/>
  <c r="G86" i="2"/>
  <c r="G88" i="2"/>
  <c r="G34" i="2"/>
  <c r="G60" i="2"/>
  <c r="G64" i="2"/>
  <c r="F50" i="2"/>
  <c r="J50" i="2" s="1"/>
  <c r="F52" i="2"/>
  <c r="J52" i="2" s="1"/>
  <c r="F54" i="2"/>
  <c r="J54" i="2" s="1"/>
  <c r="G12" i="2"/>
  <c r="G14" i="2"/>
  <c r="G16" i="2"/>
  <c r="G18" i="2"/>
  <c r="F44" i="2"/>
  <c r="J44" i="2" s="1"/>
  <c r="G68" i="2"/>
  <c r="G70" i="2"/>
  <c r="G78" i="2"/>
  <c r="G48" i="2"/>
  <c r="G56" i="2"/>
  <c r="G90" i="2"/>
  <c r="G94" i="2"/>
  <c r="G96" i="2"/>
  <c r="F42" i="2"/>
  <c r="J42" i="2" s="1"/>
  <c r="F56" i="2"/>
  <c r="J56" i="2" s="1"/>
  <c r="F64" i="2"/>
  <c r="J64" i="2" s="1"/>
  <c r="F86" i="2"/>
  <c r="J86" i="2" s="1"/>
  <c r="F96" i="2"/>
  <c r="J96" i="2" s="1"/>
  <c r="F26" i="2"/>
  <c r="J26" i="2" s="1"/>
  <c r="F38" i="2"/>
  <c r="J38" i="2" s="1"/>
  <c r="F48" i="2"/>
  <c r="J48" i="2" s="1"/>
  <c r="F60" i="2"/>
  <c r="J60" i="2" s="1"/>
  <c r="F68" i="2"/>
  <c r="J68" i="2" s="1"/>
  <c r="F82" i="2"/>
  <c r="J82" i="2" s="1"/>
  <c r="F90" i="2"/>
  <c r="J90" i="2" s="1"/>
  <c r="F6" i="2"/>
  <c r="J6" i="2" s="1"/>
  <c r="F14" i="2"/>
  <c r="J14" i="2" s="1"/>
  <c r="F16" i="2"/>
  <c r="J16" i="2" s="1"/>
  <c r="G28" i="2"/>
  <c r="G40" i="2"/>
  <c r="F62" i="2"/>
  <c r="J62" i="2" s="1"/>
  <c r="F70" i="2"/>
  <c r="J70" i="2" s="1"/>
  <c r="F84" i="2"/>
  <c r="J84" i="2" s="1"/>
  <c r="G8" i="2"/>
  <c r="F18" i="2"/>
  <c r="J18" i="2" s="1"/>
  <c r="F30" i="2"/>
  <c r="J30" i="2" s="1"/>
  <c r="F32" i="2"/>
  <c r="J32" i="2" s="1"/>
  <c r="F46" i="2"/>
  <c r="J46" i="2" s="1"/>
  <c r="F10" i="2"/>
  <c r="J10" i="2" s="1"/>
  <c r="G20" i="2"/>
  <c r="F24" i="2"/>
  <c r="J24" i="2" s="1"/>
  <c r="F36" i="2"/>
  <c r="J36" i="2" s="1"/>
  <c r="F58" i="2"/>
  <c r="J58" i="2" s="1"/>
  <c r="F66" i="2"/>
  <c r="J66" i="2" s="1"/>
  <c r="F80" i="2"/>
  <c r="J80" i="2" s="1"/>
  <c r="F88" i="2"/>
  <c r="J88" i="2" s="1"/>
  <c r="F98" i="2"/>
  <c r="J98" i="2" s="1"/>
  <c r="F100" i="2"/>
  <c r="J100" i="2" s="1"/>
  <c r="F102" i="2"/>
  <c r="J102" i="2" s="1"/>
  <c r="F8" i="2"/>
  <c r="J8" i="2" s="1"/>
  <c r="F12" i="2"/>
  <c r="J12" i="2" s="1"/>
  <c r="F20" i="2"/>
  <c r="J20" i="2" s="1"/>
  <c r="F28" i="2"/>
  <c r="J28" i="2" s="1"/>
  <c r="F40" i="2"/>
  <c r="J40" i="2" s="1"/>
  <c r="G36" i="2"/>
  <c r="G54" i="2"/>
  <c r="G72" i="2"/>
  <c r="G92" i="2"/>
  <c r="F2" i="2"/>
  <c r="F4" i="2"/>
  <c r="J4" i="2" s="1"/>
  <c r="G24" i="2"/>
  <c r="G44" i="2"/>
  <c r="G50" i="2"/>
  <c r="G52" i="2"/>
  <c r="G74" i="2"/>
  <c r="G76" i="2"/>
  <c r="G100" i="2"/>
  <c r="G102" i="2"/>
  <c r="J2" i="2" l="1"/>
  <c r="S3" i="2" l="1"/>
  <c r="S4" i="2"/>
  <c r="S5" i="2"/>
  <c r="S6" i="2"/>
</calcChain>
</file>

<file path=xl/sharedStrings.xml><?xml version="1.0" encoding="utf-8"?>
<sst xmlns="http://schemas.openxmlformats.org/spreadsheetml/2006/main" count="231" uniqueCount="87">
  <si>
    <t>Muestra</t>
  </si>
  <si>
    <t>Nombre muestra</t>
  </si>
  <si>
    <t>W aire [g]</t>
  </si>
  <si>
    <t>W sumergido [g]</t>
  </si>
  <si>
    <r>
      <t>Densidad material [g/cm</t>
    </r>
    <r>
      <rPr>
        <b/>
        <vertAlign val="superscript"/>
        <sz val="10"/>
        <color theme="1"/>
        <rFont val="Times New Roman"/>
        <family val="1"/>
      </rPr>
      <t>3</t>
    </r>
    <r>
      <rPr>
        <b/>
        <sz val="10"/>
        <color theme="1"/>
        <rFont val="Times New Roman"/>
        <family val="1"/>
      </rPr>
      <t>]</t>
    </r>
  </si>
  <si>
    <r>
      <t>Densidad promedio [g/cm</t>
    </r>
    <r>
      <rPr>
        <b/>
        <vertAlign val="superscript"/>
        <sz val="10"/>
        <color theme="1"/>
        <rFont val="Times New Roman"/>
        <family val="1"/>
      </rPr>
      <t>3</t>
    </r>
    <r>
      <rPr>
        <b/>
        <sz val="10"/>
        <color theme="1"/>
        <rFont val="Times New Roman"/>
        <family val="1"/>
      </rPr>
      <t>]</t>
    </r>
  </si>
  <si>
    <t>Desvicación estándar densidad calculada</t>
  </si>
  <si>
    <r>
      <t>Densidad Ces Edupack [g/cm</t>
    </r>
    <r>
      <rPr>
        <b/>
        <vertAlign val="superscript"/>
        <sz val="10"/>
        <color theme="1"/>
        <rFont val="Times New Roman"/>
        <family val="1"/>
      </rPr>
      <t>3</t>
    </r>
    <r>
      <rPr>
        <b/>
        <sz val="10"/>
        <color theme="1"/>
        <rFont val="Times New Roman"/>
        <family val="1"/>
      </rPr>
      <t>]</t>
    </r>
  </si>
  <si>
    <t>Comprobación</t>
  </si>
  <si>
    <t>Polímero identificado espectro</t>
  </si>
  <si>
    <t>Informe 1</t>
  </si>
  <si>
    <t>Puntuación 1</t>
  </si>
  <si>
    <t>Informe 2</t>
  </si>
  <si>
    <t>Puntuación 2</t>
  </si>
  <si>
    <t>Promedio puntuación</t>
  </si>
  <si>
    <t>Desviación estándar puntuación</t>
  </si>
  <si>
    <t>Manija apertura</t>
  </si>
  <si>
    <t>Nylon 6/6 PA</t>
  </si>
  <si>
    <t>NYLON 6/6 (POLYHEXAMETHYLENE ADIPAMIDE)</t>
  </si>
  <si>
    <t>Guarnecido interno</t>
  </si>
  <si>
    <t>Polietileno clorado CPE</t>
  </si>
  <si>
    <t>POLYETHYLENE, CHLORINATED 25% CHLORINE</t>
  </si>
  <si>
    <t>Lámpara</t>
  </si>
  <si>
    <t>Polimetilmetacrilato PMMA</t>
  </si>
  <si>
    <t>POLY(METHYL METHACRYLATE)</t>
  </si>
  <si>
    <t>Paral</t>
  </si>
  <si>
    <t>Polipropileno isotactico PP</t>
  </si>
  <si>
    <t>POLYPROPYLENE, ISOTACTIC</t>
  </si>
  <si>
    <t>Sin nombre</t>
  </si>
  <si>
    <t>Nylon 6 PA</t>
  </si>
  <si>
    <t>NYLON 6 (POLYCARPROLACTAM)</t>
  </si>
  <si>
    <t>Manija techo</t>
  </si>
  <si>
    <t>Manija</t>
  </si>
  <si>
    <t>Policarbonato PC</t>
  </si>
  <si>
    <t>POLYCARBONATE</t>
  </si>
  <si>
    <t>1,08-1,1</t>
  </si>
  <si>
    <t>Esquina millare</t>
  </si>
  <si>
    <t>Copolímero de 96% estireno + 4% divinilo</t>
  </si>
  <si>
    <t>COPOLYMER OF 96% STYRENE + 4% DIVINYL</t>
  </si>
  <si>
    <t>Tapas</t>
  </si>
  <si>
    <t>Farola</t>
  </si>
  <si>
    <t>Maleta</t>
  </si>
  <si>
    <t>Sonido</t>
  </si>
  <si>
    <t>Switches</t>
  </si>
  <si>
    <t>Guarda polvo</t>
  </si>
  <si>
    <t>Estireno Acrilonitrilo SAN</t>
  </si>
  <si>
    <t>STYRENE/ACRYLONITRILE COPOLYMER 20% ACRYLONITRILE</t>
  </si>
  <si>
    <t>Millare</t>
  </si>
  <si>
    <t>Retrovisor</t>
  </si>
  <si>
    <t>Motor</t>
  </si>
  <si>
    <t>Nylon 6/9 PA</t>
  </si>
  <si>
    <t>NYLON 6/9 (POLYHEXAMETHYLENE NONANEDIAMIDE)</t>
  </si>
  <si>
    <t>Cenicero</t>
  </si>
  <si>
    <t>Tablero de control</t>
  </si>
  <si>
    <t>Sin cinta</t>
  </si>
  <si>
    <t>Porta swiche</t>
  </si>
  <si>
    <t>Cubrimiento</t>
  </si>
  <si>
    <t>Guardapolvo moto</t>
  </si>
  <si>
    <t>Tapa combustible</t>
  </si>
  <si>
    <t>Poliacetal</t>
  </si>
  <si>
    <t>POLY(ACETYL)</t>
  </si>
  <si>
    <t>Ventilador</t>
  </si>
  <si>
    <t>Ducto ventilación</t>
  </si>
  <si>
    <t>Ducto aire acondicionado</t>
  </si>
  <si>
    <t>Polietileno de alta densidad PEHD</t>
  </si>
  <si>
    <t>POLYETHYLENE HIGH DENSITY</t>
  </si>
  <si>
    <t>Swiches vidrio</t>
  </si>
  <si>
    <t>Guardapolvo llanta</t>
  </si>
  <si>
    <t>Parlante</t>
  </si>
  <si>
    <t>Polietileno clorosulfonado</t>
  </si>
  <si>
    <t>POLYETHYLENE, CHLOROSULFONATED</t>
  </si>
  <si>
    <t>Cubierta del tablero</t>
  </si>
  <si>
    <t>Guardapolvo</t>
  </si>
  <si>
    <t>Tablero instrumentos</t>
  </si>
  <si>
    <t>Bumper</t>
  </si>
  <si>
    <t>Aire</t>
  </si>
  <si>
    <t>Protección</t>
  </si>
  <si>
    <t>Protector swiches</t>
  </si>
  <si>
    <t>Aire acondicionado</t>
  </si>
  <si>
    <t>Rejilla ventilación</t>
  </si>
  <si>
    <t>Manija vidrio</t>
  </si>
  <si>
    <t>Cumplimiento técnicas</t>
  </si>
  <si>
    <t>No cumplimiento técnicas</t>
  </si>
  <si>
    <t>Muestras identificadas</t>
  </si>
  <si>
    <t>Muestra no identificadas</t>
  </si>
  <si>
    <r>
      <t>Densidad etanol [g/cm</t>
    </r>
    <r>
      <rPr>
        <vertAlign val="super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]</t>
    </r>
  </si>
  <si>
    <t>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</si>
</sst>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7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vertAlign val="superscript"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vertAlign val="superscript"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5" fontId="4" fillId="0" borderId="0" xfId="0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165" fontId="4" fillId="2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165" fontId="6" fillId="0" borderId="3" xfId="0" applyNumberFormat="1" applyFont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0" fontId="5" fillId="0" borderId="1" xfId="1" applyNumberFormat="1" applyFont="1" applyBorder="1" applyAlignment="1">
      <alignment horizontal="center" vertical="center" wrapText="1"/>
    </xf>
    <xf numFmtId="10" fontId="5" fillId="0" borderId="4" xfId="1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0</xdr:row>
      <xdr:rowOff>0</xdr:rowOff>
    </xdr:from>
    <xdr:ext cx="1445780" cy="34246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 txBox="1"/>
          </xdr:nvSpPr>
          <xdr:spPr>
            <a:xfrm>
              <a:off x="25003125" y="0"/>
              <a:ext cx="1445780" cy="3424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𝜌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𝜌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𝑓𝑙𝑢𝑖𝑑𝑜</m:t>
                            </m:r>
                          </m:sub>
                        </m:sSub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 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𝑎𝑖𝑟𝑒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𝑎𝑖𝑟𝑒</m:t>
                            </m:r>
                          </m:sub>
                        </m:sSub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𝑠𝑢𝑚𝑒𝑟𝑔𝑖𝑑𝑜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 txBox="1"/>
          </xdr:nvSpPr>
          <xdr:spPr>
            <a:xfrm>
              <a:off x="25003125" y="0"/>
              <a:ext cx="1445780" cy="3424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𝜌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=(𝜌_𝑓𝑙𝑢𝑖𝑑𝑜∗ 𝑤_𝑎𝑖𝑟𝑒)/(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𝑤_𝑎𝑖𝑟𝑒−𝑤_𝑠𝑢𝑚𝑒𝑟𝑔𝑖𝑑𝑜 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)</a:t>
              </a:r>
              <a:endParaRPr lang="es-CO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ropbox/Proyecto%20de%20grado/Proyecto/Resultados/Resultado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s"/>
      <sheetName val="Tablas dinámicas"/>
      <sheetName val="Hoja1"/>
      <sheetName val="Grupos de polímeros"/>
      <sheetName val="Propiedades"/>
      <sheetName val="Objetivo2"/>
      <sheetName val="Hoja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5"/>
  <sheetViews>
    <sheetView showGridLines="0" tabSelected="1" topLeftCell="M1" zoomScale="96" zoomScaleNormal="96" workbookViewId="0">
      <pane ySplit="1" topLeftCell="A2" activePane="bottomLeft" state="frozen"/>
      <selection pane="bottomLeft" activeCell="W8" sqref="W8"/>
    </sheetView>
  </sheetViews>
  <sheetFormatPr baseColWidth="10" defaultRowHeight="15" x14ac:dyDescent="0.25"/>
  <cols>
    <col min="1" max="1" width="8.7109375" style="4" customWidth="1"/>
    <col min="2" max="2" width="20.7109375" style="4" bestFit="1" customWidth="1"/>
    <col min="3" max="3" width="9" style="4" bestFit="1" customWidth="1"/>
    <col min="4" max="4" width="14.140625" style="4" bestFit="1" customWidth="1"/>
    <col min="5" max="5" width="16.28515625" style="4" customWidth="1"/>
    <col min="6" max="6" width="14.85546875" style="4" bestFit="1" customWidth="1"/>
    <col min="7" max="8" width="18.28515625" style="4" bestFit="1" customWidth="1"/>
    <col min="9" max="9" width="18.28515625" style="4" customWidth="1"/>
    <col min="10" max="10" width="12.7109375" style="4" bestFit="1" customWidth="1"/>
    <col min="11" max="11" width="37.42578125" style="4" customWidth="1"/>
    <col min="12" max="12" width="45" style="4" customWidth="1"/>
    <col min="13" max="13" width="11.28515625" style="4" bestFit="1" customWidth="1"/>
    <col min="14" max="14" width="46.42578125" style="4" customWidth="1"/>
    <col min="15" max="15" width="11.28515625" style="4" bestFit="1" customWidth="1"/>
    <col min="16" max="16" width="10" style="4" bestFit="1" customWidth="1"/>
    <col min="17" max="17" width="22.140625" bestFit="1" customWidth="1"/>
    <col min="18" max="18" width="21.5703125" bestFit="1" customWidth="1"/>
    <col min="19" max="19" width="13" customWidth="1"/>
    <col min="20" max="20" width="13.42578125" customWidth="1"/>
    <col min="21" max="21" width="11.28515625" customWidth="1"/>
    <col min="22" max="22" width="8.42578125" style="4" bestFit="1" customWidth="1"/>
    <col min="23" max="25" width="8.42578125" style="4" customWidth="1"/>
    <col min="26" max="26" width="12.7109375" style="4" bestFit="1" customWidth="1"/>
    <col min="27" max="27" width="27.42578125" style="4" customWidth="1"/>
    <col min="28" max="28" width="12.7109375" style="4" bestFit="1" customWidth="1"/>
    <col min="29" max="29" width="21.85546875" style="4" customWidth="1"/>
    <col min="30" max="32" width="11.42578125" style="4"/>
    <col min="33" max="33" width="23.5703125" style="4" customWidth="1"/>
    <col min="34" max="16384" width="11.42578125" style="4"/>
  </cols>
  <sheetData>
    <row r="1" spans="1:25" ht="28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2" t="s">
        <v>15</v>
      </c>
      <c r="R1" s="44" t="s">
        <v>86</v>
      </c>
      <c r="S1" s="45"/>
      <c r="V1" s="15"/>
      <c r="W1" s="19"/>
      <c r="X1" s="19"/>
      <c r="Y1" s="3"/>
    </row>
    <row r="2" spans="1:25" ht="15" customHeight="1" x14ac:dyDescent="0.25">
      <c r="A2" s="5">
        <v>1</v>
      </c>
      <c r="B2" s="6" t="s">
        <v>16</v>
      </c>
      <c r="C2" s="7">
        <v>9.9199999999999997E-2</v>
      </c>
      <c r="D2" s="7">
        <v>2.75E-2</v>
      </c>
      <c r="E2" s="7">
        <f>($S$2*C2)/(C2-D2)</f>
        <v>1.0916150627615062</v>
      </c>
      <c r="F2" s="8">
        <f>AVERAGE(E2:E3)</f>
        <v>1.0902284745152886</v>
      </c>
      <c r="G2" s="9">
        <f>STDEVA(E2:E3)</f>
        <v>1.9609319032282448E-3</v>
      </c>
      <c r="H2" s="10">
        <v>1.08</v>
      </c>
      <c r="I2" s="10">
        <v>1.1000000000000001</v>
      </c>
      <c r="J2" s="10" t="str">
        <f>IF(AND(F2&gt;=H2,F2&lt;=I2),"Cumple","No cumple")</f>
        <v>Cumple</v>
      </c>
      <c r="K2" s="11" t="s">
        <v>17</v>
      </c>
      <c r="L2" s="12" t="s">
        <v>18</v>
      </c>
      <c r="M2" s="13">
        <v>0.95337300000000003</v>
      </c>
      <c r="N2" s="12" t="s">
        <v>18</v>
      </c>
      <c r="O2" s="13">
        <v>0.94683799999999996</v>
      </c>
      <c r="P2" s="14">
        <f>AVERAGE(M2,O2)</f>
        <v>0.95010550000000005</v>
      </c>
      <c r="Q2" s="14">
        <f>STDEVA(M2,O2)</f>
        <v>4.6209428150541364E-3</v>
      </c>
      <c r="R2" s="25" t="s">
        <v>85</v>
      </c>
      <c r="S2" s="41">
        <v>0.78900000000000003</v>
      </c>
      <c r="T2" s="4"/>
      <c r="V2" s="15"/>
      <c r="W2" s="15"/>
      <c r="X2" s="15"/>
    </row>
    <row r="3" spans="1:25" x14ac:dyDescent="0.25">
      <c r="A3" s="5"/>
      <c r="B3" s="6"/>
      <c r="C3" s="7">
        <v>9.9500000000000005E-2</v>
      </c>
      <c r="D3" s="7">
        <v>2.7400000000000001E-2</v>
      </c>
      <c r="E3" s="7">
        <f>($S$2*C3)/(C3-D3)</f>
        <v>1.0888418862690707</v>
      </c>
      <c r="F3" s="8"/>
      <c r="G3" s="16"/>
      <c r="H3" s="17"/>
      <c r="I3" s="17"/>
      <c r="J3" s="17"/>
      <c r="K3" s="18"/>
      <c r="L3" s="12"/>
      <c r="M3" s="13"/>
      <c r="N3" s="12"/>
      <c r="O3" s="13"/>
      <c r="P3" s="14"/>
      <c r="Q3" s="14"/>
      <c r="R3" s="42" t="s">
        <v>81</v>
      </c>
      <c r="S3" s="40">
        <f>(COUNTIF(J:J,"Cumple")*100%)/51</f>
        <v>0.86274509803921573</v>
      </c>
      <c r="T3" s="4"/>
      <c r="V3" s="15"/>
      <c r="W3" s="15"/>
      <c r="X3" s="15"/>
      <c r="Y3" s="19"/>
    </row>
    <row r="4" spans="1:25" ht="12.75" customHeight="1" x14ac:dyDescent="0.25">
      <c r="A4" s="5">
        <v>2</v>
      </c>
      <c r="B4" s="20" t="s">
        <v>19</v>
      </c>
      <c r="C4" s="7">
        <v>3.6499999999999998E-2</v>
      </c>
      <c r="D4" s="7">
        <v>1.1599999999999999E-2</v>
      </c>
      <c r="E4" s="7">
        <f>($S$2*C4)/(C4-D4)</f>
        <v>1.1565662650602411</v>
      </c>
      <c r="F4" s="8">
        <f>AVERAGE(E4:E5)</f>
        <v>1.1573346346760434</v>
      </c>
      <c r="G4" s="9">
        <f t="shared" ref="G4" si="0">STDEVA(E4:E5)</f>
        <v>1.0866387315828444E-3</v>
      </c>
      <c r="H4" s="10">
        <v>1.1499999999999999</v>
      </c>
      <c r="I4" s="22">
        <v>1.1599999999999999</v>
      </c>
      <c r="J4" s="10" t="str">
        <f>IF(AND(F4&gt;=H4,F4&lt;=I4),"Cumple","No cumple")</f>
        <v>Cumple</v>
      </c>
      <c r="K4" s="5" t="s">
        <v>20</v>
      </c>
      <c r="L4" s="5" t="s">
        <v>21</v>
      </c>
      <c r="M4" s="14">
        <v>0.81540000000000001</v>
      </c>
      <c r="N4" s="5" t="s">
        <v>21</v>
      </c>
      <c r="O4" s="14">
        <v>0.81510300000000002</v>
      </c>
      <c r="P4" s="14">
        <f>AVERAGE(M4,O4)</f>
        <v>0.81525150000000002</v>
      </c>
      <c r="Q4" s="14">
        <f t="shared" ref="Q4" si="1">STDEVA(M4,O4)</f>
        <v>2.1001071401239877E-4</v>
      </c>
      <c r="R4" s="43" t="s">
        <v>82</v>
      </c>
      <c r="S4" s="39">
        <f>(COUNTIF(J:J,"No cumple")*100%)/51</f>
        <v>0.13725490196078433</v>
      </c>
      <c r="T4" s="4"/>
      <c r="V4" s="15"/>
      <c r="W4" s="15"/>
      <c r="X4" s="15"/>
      <c r="Y4" s="15"/>
    </row>
    <row r="5" spans="1:25" ht="12.75" customHeight="1" x14ac:dyDescent="0.25">
      <c r="A5" s="5"/>
      <c r="B5" s="20"/>
      <c r="C5" s="7">
        <v>3.4200000000000001E-2</v>
      </c>
      <c r="D5" s="7">
        <v>1.09E-2</v>
      </c>
      <c r="E5" s="7">
        <f>($S$2*C5)/(C5-D5)</f>
        <v>1.1581030042918454</v>
      </c>
      <c r="F5" s="8"/>
      <c r="G5" s="16"/>
      <c r="H5" s="17"/>
      <c r="I5" s="24"/>
      <c r="J5" s="17"/>
      <c r="K5" s="5"/>
      <c r="L5" s="5"/>
      <c r="M5" s="14"/>
      <c r="N5" s="5"/>
      <c r="O5" s="14"/>
      <c r="P5" s="14"/>
      <c r="Q5" s="14"/>
      <c r="R5" s="43" t="s">
        <v>83</v>
      </c>
      <c r="S5" s="25">
        <f>COUNTIF($J$2:$J$103,"Cumple")</f>
        <v>44</v>
      </c>
      <c r="T5" s="4"/>
      <c r="V5" s="15"/>
      <c r="W5" s="15"/>
      <c r="X5" s="15"/>
      <c r="Y5" s="15"/>
    </row>
    <row r="6" spans="1:25" x14ac:dyDescent="0.25">
      <c r="A6" s="5">
        <v>3</v>
      </c>
      <c r="B6" s="20" t="s">
        <v>22</v>
      </c>
      <c r="C6" s="7">
        <v>7.0599999999999996E-2</v>
      </c>
      <c r="D6" s="7">
        <v>2.3199999999999998E-2</v>
      </c>
      <c r="E6" s="7">
        <f>($S$2*C6)/(C6-D6)</f>
        <v>1.1751772151898734</v>
      </c>
      <c r="F6" s="8">
        <f t="shared" ref="F6" si="2">AVERAGE(E6:E7)</f>
        <v>1.1744912540977723</v>
      </c>
      <c r="G6" s="9">
        <f t="shared" ref="G6" si="3">STDEVA(E6:E7)</f>
        <v>9.7009547970973822E-4</v>
      </c>
      <c r="H6" s="10">
        <v>1.1599999999999999</v>
      </c>
      <c r="I6" s="10">
        <v>1.22</v>
      </c>
      <c r="J6" s="10" t="str">
        <f>IF(AND(F6&gt;=H6,F6&lt;=I6),"Cumple","No cumple")</f>
        <v>Cumple</v>
      </c>
      <c r="K6" s="5" t="s">
        <v>23</v>
      </c>
      <c r="L6" s="5" t="s">
        <v>24</v>
      </c>
      <c r="M6" s="14">
        <v>0.95019900000000002</v>
      </c>
      <c r="N6" s="5" t="s">
        <v>24</v>
      </c>
      <c r="O6" s="14">
        <v>0.92611200000000005</v>
      </c>
      <c r="P6" s="14">
        <f>AVERAGE(M6,O6)</f>
        <v>0.93815550000000003</v>
      </c>
      <c r="Q6" s="14">
        <f t="shared" ref="Q6" si="4">STDEVA(M6,O6)</f>
        <v>1.7032081038440349E-2</v>
      </c>
      <c r="R6" s="43" t="s">
        <v>84</v>
      </c>
      <c r="S6" s="25">
        <f>COUNTIF($J$2:$J$103,"No cumple")</f>
        <v>7</v>
      </c>
      <c r="T6" s="15"/>
      <c r="V6" s="15"/>
      <c r="W6" s="15"/>
      <c r="X6" s="15"/>
      <c r="Y6" s="15"/>
    </row>
    <row r="7" spans="1:25" x14ac:dyDescent="0.25">
      <c r="A7" s="5"/>
      <c r="B7" s="20"/>
      <c r="C7" s="7">
        <v>7.8700000000000006E-2</v>
      </c>
      <c r="D7" s="7">
        <v>2.58E-2</v>
      </c>
      <c r="E7" s="7">
        <f>($S$2*C7)/(C7-D7)</f>
        <v>1.173805293005671</v>
      </c>
      <c r="F7" s="8"/>
      <c r="G7" s="16"/>
      <c r="H7" s="17"/>
      <c r="I7" s="17"/>
      <c r="J7" s="17"/>
      <c r="K7" s="5"/>
      <c r="L7" s="5"/>
      <c r="M7" s="14"/>
      <c r="N7" s="5"/>
      <c r="O7" s="14"/>
      <c r="P7" s="14"/>
      <c r="Q7" s="14"/>
      <c r="R7" s="15"/>
      <c r="S7" s="15"/>
      <c r="T7" s="15"/>
      <c r="V7" s="15"/>
      <c r="W7" s="15"/>
      <c r="X7" s="15"/>
      <c r="Y7" s="15"/>
    </row>
    <row r="8" spans="1:25" x14ac:dyDescent="0.25">
      <c r="A8" s="5">
        <v>4</v>
      </c>
      <c r="B8" s="20" t="s">
        <v>25</v>
      </c>
      <c r="C8" s="7">
        <v>6.7799999999999999E-2</v>
      </c>
      <c r="D8" s="7">
        <v>7.3000000000000001E-3</v>
      </c>
      <c r="E8" s="7">
        <f>($S$2*C8)/(C8-D8)</f>
        <v>0.88420165289256203</v>
      </c>
      <c r="F8" s="8">
        <f t="shared" ref="F8" si="5">AVERAGE(E8:E9)</f>
        <v>0.88181154733352685</v>
      </c>
      <c r="G8" s="9">
        <f t="shared" ref="G8" si="6">STDEVA(E8:E9)</f>
        <v>3.3801196970908837E-3</v>
      </c>
      <c r="H8" s="10">
        <v>0.85899999999999999</v>
      </c>
      <c r="I8" s="10">
        <v>0.88800000000000001</v>
      </c>
      <c r="J8" s="10" t="str">
        <f>IF(AND(F8&gt;=H8,F8&lt;=I8),"Cumple","No cumple")</f>
        <v>Cumple</v>
      </c>
      <c r="K8" s="5" t="s">
        <v>26</v>
      </c>
      <c r="L8" s="5" t="s">
        <v>27</v>
      </c>
      <c r="M8" s="14">
        <v>0.70282199999999995</v>
      </c>
      <c r="N8" s="5" t="s">
        <v>27</v>
      </c>
      <c r="O8" s="14">
        <v>0.78037400000000001</v>
      </c>
      <c r="P8" s="14">
        <f t="shared" ref="P8" si="7">AVERAGE(M8,O8)</f>
        <v>0.74159799999999998</v>
      </c>
      <c r="Q8" s="14">
        <f t="shared" ref="Q8" si="8">STDEVA(M8,O8)</f>
        <v>5.4837545094579179E-2</v>
      </c>
      <c r="R8" s="15"/>
      <c r="S8" s="15"/>
      <c r="T8" s="15"/>
      <c r="V8" s="15"/>
      <c r="W8" s="15"/>
      <c r="X8" s="15"/>
      <c r="Y8" s="15"/>
    </row>
    <row r="9" spans="1:25" x14ac:dyDescent="0.25">
      <c r="A9" s="5"/>
      <c r="B9" s="20"/>
      <c r="C9" s="7">
        <v>6.0299999999999999E-2</v>
      </c>
      <c r="D9" s="7">
        <v>6.1999999999999998E-3</v>
      </c>
      <c r="E9" s="7">
        <f>($S$2*C9)/(C9-D9)</f>
        <v>0.87942144177449166</v>
      </c>
      <c r="F9" s="8"/>
      <c r="G9" s="16"/>
      <c r="H9" s="17"/>
      <c r="I9" s="17"/>
      <c r="J9" s="17"/>
      <c r="K9" s="5"/>
      <c r="L9" s="5"/>
      <c r="M9" s="14"/>
      <c r="N9" s="5"/>
      <c r="O9" s="14"/>
      <c r="P9" s="14"/>
      <c r="Q9" s="14"/>
      <c r="R9" s="15"/>
      <c r="S9" s="15"/>
      <c r="T9" s="15"/>
      <c r="V9" s="15"/>
      <c r="W9" s="15"/>
      <c r="X9" s="15"/>
      <c r="Y9" s="15"/>
    </row>
    <row r="10" spans="1:25" x14ac:dyDescent="0.25">
      <c r="A10" s="5">
        <v>5</v>
      </c>
      <c r="B10" s="6" t="s">
        <v>28</v>
      </c>
      <c r="C10" s="7">
        <v>8.6099999999999996E-2</v>
      </c>
      <c r="D10" s="7">
        <v>9.7000000000000003E-3</v>
      </c>
      <c r="E10" s="7">
        <f>($S$2*C10)/(C10-D10)</f>
        <v>0.88917408376963358</v>
      </c>
      <c r="F10" s="8">
        <f t="shared" ref="F10" si="9">AVERAGE(E10:E11)</f>
        <v>0.88391658733936218</v>
      </c>
      <c r="G10" s="9">
        <f t="shared" ref="G10" si="10">STDEVA(E10:E11)</f>
        <v>7.4352227558179499E-3</v>
      </c>
      <c r="H10" s="10">
        <v>0.85899999999999999</v>
      </c>
      <c r="I10" s="10">
        <v>0.88800000000000001</v>
      </c>
      <c r="J10" s="10" t="str">
        <f>IF(AND(F10&gt;=H10,F10&lt;=I10),"Cumple","No cumple")</f>
        <v>Cumple</v>
      </c>
      <c r="K10" s="21" t="s">
        <v>26</v>
      </c>
      <c r="L10" s="12" t="s">
        <v>27</v>
      </c>
      <c r="M10" s="13">
        <v>0.72293099999999999</v>
      </c>
      <c r="N10" s="12" t="s">
        <v>27</v>
      </c>
      <c r="O10" s="13">
        <v>0.70772000000000002</v>
      </c>
      <c r="P10" s="14">
        <f t="shared" ref="P10" si="11">AVERAGE(M10,O10)</f>
        <v>0.71532550000000006</v>
      </c>
      <c r="Q10" s="14">
        <f t="shared" ref="Q10" si="12">STDEVA(M10,O10)</f>
        <v>1.0755801248628556E-2</v>
      </c>
      <c r="R10" s="15"/>
      <c r="S10" s="15"/>
      <c r="T10" s="15"/>
      <c r="V10" s="15"/>
      <c r="W10" s="15"/>
      <c r="X10" s="15"/>
      <c r="Y10" s="15"/>
    </row>
    <row r="11" spans="1:25" x14ac:dyDescent="0.25">
      <c r="A11" s="5"/>
      <c r="B11" s="6"/>
      <c r="C11" s="7">
        <v>8.3299999999999999E-2</v>
      </c>
      <c r="D11" s="7">
        <v>8.5000000000000006E-3</v>
      </c>
      <c r="E11" s="7">
        <f>($S$2*C11)/(C11-D11)</f>
        <v>0.87865909090909078</v>
      </c>
      <c r="F11" s="8"/>
      <c r="G11" s="16"/>
      <c r="H11" s="17"/>
      <c r="I11" s="17"/>
      <c r="J11" s="17"/>
      <c r="K11" s="23"/>
      <c r="L11" s="12"/>
      <c r="M11" s="13"/>
      <c r="N11" s="12"/>
      <c r="O11" s="13"/>
      <c r="P11" s="14"/>
      <c r="Q11" s="14"/>
      <c r="R11" s="15"/>
      <c r="S11" s="15"/>
      <c r="T11" s="15"/>
      <c r="V11" s="15"/>
      <c r="W11" s="15"/>
      <c r="X11" s="15"/>
      <c r="Y11" s="15"/>
    </row>
    <row r="12" spans="1:25" x14ac:dyDescent="0.25">
      <c r="A12" s="5">
        <v>6</v>
      </c>
      <c r="B12" s="20" t="s">
        <v>28</v>
      </c>
      <c r="C12" s="7">
        <v>9.01E-2</v>
      </c>
      <c r="D12" s="7">
        <v>2.75E-2</v>
      </c>
      <c r="E12" s="7">
        <f>($S$2*C12)/(C12-D12)</f>
        <v>1.135605431309904</v>
      </c>
      <c r="F12" s="8">
        <f t="shared" ref="F12" si="13">AVERAGE(E12:E13)</f>
        <v>1.1328027156549521</v>
      </c>
      <c r="G12" s="9">
        <f t="shared" ref="G12" si="14">STDEVA(E12:E13)</f>
        <v>3.9636384907085782E-3</v>
      </c>
      <c r="H12" s="10">
        <v>1.1200000000000001</v>
      </c>
      <c r="I12" s="10">
        <v>1.1399999999999999</v>
      </c>
      <c r="J12" s="10" t="str">
        <f>IF(AND(F12&gt;=H12,F12&lt;=I12),"Cumple","No cumple")</f>
        <v>Cumple</v>
      </c>
      <c r="K12" s="5" t="s">
        <v>29</v>
      </c>
      <c r="L12" s="5" t="s">
        <v>30</v>
      </c>
      <c r="M12" s="14">
        <v>0.95111800000000002</v>
      </c>
      <c r="N12" s="5" t="s">
        <v>30</v>
      </c>
      <c r="O12" s="14">
        <v>0.96046100000000001</v>
      </c>
      <c r="P12" s="14">
        <f t="shared" ref="P12" si="15">AVERAGE(M12,O12)</f>
        <v>0.95578950000000007</v>
      </c>
      <c r="Q12" s="14">
        <f t="shared" ref="Q12" si="16">STDEVA(M12,O12)</f>
        <v>6.606498656625907E-3</v>
      </c>
      <c r="R12" s="15"/>
      <c r="S12" s="15"/>
      <c r="T12" s="15"/>
      <c r="V12" s="15"/>
      <c r="W12" s="15"/>
      <c r="X12" s="15"/>
      <c r="Y12" s="15"/>
    </row>
    <row r="13" spans="1:25" x14ac:dyDescent="0.25">
      <c r="A13" s="5"/>
      <c r="B13" s="20"/>
      <c r="C13" s="7">
        <v>8.5999999999999993E-2</v>
      </c>
      <c r="D13" s="7">
        <v>2.5952212389380523E-2</v>
      </c>
      <c r="E13" s="7">
        <f>($S$2*C13)/(C13-D13)</f>
        <v>1.1299999999999999</v>
      </c>
      <c r="F13" s="8"/>
      <c r="G13" s="16"/>
      <c r="H13" s="17"/>
      <c r="I13" s="17"/>
      <c r="J13" s="17"/>
      <c r="K13" s="5"/>
      <c r="L13" s="5"/>
      <c r="M13" s="14"/>
      <c r="N13" s="5"/>
      <c r="O13" s="14"/>
      <c r="P13" s="14"/>
      <c r="Q13" s="14"/>
      <c r="R13" s="15"/>
      <c r="S13" s="15"/>
      <c r="T13" s="15"/>
      <c r="V13" s="15"/>
      <c r="W13" s="15"/>
      <c r="X13" s="15"/>
      <c r="Y13" s="15"/>
    </row>
    <row r="14" spans="1:25" x14ac:dyDescent="0.25">
      <c r="A14" s="5">
        <v>7</v>
      </c>
      <c r="B14" s="20" t="s">
        <v>31</v>
      </c>
      <c r="C14" s="7">
        <v>6.8400000000000002E-2</v>
      </c>
      <c r="D14" s="7">
        <v>2.1674805194805191E-2</v>
      </c>
      <c r="E14" s="7">
        <f>($S$2*C14)/(C14-D14)</f>
        <v>1.155</v>
      </c>
      <c r="F14" s="8">
        <f t="shared" ref="F14" si="17">AVERAGE(E14:E15)</f>
        <v>1.1564999999999999</v>
      </c>
      <c r="G14" s="9">
        <f t="shared" ref="G14" si="18">STDEVA(E14:E15)</f>
        <v>2.1213203435595661E-3</v>
      </c>
      <c r="H14" s="10">
        <v>1.1499999999999999</v>
      </c>
      <c r="I14" s="10">
        <v>1.1599999999999999</v>
      </c>
      <c r="J14" s="10" t="str">
        <f>IF(AND(F14&gt;=H14,F14&lt;=I14),"Cumple","No cumple")</f>
        <v>Cumple</v>
      </c>
      <c r="K14" s="5" t="s">
        <v>20</v>
      </c>
      <c r="L14" s="5" t="s">
        <v>21</v>
      </c>
      <c r="M14" s="14">
        <v>0.77669100000000002</v>
      </c>
      <c r="N14" s="5" t="s">
        <v>21</v>
      </c>
      <c r="O14" s="14">
        <v>0.84450499999999995</v>
      </c>
      <c r="P14" s="14">
        <f t="shared" ref="P14" si="19">AVERAGE(M14,O14)</f>
        <v>0.81059799999999993</v>
      </c>
      <c r="Q14" s="14">
        <f t="shared" ref="Q14" si="20">STDEVA(M14,O14)</f>
        <v>4.7951739259384486E-2</v>
      </c>
      <c r="R14" s="15"/>
      <c r="S14" s="15"/>
      <c r="T14" s="15"/>
      <c r="V14" s="15"/>
      <c r="W14" s="15"/>
      <c r="X14" s="15"/>
      <c r="Y14" s="15"/>
    </row>
    <row r="15" spans="1:25" x14ac:dyDescent="0.25">
      <c r="A15" s="5"/>
      <c r="B15" s="20"/>
      <c r="C15" s="7">
        <v>7.2800000000000004E-2</v>
      </c>
      <c r="D15" s="7">
        <v>2.3197927461139897E-2</v>
      </c>
      <c r="E15" s="7">
        <f>($S$2*C15)/(C15-D15)</f>
        <v>1.1579999999999999</v>
      </c>
      <c r="F15" s="8"/>
      <c r="G15" s="16"/>
      <c r="H15" s="17"/>
      <c r="I15" s="17"/>
      <c r="J15" s="17"/>
      <c r="K15" s="5"/>
      <c r="L15" s="5"/>
      <c r="M15" s="14"/>
      <c r="N15" s="5"/>
      <c r="O15" s="14"/>
      <c r="P15" s="14"/>
      <c r="Q15" s="14"/>
      <c r="R15" s="15"/>
      <c r="S15" s="15"/>
      <c r="T15" s="15"/>
      <c r="V15" s="15"/>
      <c r="W15" s="15"/>
      <c r="X15" s="15"/>
      <c r="Y15" s="15"/>
    </row>
    <row r="16" spans="1:25" x14ac:dyDescent="0.25">
      <c r="A16" s="5">
        <v>8</v>
      </c>
      <c r="B16" s="20" t="s">
        <v>32</v>
      </c>
      <c r="C16" s="7">
        <v>7.0699999999999999E-2</v>
      </c>
      <c r="D16" s="7">
        <v>2.421475E-2</v>
      </c>
      <c r="E16" s="7">
        <f>($S$2*C16)/(C16-D16)</f>
        <v>1.2</v>
      </c>
      <c r="F16" s="8">
        <f>AVERAGE(E16:E17)</f>
        <v>1.2044999999999999</v>
      </c>
      <c r="G16" s="9">
        <f t="shared" ref="G16" si="21">STDEVA(E16:E17)</f>
        <v>6.3639610306790119E-3</v>
      </c>
      <c r="H16" s="10">
        <v>1.1399999999999999</v>
      </c>
      <c r="I16" s="10">
        <v>1.21</v>
      </c>
      <c r="J16" s="10" t="str">
        <f>IF(AND(F16&gt;=H16,F16&lt;=I16),"Cumple","No cumple")</f>
        <v>Cumple</v>
      </c>
      <c r="K16" s="5" t="s">
        <v>33</v>
      </c>
      <c r="L16" s="5" t="s">
        <v>34</v>
      </c>
      <c r="M16" s="14">
        <v>0.78829300000000002</v>
      </c>
      <c r="N16" s="5" t="s">
        <v>34</v>
      </c>
      <c r="O16" s="14">
        <v>0.76181299999999996</v>
      </c>
      <c r="P16" s="14">
        <f t="shared" ref="P16" si="22">AVERAGE(M16,O16)</f>
        <v>0.77505299999999999</v>
      </c>
      <c r="Q16" s="14">
        <f t="shared" ref="Q16" si="23">STDEVA(M16,O16)</f>
        <v>1.8724187565819821E-2</v>
      </c>
      <c r="R16" s="15"/>
      <c r="S16" s="15"/>
      <c r="T16" s="15"/>
      <c r="V16" s="15"/>
      <c r="W16" s="15"/>
      <c r="X16" s="15"/>
      <c r="Y16" s="15"/>
    </row>
    <row r="17" spans="1:25" x14ac:dyDescent="0.25">
      <c r="A17" s="5"/>
      <c r="B17" s="20"/>
      <c r="C17" s="7">
        <v>5.1200000000000002E-2</v>
      </c>
      <c r="D17" s="7">
        <v>1.7786600496277914E-2</v>
      </c>
      <c r="E17" s="7">
        <f>($S$2*C17)/(C17-D17)</f>
        <v>1.2090000000000001</v>
      </c>
      <c r="F17" s="8"/>
      <c r="G17" s="16"/>
      <c r="H17" s="17" t="s">
        <v>35</v>
      </c>
      <c r="I17" s="17" t="s">
        <v>35</v>
      </c>
      <c r="J17" s="17"/>
      <c r="K17" s="5"/>
      <c r="L17" s="5"/>
      <c r="M17" s="14"/>
      <c r="N17" s="5"/>
      <c r="O17" s="14"/>
      <c r="P17" s="14"/>
      <c r="Q17" s="14"/>
      <c r="R17" s="15"/>
      <c r="S17" s="15"/>
      <c r="T17" s="15"/>
      <c r="V17" s="15"/>
      <c r="W17" s="15"/>
      <c r="X17" s="15"/>
      <c r="Y17" s="15"/>
    </row>
    <row r="18" spans="1:25" x14ac:dyDescent="0.25">
      <c r="A18" s="5">
        <v>9</v>
      </c>
      <c r="B18" s="20" t="s">
        <v>36</v>
      </c>
      <c r="C18" s="7">
        <v>4.9099999999999998E-2</v>
      </c>
      <c r="D18" s="7">
        <v>1.0200000000000001E-2</v>
      </c>
      <c r="E18" s="7">
        <f>($S$2*C18)/(C18-D18)</f>
        <v>0.99588431876606698</v>
      </c>
      <c r="F18" s="8">
        <f t="shared" ref="F18" si="24">AVERAGE(E18:E19)</f>
        <v>1.0497654222229125</v>
      </c>
      <c r="G18" s="9">
        <f t="shared" ref="G18" si="25">STDEVA(E18:E19)</f>
        <v>7.6199387264298826E-2</v>
      </c>
      <c r="H18" s="10">
        <v>1.04</v>
      </c>
      <c r="I18" s="10">
        <v>1.05</v>
      </c>
      <c r="J18" s="10" t="str">
        <f>IF(AND(F18&gt;=H18,F18&lt;=I18),"Cumple","No cumple")</f>
        <v>Cumple</v>
      </c>
      <c r="K18" s="21" t="s">
        <v>37</v>
      </c>
      <c r="L18" s="21" t="s">
        <v>38</v>
      </c>
      <c r="M18" s="9">
        <v>0.72189700000000001</v>
      </c>
      <c r="N18" s="21" t="s">
        <v>38</v>
      </c>
      <c r="O18" s="9">
        <v>0.69942099999999996</v>
      </c>
      <c r="P18" s="26">
        <f t="shared" ref="P18" si="26">AVERAGE(M18,O18)</f>
        <v>0.71065899999999993</v>
      </c>
      <c r="Q18" s="14">
        <f t="shared" ref="Q18" si="27">STDEVA(M18,O18)</f>
        <v>1.5892932013948879E-2</v>
      </c>
      <c r="R18" s="15"/>
      <c r="S18" s="15"/>
      <c r="T18" s="15"/>
      <c r="V18" s="15"/>
      <c r="W18" s="15"/>
      <c r="X18" s="15"/>
      <c r="Y18" s="15"/>
    </row>
    <row r="19" spans="1:25" x14ac:dyDescent="0.25">
      <c r="A19" s="5"/>
      <c r="B19" s="20"/>
      <c r="C19" s="7">
        <v>4.6300000000000001E-2</v>
      </c>
      <c r="D19" s="7">
        <v>1.32E-2</v>
      </c>
      <c r="E19" s="7">
        <f>($S$2*C19)/(C19-D19)</f>
        <v>1.1036465256797581</v>
      </c>
      <c r="F19" s="8"/>
      <c r="G19" s="16"/>
      <c r="H19" s="17"/>
      <c r="I19" s="17"/>
      <c r="J19" s="27"/>
      <c r="K19" s="23"/>
      <c r="L19" s="23"/>
      <c r="M19" s="16"/>
      <c r="N19" s="23"/>
      <c r="O19" s="16"/>
      <c r="P19" s="26"/>
      <c r="Q19" s="14"/>
      <c r="R19" s="15"/>
      <c r="S19" s="15"/>
      <c r="T19" s="15"/>
      <c r="V19" s="15"/>
      <c r="W19" s="15"/>
      <c r="X19" s="15"/>
      <c r="Y19" s="15"/>
    </row>
    <row r="20" spans="1:25" x14ac:dyDescent="0.25">
      <c r="A20" s="5">
        <v>10</v>
      </c>
      <c r="B20" s="20" t="s">
        <v>39</v>
      </c>
      <c r="C20" s="7">
        <v>5.3499999999999999E-2</v>
      </c>
      <c r="D20" s="7">
        <v>1.41E-2</v>
      </c>
      <c r="E20" s="7">
        <f>($S$2*C20)/(C20-D20)</f>
        <v>1.0713578680203046</v>
      </c>
      <c r="F20" s="8">
        <f t="shared" ref="F20" si="28">AVERAGE(E20:E21)</f>
        <v>1.0723591370558376</v>
      </c>
      <c r="G20" s="9">
        <f t="shared" ref="G20" si="29">STDEVA(E20:E21)</f>
        <v>1.4160082496349861E-3</v>
      </c>
      <c r="H20" s="10">
        <v>1.1499999999999999</v>
      </c>
      <c r="I20" s="10">
        <v>1.1599999999999999</v>
      </c>
      <c r="J20" s="28" t="str">
        <f>IF(AND(F20&gt;=H20,F20&lt;=I20),"Cumple","No cumple")</f>
        <v>No cumple</v>
      </c>
      <c r="K20" s="5" t="s">
        <v>20</v>
      </c>
      <c r="L20" s="5" t="s">
        <v>21</v>
      </c>
      <c r="M20" s="14">
        <v>0.67366899999999996</v>
      </c>
      <c r="N20" s="5" t="s">
        <v>21</v>
      </c>
      <c r="O20" s="14">
        <v>0.65761899999999995</v>
      </c>
      <c r="P20" s="29">
        <f t="shared" ref="P20" si="30">AVERAGE(M20,O20)</f>
        <v>0.6656439999999999</v>
      </c>
      <c r="Q20" s="14">
        <f t="shared" ref="Q20" si="31">STDEVA(M20,O20)</f>
        <v>1.1349063838044094E-2</v>
      </c>
      <c r="R20" s="15"/>
      <c r="S20" s="15"/>
      <c r="T20" s="15"/>
      <c r="V20" s="15"/>
      <c r="W20" s="15"/>
      <c r="X20" s="15"/>
      <c r="Y20" s="15"/>
    </row>
    <row r="21" spans="1:25" x14ac:dyDescent="0.25">
      <c r="A21" s="5"/>
      <c r="B21" s="20"/>
      <c r="C21" s="7">
        <v>5.3600000000000002E-2</v>
      </c>
      <c r="D21" s="7">
        <v>1.4200000000000001E-2</v>
      </c>
      <c r="E21" s="7">
        <f>($S$2*C21)/(C21-D21)</f>
        <v>1.0733604060913706</v>
      </c>
      <c r="F21" s="8"/>
      <c r="G21" s="16"/>
      <c r="H21" s="17"/>
      <c r="I21" s="17"/>
      <c r="J21" s="27"/>
      <c r="K21" s="5"/>
      <c r="L21" s="5"/>
      <c r="M21" s="14"/>
      <c r="N21" s="5"/>
      <c r="O21" s="14"/>
      <c r="P21" s="29"/>
      <c r="Q21" s="14"/>
      <c r="R21" s="15"/>
      <c r="S21" s="15"/>
      <c r="T21" s="15"/>
      <c r="V21" s="15"/>
      <c r="W21" s="15"/>
      <c r="X21" s="15"/>
      <c r="Y21" s="15"/>
    </row>
    <row r="22" spans="1:25" x14ac:dyDescent="0.25">
      <c r="A22" s="5">
        <v>11</v>
      </c>
      <c r="B22" s="20" t="s">
        <v>40</v>
      </c>
      <c r="C22" s="7">
        <v>8.4599999999999995E-2</v>
      </c>
      <c r="D22" s="7">
        <v>2.7400000000000001E-2</v>
      </c>
      <c r="E22" s="7">
        <f>($S$2*C22)/(C22-D22)</f>
        <v>1.1669475524475525</v>
      </c>
      <c r="F22" s="8">
        <f t="shared" ref="F22" si="32">AVERAGE(E22:E23)</f>
        <v>1.1672540792540791</v>
      </c>
      <c r="G22" s="9">
        <f t="shared" ref="G22" si="33">STDEVA(E22:E23)</f>
        <v>4.3349436702090562E-4</v>
      </c>
      <c r="H22" s="10">
        <v>1.1599999999999999</v>
      </c>
      <c r="I22" s="10">
        <v>1.22</v>
      </c>
      <c r="J22" s="10" t="str">
        <f>IF(AND(F22&gt;=H22,F22&lt;=I22),"Cumple","No cumple")</f>
        <v>Cumple</v>
      </c>
      <c r="K22" s="5" t="s">
        <v>23</v>
      </c>
      <c r="L22" s="5" t="s">
        <v>24</v>
      </c>
      <c r="M22" s="14">
        <v>0.93717600000000001</v>
      </c>
      <c r="N22" s="5" t="s">
        <v>24</v>
      </c>
      <c r="O22" s="14">
        <v>0.94675399999999998</v>
      </c>
      <c r="P22" s="14">
        <f t="shared" ref="P22" si="34">AVERAGE(M22,O22)</f>
        <v>0.94196499999999994</v>
      </c>
      <c r="Q22" s="14">
        <f t="shared" ref="Q22" si="35">STDEVA(M22,O22)</f>
        <v>6.7726687502047342E-3</v>
      </c>
      <c r="R22" s="15"/>
      <c r="S22" s="15"/>
      <c r="T22" s="15"/>
      <c r="V22" s="15"/>
      <c r="W22" s="15"/>
      <c r="X22" s="15"/>
      <c r="Y22" s="15"/>
    </row>
    <row r="23" spans="1:25" x14ac:dyDescent="0.25">
      <c r="A23" s="5"/>
      <c r="B23" s="20"/>
      <c r="C23" s="7">
        <v>8.7900000000000006E-2</v>
      </c>
      <c r="D23" s="7">
        <v>2.8500000000000001E-2</v>
      </c>
      <c r="E23" s="7">
        <f>($S$2*C23)/(C23-D23)</f>
        <v>1.1675606060606059</v>
      </c>
      <c r="F23" s="8"/>
      <c r="G23" s="16"/>
      <c r="H23" s="17"/>
      <c r="I23" s="17"/>
      <c r="J23" s="17"/>
      <c r="K23" s="5"/>
      <c r="L23" s="5"/>
      <c r="M23" s="14"/>
      <c r="N23" s="5"/>
      <c r="O23" s="14"/>
      <c r="P23" s="14"/>
      <c r="Q23" s="14"/>
      <c r="R23" s="15"/>
      <c r="S23" s="15"/>
      <c r="T23" s="15"/>
      <c r="V23" s="15"/>
      <c r="W23" s="15"/>
      <c r="X23" s="15"/>
      <c r="Y23" s="15"/>
    </row>
    <row r="24" spans="1:25" x14ac:dyDescent="0.25">
      <c r="A24" s="5">
        <v>12</v>
      </c>
      <c r="B24" s="6" t="s">
        <v>41</v>
      </c>
      <c r="C24" s="7">
        <v>2.75E-2</v>
      </c>
      <c r="D24" s="7">
        <v>8.7629533678756436E-3</v>
      </c>
      <c r="E24" s="7">
        <f>($S$2*C24)/(C24-D24)</f>
        <v>1.1579999999999999</v>
      </c>
      <c r="F24" s="8">
        <f>AVERAGE(E24:E25)</f>
        <v>1.1589999999999998</v>
      </c>
      <c r="G24" s="9">
        <f t="shared" ref="G24" si="36">STDEVA(E24:E25)</f>
        <v>1.4142135623730963E-3</v>
      </c>
      <c r="H24" s="10">
        <v>1.1499999999999999</v>
      </c>
      <c r="I24" s="10">
        <v>1.1599999999999999</v>
      </c>
      <c r="J24" s="10" t="str">
        <f>IF(AND(F24&gt;=H24,F24&lt;=I24),"Cumple","No cumple")</f>
        <v>Cumple</v>
      </c>
      <c r="K24" s="21" t="s">
        <v>20</v>
      </c>
      <c r="L24" s="12" t="s">
        <v>21</v>
      </c>
      <c r="M24" s="13">
        <v>0.80658300000000005</v>
      </c>
      <c r="N24" s="12" t="s">
        <v>21</v>
      </c>
      <c r="O24" s="13">
        <v>0.80307099999999998</v>
      </c>
      <c r="P24" s="14">
        <f t="shared" ref="P24" si="37">AVERAGE(M24,O24)</f>
        <v>0.80482699999999996</v>
      </c>
      <c r="Q24" s="14">
        <f t="shared" ref="Q24" si="38">STDEVA(M24,O24)</f>
        <v>2.483359015527205E-3</v>
      </c>
      <c r="R24" s="15"/>
      <c r="S24" s="15"/>
      <c r="T24" s="15"/>
      <c r="V24" s="15"/>
      <c r="W24" s="15"/>
      <c r="X24" s="15"/>
      <c r="Y24" s="15"/>
    </row>
    <row r="25" spans="1:25" x14ac:dyDescent="0.25">
      <c r="A25" s="5"/>
      <c r="B25" s="6"/>
      <c r="C25" s="7">
        <v>3.3700000000000001E-2</v>
      </c>
      <c r="D25" s="7">
        <v>1.077818965517241E-2</v>
      </c>
      <c r="E25" s="7">
        <f>($S$2*C25)/(C25-D25)</f>
        <v>1.1599999999999999</v>
      </c>
      <c r="F25" s="8"/>
      <c r="G25" s="16"/>
      <c r="H25" s="17"/>
      <c r="I25" s="17"/>
      <c r="J25" s="17"/>
      <c r="K25" s="23"/>
      <c r="L25" s="12"/>
      <c r="M25" s="13"/>
      <c r="N25" s="12"/>
      <c r="O25" s="13"/>
      <c r="P25" s="14"/>
      <c r="Q25" s="14"/>
      <c r="R25" s="15"/>
      <c r="S25" s="15"/>
      <c r="T25" s="15"/>
      <c r="V25" s="15"/>
      <c r="W25" s="15"/>
      <c r="X25" s="15"/>
      <c r="Y25" s="15"/>
    </row>
    <row r="26" spans="1:25" x14ac:dyDescent="0.25">
      <c r="A26" s="5">
        <v>13</v>
      </c>
      <c r="B26" s="20" t="s">
        <v>42</v>
      </c>
      <c r="C26" s="7">
        <v>5.0200000000000002E-2</v>
      </c>
      <c r="D26" s="7">
        <v>5.0886104783599076E-3</v>
      </c>
      <c r="E26" s="7">
        <f>($S$2*C26)/(C26-D26)</f>
        <v>0.87800000000000011</v>
      </c>
      <c r="F26" s="8">
        <f t="shared" ref="F26" si="39">AVERAGE(E26:E27)</f>
        <v>0.87550000000000017</v>
      </c>
      <c r="G26" s="9">
        <f t="shared" ref="G26" si="40">STDEVA(E26:E27)</f>
        <v>3.5355339059327407E-3</v>
      </c>
      <c r="H26" s="10">
        <v>0.85899999999999999</v>
      </c>
      <c r="I26" s="10">
        <v>0.88800000000000001</v>
      </c>
      <c r="J26" s="10" t="str">
        <f>IF(AND(F26&gt;=H26,F26&lt;=I26),"Cumple","No cumple")</f>
        <v>Cumple</v>
      </c>
      <c r="K26" s="21" t="s">
        <v>26</v>
      </c>
      <c r="L26" s="5" t="s">
        <v>27</v>
      </c>
      <c r="M26" s="14">
        <v>0.87658100000000005</v>
      </c>
      <c r="N26" s="5" t="s">
        <v>27</v>
      </c>
      <c r="O26" s="13">
        <v>0.84733199999999997</v>
      </c>
      <c r="P26" s="14">
        <f t="shared" ref="P26" si="41">AVERAGE(M26,O26)</f>
        <v>0.86195650000000001</v>
      </c>
      <c r="Q26" s="14">
        <f t="shared" ref="Q26" si="42">STDEVA(M26,O26)</f>
        <v>2.0682166242925386E-2</v>
      </c>
      <c r="R26" s="15"/>
      <c r="S26" s="15"/>
      <c r="T26" s="15"/>
      <c r="V26" s="15"/>
      <c r="W26" s="15"/>
      <c r="X26" s="15"/>
      <c r="Y26" s="15"/>
    </row>
    <row r="27" spans="1:25" x14ac:dyDescent="0.25">
      <c r="A27" s="5"/>
      <c r="B27" s="20"/>
      <c r="C27" s="7">
        <v>4.6199999999999998E-2</v>
      </c>
      <c r="D27" s="7">
        <v>4.4453608247422699E-3</v>
      </c>
      <c r="E27" s="7">
        <f>($S$2*C27)/(C27-D27)</f>
        <v>0.87300000000000011</v>
      </c>
      <c r="F27" s="8"/>
      <c r="G27" s="16"/>
      <c r="H27" s="17"/>
      <c r="I27" s="17"/>
      <c r="J27" s="17"/>
      <c r="K27" s="23"/>
      <c r="L27" s="5"/>
      <c r="M27" s="14"/>
      <c r="N27" s="5"/>
      <c r="O27" s="13"/>
      <c r="P27" s="14"/>
      <c r="Q27" s="14"/>
      <c r="R27" s="15"/>
      <c r="S27" s="15"/>
      <c r="T27" s="15"/>
      <c r="V27" s="15"/>
      <c r="W27" s="15"/>
      <c r="X27" s="15"/>
      <c r="Y27" s="15"/>
    </row>
    <row r="28" spans="1:25" x14ac:dyDescent="0.25">
      <c r="A28" s="5">
        <v>14</v>
      </c>
      <c r="B28" s="20" t="s">
        <v>43</v>
      </c>
      <c r="C28" s="25">
        <v>8.2900000000000001E-2</v>
      </c>
      <c r="D28" s="25">
        <v>2.0400000000000001E-2</v>
      </c>
      <c r="E28" s="7">
        <f>($S$2*C28)/(C28-D28)</f>
        <v>1.0465296000000002</v>
      </c>
      <c r="F28" s="30">
        <f t="shared" ref="F28" si="43">AVERAGE(E28:E29)</f>
        <v>1.0486474291079813</v>
      </c>
      <c r="G28" s="9">
        <f t="shared" ref="G28" si="44">STDEVA(E28:E29)</f>
        <v>2.9950626472953633E-3</v>
      </c>
      <c r="H28" s="10">
        <v>1.04</v>
      </c>
      <c r="I28" s="10">
        <v>1.05</v>
      </c>
      <c r="J28" s="10" t="str">
        <f>IF(AND(F28&gt;=H28,F28&lt;=I28),"Cumple","No cumple")</f>
        <v>Cumple</v>
      </c>
      <c r="K28" s="21" t="s">
        <v>37</v>
      </c>
      <c r="L28" s="21" t="s">
        <v>38</v>
      </c>
      <c r="M28" s="9">
        <v>0.751803</v>
      </c>
      <c r="N28" s="21" t="s">
        <v>38</v>
      </c>
      <c r="O28" s="9">
        <v>0.74351100000000003</v>
      </c>
      <c r="P28" s="26">
        <f t="shared" ref="P28" si="45">AVERAGE(M28,O28)</f>
        <v>0.74765700000000002</v>
      </c>
      <c r="Q28" s="14">
        <f t="shared" ref="Q28" si="46">STDEVA(M28,O28)</f>
        <v>5.8633294295988283E-3</v>
      </c>
      <c r="R28" s="7">
        <v>59.1</v>
      </c>
      <c r="S28" s="7">
        <f>16.8-14.4</f>
        <v>2.4000000000000004</v>
      </c>
      <c r="T28" s="7">
        <f>AVERAGE(3.1,3.2)</f>
        <v>3.1500000000000004</v>
      </c>
      <c r="U28" s="31">
        <f>S28*[1]Hoja2!$B$17</f>
        <v>0</v>
      </c>
      <c r="V28" s="7" t="e">
        <f>R28/U28</f>
        <v>#DIV/0!</v>
      </c>
      <c r="W28" s="15"/>
      <c r="X28" s="15"/>
      <c r="Y28" s="15"/>
    </row>
    <row r="29" spans="1:25" x14ac:dyDescent="0.25">
      <c r="A29" s="5"/>
      <c r="B29" s="20"/>
      <c r="C29" s="25">
        <v>8.5099999999999995E-2</v>
      </c>
      <c r="D29" s="25">
        <v>2.12E-2</v>
      </c>
      <c r="E29" s="7">
        <f>($S$2*C29)/(C29-D29)</f>
        <v>1.0507652582159623</v>
      </c>
      <c r="F29" s="30"/>
      <c r="G29" s="16"/>
      <c r="H29" s="17"/>
      <c r="I29" s="17"/>
      <c r="J29" s="17"/>
      <c r="K29" s="23"/>
      <c r="L29" s="23"/>
      <c r="M29" s="16"/>
      <c r="N29" s="23"/>
      <c r="O29" s="16"/>
      <c r="P29" s="26"/>
      <c r="Q29" s="14"/>
      <c r="R29" s="15"/>
      <c r="S29" s="15"/>
      <c r="T29" s="15"/>
      <c r="V29" s="15"/>
      <c r="W29" s="15"/>
      <c r="X29" s="15"/>
      <c r="Y29" s="15"/>
    </row>
    <row r="30" spans="1:25" ht="15" customHeight="1" x14ac:dyDescent="0.25">
      <c r="A30" s="5">
        <v>15</v>
      </c>
      <c r="B30" s="6" t="s">
        <v>44</v>
      </c>
      <c r="C30" s="7">
        <v>6.4699999999999994E-2</v>
      </c>
      <c r="D30" s="7">
        <v>2.6886444444444442E-2</v>
      </c>
      <c r="E30" s="7">
        <f>($S$2*C30)/(C30-D30)</f>
        <v>1.35</v>
      </c>
      <c r="F30" s="8">
        <f t="shared" ref="F30" si="47">AVERAGE(E30:E31)</f>
        <v>1.3490000000000002</v>
      </c>
      <c r="G30" s="9">
        <f t="shared" ref="G30" si="48">STDEVA(E30:E31)</f>
        <v>1.4142135623730963E-3</v>
      </c>
      <c r="H30" s="10">
        <v>1.22</v>
      </c>
      <c r="I30" s="10">
        <v>1.4</v>
      </c>
      <c r="J30" s="10" t="str">
        <f>IF(AND(F30&gt;=H30,F30&lt;=I30),"Cumple","No cumple")</f>
        <v>Cumple</v>
      </c>
      <c r="K30" s="20" t="s">
        <v>45</v>
      </c>
      <c r="L30" s="12" t="s">
        <v>46</v>
      </c>
      <c r="M30" s="13">
        <v>0.92687799999999998</v>
      </c>
      <c r="N30" s="12" t="s">
        <v>46</v>
      </c>
      <c r="O30" s="13">
        <v>0.93601299999999998</v>
      </c>
      <c r="P30" s="14">
        <f t="shared" ref="P30" si="49">AVERAGE(M30,O30)</f>
        <v>0.93144549999999993</v>
      </c>
      <c r="Q30" s="14">
        <f t="shared" ref="Q30" si="50">STDEVA(M30,O30)</f>
        <v>6.4594204461391139E-3</v>
      </c>
      <c r="R30" s="15"/>
      <c r="S30" s="15"/>
      <c r="T30" s="15"/>
      <c r="V30" s="15"/>
      <c r="W30" s="15"/>
      <c r="X30" s="15"/>
      <c r="Y30" s="15"/>
    </row>
    <row r="31" spans="1:25" x14ac:dyDescent="0.25">
      <c r="A31" s="5"/>
      <c r="B31" s="6"/>
      <c r="C31" s="7">
        <v>7.1400000000000005E-2</v>
      </c>
      <c r="D31" s="7">
        <v>2.9608753709198819E-2</v>
      </c>
      <c r="E31" s="7">
        <f>($S$2*C31)/(C31-D31)</f>
        <v>1.3480000000000001</v>
      </c>
      <c r="F31" s="8"/>
      <c r="G31" s="16"/>
      <c r="H31" s="17"/>
      <c r="I31" s="17"/>
      <c r="J31" s="17"/>
      <c r="K31" s="20"/>
      <c r="L31" s="12"/>
      <c r="M31" s="13"/>
      <c r="N31" s="12"/>
      <c r="O31" s="13"/>
      <c r="P31" s="14"/>
      <c r="Q31" s="14"/>
      <c r="R31" s="15"/>
      <c r="S31" s="15"/>
      <c r="T31" s="15"/>
      <c r="V31" s="15"/>
      <c r="W31" s="15"/>
      <c r="X31" s="15"/>
      <c r="Y31" s="15"/>
    </row>
    <row r="32" spans="1:25" x14ac:dyDescent="0.25">
      <c r="A32" s="5">
        <v>16</v>
      </c>
      <c r="B32" s="20" t="s">
        <v>47</v>
      </c>
      <c r="C32" s="7">
        <v>5.9700000000000003E-2</v>
      </c>
      <c r="D32" s="7">
        <v>1.34E-2</v>
      </c>
      <c r="E32" s="7">
        <f>($S$2*C32)/(C32-D32)</f>
        <v>1.0173498920086395</v>
      </c>
      <c r="F32" s="8">
        <f t="shared" ref="F32" si="51">AVERAGE(E32:E33)</f>
        <v>1.0155862363269004</v>
      </c>
      <c r="G32" s="9">
        <f t="shared" ref="G32" si="52">STDEVA(E32:E33)</f>
        <v>2.4941857844717804E-3</v>
      </c>
      <c r="H32" s="10">
        <v>1.1499999999999999</v>
      </c>
      <c r="I32" s="10">
        <v>1.1599999999999999</v>
      </c>
      <c r="J32" s="28" t="str">
        <f>IF(AND(F32&gt;=H32,F32&lt;=I32),"Cumple","No cumple")</f>
        <v>No cumple</v>
      </c>
      <c r="K32" s="5" t="s">
        <v>20</v>
      </c>
      <c r="L32" s="5" t="s">
        <v>21</v>
      </c>
      <c r="M32" s="14">
        <v>0.68683300000000003</v>
      </c>
      <c r="N32" s="5" t="s">
        <v>21</v>
      </c>
      <c r="O32" s="14">
        <v>0.68753699999999995</v>
      </c>
      <c r="P32" s="29">
        <f t="shared" ref="P32" si="53">AVERAGE(M32,O32)</f>
        <v>0.68718499999999993</v>
      </c>
      <c r="Q32" s="14">
        <f t="shared" ref="Q32" si="54">STDEVA(M32,O32)</f>
        <v>4.9780317395527781E-4</v>
      </c>
      <c r="R32" s="15"/>
      <c r="S32" s="15"/>
      <c r="T32" s="15"/>
      <c r="V32" s="15"/>
      <c r="W32" s="31">
        <f>T28*[1]Hoja2!$B$17</f>
        <v>0</v>
      </c>
      <c r="X32" s="7" t="e">
        <f>R28/W32</f>
        <v>#DIV/0!</v>
      </c>
      <c r="Y32" s="15"/>
    </row>
    <row r="33" spans="1:25" x14ac:dyDescent="0.25">
      <c r="A33" s="5"/>
      <c r="B33" s="20"/>
      <c r="C33" s="7">
        <v>4.7800000000000002E-2</v>
      </c>
      <c r="D33" s="7">
        <v>1.06E-2</v>
      </c>
      <c r="E33" s="7">
        <f>($S$2*C33)/(C33-D33)</f>
        <v>1.0138225806451613</v>
      </c>
      <c r="F33" s="8"/>
      <c r="G33" s="16"/>
      <c r="H33" s="17"/>
      <c r="I33" s="17"/>
      <c r="J33" s="17"/>
      <c r="K33" s="5"/>
      <c r="L33" s="5"/>
      <c r="M33" s="14"/>
      <c r="N33" s="5"/>
      <c r="O33" s="14"/>
      <c r="P33" s="29"/>
      <c r="Q33" s="14"/>
      <c r="R33" s="15"/>
      <c r="S33" s="15"/>
      <c r="T33" s="15"/>
      <c r="V33" s="15"/>
      <c r="W33" s="15"/>
      <c r="X33" s="15"/>
      <c r="Y33" s="15"/>
    </row>
    <row r="34" spans="1:25" x14ac:dyDescent="0.25">
      <c r="A34" s="5">
        <v>17</v>
      </c>
      <c r="B34" s="20" t="s">
        <v>48</v>
      </c>
      <c r="C34" s="7">
        <v>4.3900000000000002E-2</v>
      </c>
      <c r="D34" s="7">
        <v>4.8502818489289737E-3</v>
      </c>
      <c r="E34" s="7">
        <f>($S$2*C34)/(C34-D34)</f>
        <v>0.88700000000000001</v>
      </c>
      <c r="F34" s="8">
        <f t="shared" ref="F34" si="55">AVERAGE(E34:E35)</f>
        <v>0.88349999999999995</v>
      </c>
      <c r="G34" s="9">
        <f t="shared" ref="G34" si="56">STDEVA(E34:E35)</f>
        <v>4.9497474683058368E-3</v>
      </c>
      <c r="H34" s="10">
        <v>0.85899999999999999</v>
      </c>
      <c r="I34" s="10">
        <v>0.88800000000000001</v>
      </c>
      <c r="J34" s="10" t="str">
        <f>IF(AND(F34&gt;=H34,F34&lt;=I34),"Cumple","No cumple")</f>
        <v>Cumple</v>
      </c>
      <c r="K34" s="21" t="s">
        <v>26</v>
      </c>
      <c r="L34" s="5" t="s">
        <v>27</v>
      </c>
      <c r="M34" s="14">
        <v>0.96136500000000003</v>
      </c>
      <c r="N34" s="5" t="s">
        <v>27</v>
      </c>
      <c r="O34" s="14">
        <v>0.71145000000000003</v>
      </c>
      <c r="P34" s="14">
        <f t="shared" ref="P34" si="57">AVERAGE(M34,O34)</f>
        <v>0.83640749999999997</v>
      </c>
      <c r="Q34" s="14">
        <f t="shared" ref="Q34" si="58">STDEVA(M34,O34)</f>
        <v>0.17671659122023664</v>
      </c>
      <c r="R34" s="15"/>
      <c r="S34" s="15"/>
      <c r="T34" s="15"/>
      <c r="V34" s="15"/>
      <c r="W34" s="15"/>
      <c r="X34" s="15"/>
      <c r="Y34" s="15"/>
    </row>
    <row r="35" spans="1:25" x14ac:dyDescent="0.25">
      <c r="A35" s="5"/>
      <c r="B35" s="20"/>
      <c r="C35" s="7">
        <v>6.0499999999999998E-2</v>
      </c>
      <c r="D35" s="7">
        <v>6.2562499999999979E-3</v>
      </c>
      <c r="E35" s="7">
        <f>($S$2*C35)/(C35-D35)</f>
        <v>0.88</v>
      </c>
      <c r="F35" s="8"/>
      <c r="G35" s="16"/>
      <c r="H35" s="17"/>
      <c r="I35" s="17"/>
      <c r="J35" s="17"/>
      <c r="K35" s="23"/>
      <c r="L35" s="5"/>
      <c r="M35" s="14"/>
      <c r="N35" s="5"/>
      <c r="O35" s="14"/>
      <c r="P35" s="14"/>
      <c r="Q35" s="14"/>
      <c r="R35" s="15"/>
      <c r="S35" s="15"/>
      <c r="T35" s="15"/>
      <c r="V35" s="15"/>
      <c r="W35" s="15"/>
      <c r="X35" s="15"/>
      <c r="Y35" s="15"/>
    </row>
    <row r="36" spans="1:25" x14ac:dyDescent="0.25">
      <c r="A36" s="5">
        <v>18</v>
      </c>
      <c r="B36" s="20" t="s">
        <v>49</v>
      </c>
      <c r="C36" s="7">
        <v>8.2900000000000001E-2</v>
      </c>
      <c r="D36" s="7">
        <v>3.32E-2</v>
      </c>
      <c r="E36" s="7">
        <f>($S$2*C36)/(C36-D36)</f>
        <v>1.3160583501006038</v>
      </c>
      <c r="F36" s="8">
        <f t="shared" ref="F36" si="59">AVERAGE(E36:E37)</f>
        <v>1.3045001427922376</v>
      </c>
      <c r="G36" s="9">
        <f t="shared" ref="G36" si="60">STDEVA(E36:E37)</f>
        <v>1.6345773532211474E-2</v>
      </c>
      <c r="H36" s="10">
        <v>1.08</v>
      </c>
      <c r="I36" s="10">
        <v>1.1000000000000001</v>
      </c>
      <c r="J36" s="28" t="str">
        <f>IF(AND(F36&gt;=H36,F36&lt;=I36),"Cumple","No cumple")</f>
        <v>No cumple</v>
      </c>
      <c r="K36" s="5" t="s">
        <v>50</v>
      </c>
      <c r="L36" s="5" t="s">
        <v>51</v>
      </c>
      <c r="M36" s="14">
        <v>0.63290599999999997</v>
      </c>
      <c r="N36" s="5" t="s">
        <v>51</v>
      </c>
      <c r="O36" s="14">
        <v>0.63330799999999998</v>
      </c>
      <c r="P36" s="29">
        <f t="shared" ref="P36" si="61">AVERAGE(M36,O36)</f>
        <v>0.63310699999999998</v>
      </c>
      <c r="Q36" s="14">
        <f t="shared" ref="Q36" si="62">STDEVA(M36,O36)</f>
        <v>2.8425692603700162E-4</v>
      </c>
      <c r="R36" s="15"/>
      <c r="S36" s="15"/>
      <c r="T36" s="15"/>
      <c r="V36" s="15"/>
      <c r="W36" s="15"/>
      <c r="X36" s="15"/>
      <c r="Y36" s="15"/>
    </row>
    <row r="37" spans="1:25" x14ac:dyDescent="0.25">
      <c r="A37" s="5"/>
      <c r="B37" s="20"/>
      <c r="C37" s="7">
        <v>7.6200000000000004E-2</v>
      </c>
      <c r="D37" s="7">
        <v>2.9700000000000001E-2</v>
      </c>
      <c r="E37" s="7">
        <f>($S$2*C37)/(C37-D37)</f>
        <v>1.2929419354838712</v>
      </c>
      <c r="F37" s="8"/>
      <c r="G37" s="16"/>
      <c r="H37" s="17"/>
      <c r="I37" s="17"/>
      <c r="J37" s="17"/>
      <c r="K37" s="5"/>
      <c r="L37" s="5"/>
      <c r="M37" s="14"/>
      <c r="N37" s="5"/>
      <c r="O37" s="14"/>
      <c r="P37" s="29"/>
      <c r="Q37" s="14"/>
      <c r="R37" s="15"/>
      <c r="S37" s="15"/>
      <c r="T37" s="15"/>
      <c r="V37" s="15"/>
      <c r="W37" s="15"/>
      <c r="X37" s="15"/>
      <c r="Y37" s="15"/>
    </row>
    <row r="38" spans="1:25" x14ac:dyDescent="0.25">
      <c r="A38" s="5">
        <v>19</v>
      </c>
      <c r="B38" s="20" t="s">
        <v>52</v>
      </c>
      <c r="C38" s="7">
        <v>3.5499999999999997E-2</v>
      </c>
      <c r="D38" s="7">
        <v>1.1228336221837085E-2</v>
      </c>
      <c r="E38" s="7">
        <f>($S$2*C38)/(C38-D38)</f>
        <v>1.1539999999999999</v>
      </c>
      <c r="F38" s="8">
        <f>AVERAGE(E38:E39)</f>
        <v>1.1519999999999999</v>
      </c>
      <c r="G38" s="9">
        <f t="shared" ref="G38" si="63">STDEVA(E38:E39)</f>
        <v>2.8284271247461927E-3</v>
      </c>
      <c r="H38" s="10">
        <v>1.1499999999999999</v>
      </c>
      <c r="I38" s="10">
        <v>1.1599999999999999</v>
      </c>
      <c r="J38" s="10" t="str">
        <f>IF(AND(F38&gt;=H38,F38&lt;=I38),"Cumple","No cumple")</f>
        <v>Cumple</v>
      </c>
      <c r="K38" s="5" t="s">
        <v>20</v>
      </c>
      <c r="L38" s="5" t="s">
        <v>21</v>
      </c>
      <c r="M38" s="14">
        <v>0.78153600000000001</v>
      </c>
      <c r="N38" s="5" t="s">
        <v>21</v>
      </c>
      <c r="O38" s="14">
        <v>0.720584</v>
      </c>
      <c r="P38" s="14">
        <f>AVERAGE(M38,O38)</f>
        <v>0.75106000000000006</v>
      </c>
      <c r="Q38" s="14">
        <f t="shared" ref="Q38" si="64">STDEVA(M38,O38)</f>
        <v>4.309957252688245E-2</v>
      </c>
      <c r="R38" s="15"/>
      <c r="S38" s="15"/>
      <c r="T38" s="15"/>
      <c r="V38" s="15"/>
      <c r="W38" s="15"/>
      <c r="X38" s="15"/>
      <c r="Y38" s="15"/>
    </row>
    <row r="39" spans="1:25" x14ac:dyDescent="0.25">
      <c r="A39" s="5"/>
      <c r="B39" s="20"/>
      <c r="C39" s="7">
        <v>7.4099999999999999E-2</v>
      </c>
      <c r="D39" s="7">
        <v>2.3260956521739123E-2</v>
      </c>
      <c r="E39" s="7">
        <f>($S$2*C39)/(C39-D39)</f>
        <v>1.1499999999999999</v>
      </c>
      <c r="F39" s="8"/>
      <c r="G39" s="16"/>
      <c r="H39" s="17"/>
      <c r="I39" s="17"/>
      <c r="J39" s="17"/>
      <c r="K39" s="5"/>
      <c r="L39" s="5"/>
      <c r="M39" s="14"/>
      <c r="N39" s="5"/>
      <c r="O39" s="14"/>
      <c r="P39" s="14"/>
      <c r="Q39" s="14"/>
      <c r="R39" s="15"/>
      <c r="S39" s="15"/>
      <c r="T39" s="15"/>
      <c r="V39" s="15"/>
      <c r="W39" s="15"/>
      <c r="X39" s="15"/>
      <c r="Y39" s="15"/>
    </row>
    <row r="40" spans="1:25" x14ac:dyDescent="0.25">
      <c r="A40" s="5">
        <v>20</v>
      </c>
      <c r="B40" s="20" t="s">
        <v>53</v>
      </c>
      <c r="C40" s="7">
        <v>4.1599999999999998E-2</v>
      </c>
      <c r="D40" s="7">
        <v>1.32314606741573E-2</v>
      </c>
      <c r="E40" s="7">
        <f>($S$2*C40)/(C40-D40)</f>
        <v>1.157</v>
      </c>
      <c r="F40" s="8">
        <f>AVERAGE(E40:E41)</f>
        <v>1.1585000000000001</v>
      </c>
      <c r="G40" s="9">
        <f t="shared" ref="G40" si="65">STDEVA(E40:E41)</f>
        <v>2.1213203435595661E-3</v>
      </c>
      <c r="H40" s="10">
        <v>1.1499999999999999</v>
      </c>
      <c r="I40" s="10">
        <v>1.1599999999999999</v>
      </c>
      <c r="J40" s="10" t="str">
        <f>IF(AND(F40&gt;=H40,F40&lt;=I40),"Cumple","No cumple")</f>
        <v>Cumple</v>
      </c>
      <c r="K40" s="5" t="s">
        <v>20</v>
      </c>
      <c r="L40" s="5" t="s">
        <v>21</v>
      </c>
      <c r="M40" s="14">
        <v>0.81090099999999998</v>
      </c>
      <c r="N40" s="5" t="s">
        <v>21</v>
      </c>
      <c r="O40" s="14">
        <v>0.82217600000000002</v>
      </c>
      <c r="P40" s="14">
        <f t="shared" ref="P40" si="66">AVERAGE(M40,O40)</f>
        <v>0.81653850000000006</v>
      </c>
      <c r="Q40" s="14">
        <f t="shared" ref="Q40" si="67">STDEVA(M40,O40)</f>
        <v>7.9726289578783468E-3</v>
      </c>
      <c r="R40" s="15"/>
      <c r="S40" s="15"/>
      <c r="T40" s="15"/>
      <c r="V40" s="15"/>
      <c r="W40" s="15"/>
      <c r="X40" s="15"/>
      <c r="Y40" s="15"/>
    </row>
    <row r="41" spans="1:25" x14ac:dyDescent="0.25">
      <c r="A41" s="5"/>
      <c r="B41" s="20"/>
      <c r="C41" s="7">
        <v>3.61E-2</v>
      </c>
      <c r="D41" s="7">
        <v>1.1545775862068963E-2</v>
      </c>
      <c r="E41" s="7">
        <f>($S$2*C41)/(C41-D41)</f>
        <v>1.1599999999999999</v>
      </c>
      <c r="F41" s="8"/>
      <c r="G41" s="16"/>
      <c r="H41" s="17"/>
      <c r="I41" s="17"/>
      <c r="J41" s="17"/>
      <c r="K41" s="5"/>
      <c r="L41" s="5"/>
      <c r="M41" s="14"/>
      <c r="N41" s="5"/>
      <c r="O41" s="14"/>
      <c r="P41" s="14"/>
      <c r="Q41" s="14"/>
      <c r="R41" s="15"/>
      <c r="S41" s="15"/>
      <c r="T41" s="15"/>
      <c r="V41" s="15"/>
      <c r="W41" s="15"/>
      <c r="X41" s="15"/>
      <c r="Y41" s="15"/>
    </row>
    <row r="42" spans="1:25" ht="15" customHeight="1" x14ac:dyDescent="0.25">
      <c r="A42" s="5">
        <v>21</v>
      </c>
      <c r="B42" s="6" t="s">
        <v>54</v>
      </c>
      <c r="C42" s="7">
        <v>4.58E-2</v>
      </c>
      <c r="D42" s="7">
        <v>1.8832686567164181E-2</v>
      </c>
      <c r="E42" s="7">
        <f>($S$2*C42)/(C42-D42)</f>
        <v>1.34</v>
      </c>
      <c r="F42" s="8">
        <f>AVERAGE(E42:E43)</f>
        <v>1.3385</v>
      </c>
      <c r="G42" s="9">
        <f t="shared" ref="G42" si="68">STDEVA(E42:E43)</f>
        <v>2.1213203435597231E-3</v>
      </c>
      <c r="H42" s="10">
        <v>1.22</v>
      </c>
      <c r="I42" s="10">
        <v>1.4</v>
      </c>
      <c r="J42" s="10" t="str">
        <f>IF(AND(F42&gt;=H42,F42&lt;=I42),"Cumple","No cumple")</f>
        <v>Cumple</v>
      </c>
      <c r="K42" s="21" t="s">
        <v>45</v>
      </c>
      <c r="L42" s="12" t="s">
        <v>46</v>
      </c>
      <c r="M42" s="13">
        <v>0.92281100000000005</v>
      </c>
      <c r="N42" s="12" t="s">
        <v>46</v>
      </c>
      <c r="O42" s="13">
        <v>0.92459800000000003</v>
      </c>
      <c r="P42" s="14">
        <f t="shared" ref="P42" si="69">AVERAGE(M42,O42)</f>
        <v>0.92370450000000004</v>
      </c>
      <c r="Q42" s="14">
        <f t="shared" ref="Q42" si="70">STDEVA(M42,O42)</f>
        <v>1.2635998179803484E-3</v>
      </c>
      <c r="R42" s="15"/>
      <c r="S42" s="15"/>
      <c r="T42" s="15"/>
      <c r="V42" s="15"/>
      <c r="W42" s="15"/>
      <c r="X42" s="15"/>
      <c r="Y42" s="15"/>
    </row>
    <row r="43" spans="1:25" x14ac:dyDescent="0.25">
      <c r="A43" s="5"/>
      <c r="B43" s="6"/>
      <c r="C43" s="7">
        <v>5.5599999999999997E-2</v>
      </c>
      <c r="D43" s="7">
        <v>2.2788930441286458E-2</v>
      </c>
      <c r="E43" s="7">
        <f>($S$2*C43)/(C43-D43)</f>
        <v>1.337</v>
      </c>
      <c r="F43" s="8"/>
      <c r="G43" s="16"/>
      <c r="H43" s="17"/>
      <c r="I43" s="17"/>
      <c r="J43" s="17"/>
      <c r="K43" s="23"/>
      <c r="L43" s="12"/>
      <c r="M43" s="13"/>
      <c r="N43" s="12"/>
      <c r="O43" s="13"/>
      <c r="P43" s="14"/>
      <c r="Q43" s="14"/>
      <c r="R43" s="15"/>
      <c r="S43" s="15"/>
      <c r="T43" s="15"/>
      <c r="V43" s="15"/>
      <c r="W43" s="15"/>
      <c r="X43" s="15"/>
      <c r="Y43" s="15"/>
    </row>
    <row r="44" spans="1:25" ht="15" customHeight="1" x14ac:dyDescent="0.25">
      <c r="A44" s="5">
        <v>22</v>
      </c>
      <c r="B44" s="20" t="s">
        <v>55</v>
      </c>
      <c r="C44" s="7">
        <v>6.59E-2</v>
      </c>
      <c r="D44" s="7">
        <v>1.6048513902205172E-2</v>
      </c>
      <c r="E44" s="7">
        <f>($S$2*C44)/(C44-D44)</f>
        <v>1.0429999999999999</v>
      </c>
      <c r="F44" s="8">
        <f t="shared" ref="F44" si="71">AVERAGE(E44:E45)</f>
        <v>1.0455000000000001</v>
      </c>
      <c r="G44" s="9">
        <f t="shared" ref="G44" si="72">STDEVA(E44:E45)</f>
        <v>3.5355339059328192E-3</v>
      </c>
      <c r="H44" s="10">
        <v>1.04</v>
      </c>
      <c r="I44" s="10">
        <v>1.05</v>
      </c>
      <c r="J44" s="10" t="str">
        <f>IF(AND(F44&gt;=H44,F44&lt;=I44),"Cumple","No cumple")</f>
        <v>Cumple</v>
      </c>
      <c r="K44" s="21" t="s">
        <v>37</v>
      </c>
      <c r="L44" s="12" t="s">
        <v>38</v>
      </c>
      <c r="M44" s="13">
        <v>0.83735499999999996</v>
      </c>
      <c r="N44" s="12" t="s">
        <v>38</v>
      </c>
      <c r="O44" s="13">
        <v>0.81620999999999999</v>
      </c>
      <c r="P44" s="14">
        <f t="shared" ref="P44" si="73">AVERAGE(M44,O44)</f>
        <v>0.82678249999999998</v>
      </c>
      <c r="Q44" s="14">
        <f t="shared" ref="Q44" si="74">STDEVA(M44,O44)</f>
        <v>1.4951772888189526E-2</v>
      </c>
      <c r="R44" s="15"/>
      <c r="S44" s="15"/>
      <c r="T44" s="15"/>
      <c r="V44" s="15"/>
      <c r="W44" s="15"/>
      <c r="X44" s="15"/>
      <c r="Y44" s="15"/>
    </row>
    <row r="45" spans="1:25" x14ac:dyDescent="0.25">
      <c r="A45" s="5"/>
      <c r="B45" s="20"/>
      <c r="C45" s="7">
        <v>4.1500000000000002E-2</v>
      </c>
      <c r="D45" s="7">
        <v>1.0256202290076337E-2</v>
      </c>
      <c r="E45" s="7">
        <f>($S$2*C45)/(C45-D45)</f>
        <v>1.048</v>
      </c>
      <c r="F45" s="8"/>
      <c r="G45" s="16"/>
      <c r="H45" s="17"/>
      <c r="I45" s="17"/>
      <c r="J45" s="17"/>
      <c r="K45" s="23"/>
      <c r="L45" s="12"/>
      <c r="M45" s="13"/>
      <c r="N45" s="12"/>
      <c r="O45" s="13"/>
      <c r="P45" s="14"/>
      <c r="Q45" s="14"/>
      <c r="R45" s="15"/>
      <c r="S45" s="15"/>
      <c r="T45" s="15"/>
      <c r="V45" s="15"/>
      <c r="W45" s="15"/>
      <c r="X45" s="15"/>
      <c r="Y45" s="15"/>
    </row>
    <row r="46" spans="1:25" ht="15" customHeight="1" x14ac:dyDescent="0.25">
      <c r="A46" s="5">
        <v>23</v>
      </c>
      <c r="B46" s="20" t="s">
        <v>56</v>
      </c>
      <c r="C46" s="7">
        <v>0.10050000000000001</v>
      </c>
      <c r="D46" s="7">
        <v>3.7367436305732485E-2</v>
      </c>
      <c r="E46" s="7">
        <f>($S$2*C46)/(C46-D46)</f>
        <v>1.256</v>
      </c>
      <c r="F46" s="8">
        <f t="shared" ref="F46" si="75">AVERAGE(E46:E47)</f>
        <v>1.2595000000000001</v>
      </c>
      <c r="G46" s="9">
        <f t="shared" ref="G46" si="76">STDEVA(E46:E47)</f>
        <v>4.9497474683057588E-3</v>
      </c>
      <c r="H46" s="10">
        <v>1.22</v>
      </c>
      <c r="I46" s="10">
        <v>1.4</v>
      </c>
      <c r="J46" s="10" t="str">
        <f>IF(AND(F46&gt;=H46,F46&lt;=I46),"Cumple","No cumple")</f>
        <v>Cumple</v>
      </c>
      <c r="K46" s="21" t="s">
        <v>45</v>
      </c>
      <c r="L46" s="12" t="s">
        <v>46</v>
      </c>
      <c r="M46" s="13">
        <v>0.91588800000000004</v>
      </c>
      <c r="N46" s="12" t="s">
        <v>46</v>
      </c>
      <c r="O46" s="13">
        <v>0.90925100000000003</v>
      </c>
      <c r="P46" s="14">
        <f t="shared" ref="P46" si="77">AVERAGE(M46,O46)</f>
        <v>0.91256950000000003</v>
      </c>
      <c r="Q46" s="14">
        <f t="shared" ref="Q46" si="78">STDEVA(M46,O46)</f>
        <v>4.6930677067351188E-3</v>
      </c>
      <c r="R46" s="15"/>
      <c r="S46" s="15"/>
      <c r="T46" s="15"/>
      <c r="V46" s="15"/>
      <c r="W46" s="15"/>
      <c r="X46" s="15"/>
      <c r="Y46" s="15"/>
    </row>
    <row r="47" spans="1:25" x14ac:dyDescent="0.25">
      <c r="A47" s="5"/>
      <c r="B47" s="20"/>
      <c r="C47" s="7">
        <v>0.1167</v>
      </c>
      <c r="D47" s="7">
        <v>4.3797149643705457E-2</v>
      </c>
      <c r="E47" s="7">
        <f>($S$2*C47)/(C47-D47)</f>
        <v>1.2629999999999999</v>
      </c>
      <c r="F47" s="8"/>
      <c r="G47" s="16"/>
      <c r="H47" s="17"/>
      <c r="I47" s="17"/>
      <c r="J47" s="17"/>
      <c r="K47" s="23"/>
      <c r="L47" s="12"/>
      <c r="M47" s="13"/>
      <c r="N47" s="12"/>
      <c r="O47" s="13"/>
      <c r="P47" s="14"/>
      <c r="Q47" s="14"/>
      <c r="R47" s="15"/>
      <c r="S47" s="15"/>
      <c r="T47" s="15"/>
      <c r="V47" s="15"/>
      <c r="W47" s="15"/>
      <c r="X47" s="15"/>
      <c r="Y47" s="15"/>
    </row>
    <row r="48" spans="1:25" x14ac:dyDescent="0.25">
      <c r="A48" s="5">
        <f>A46+1</f>
        <v>24</v>
      </c>
      <c r="B48" s="20" t="s">
        <v>28</v>
      </c>
      <c r="C48" s="7">
        <v>4.8000000000000001E-2</v>
      </c>
      <c r="D48" s="7">
        <v>1.5124999999999993E-2</v>
      </c>
      <c r="E48" s="7">
        <f>($S$2*C48)/(C48-D48)</f>
        <v>1.1519999999999997</v>
      </c>
      <c r="F48" s="8">
        <f t="shared" ref="F48" si="79">AVERAGE(E48:E49)</f>
        <v>1.1549999999999998</v>
      </c>
      <c r="G48" s="9">
        <f t="shared" ref="G48" si="80">STDEVA(E48:E49)</f>
        <v>4.2426406871194462E-3</v>
      </c>
      <c r="H48" s="10">
        <v>1.1499999999999999</v>
      </c>
      <c r="I48" s="10">
        <v>1.1599999999999999</v>
      </c>
      <c r="J48" s="10" t="str">
        <f>IF(AND(F48&gt;=H48,F48&lt;=I48),"Cumple","No cumple")</f>
        <v>Cumple</v>
      </c>
      <c r="K48" s="21" t="s">
        <v>20</v>
      </c>
      <c r="L48" s="12" t="s">
        <v>21</v>
      </c>
      <c r="M48" s="13">
        <v>0.86708200000000002</v>
      </c>
      <c r="N48" s="12" t="s">
        <v>21</v>
      </c>
      <c r="O48" s="13">
        <v>0.81537999999999999</v>
      </c>
      <c r="P48" s="14">
        <f t="shared" ref="P48" si="81">AVERAGE(M48,O48)</f>
        <v>0.84123100000000006</v>
      </c>
      <c r="Q48" s="14">
        <f t="shared" ref="Q48" si="82">STDEVA(M48,O48)</f>
        <v>3.6558834800906902E-2</v>
      </c>
      <c r="R48" s="15"/>
      <c r="S48" s="15"/>
      <c r="T48" s="15"/>
      <c r="V48" s="15"/>
      <c r="W48" s="15"/>
      <c r="X48" s="15"/>
      <c r="Y48" s="15"/>
    </row>
    <row r="49" spans="1:25" x14ac:dyDescent="0.25">
      <c r="A49" s="5"/>
      <c r="B49" s="20"/>
      <c r="C49" s="7">
        <v>7.2800000000000004E-2</v>
      </c>
      <c r="D49" s="7">
        <v>2.3197927461139897E-2</v>
      </c>
      <c r="E49" s="7">
        <f>($S$2*C49)/(C49-D49)</f>
        <v>1.1579999999999999</v>
      </c>
      <c r="F49" s="8"/>
      <c r="G49" s="16"/>
      <c r="H49" s="17"/>
      <c r="I49" s="17"/>
      <c r="J49" s="17"/>
      <c r="K49" s="23"/>
      <c r="L49" s="12"/>
      <c r="M49" s="13"/>
      <c r="N49" s="12"/>
      <c r="O49" s="13"/>
      <c r="P49" s="14"/>
      <c r="Q49" s="14"/>
      <c r="R49" s="15"/>
      <c r="S49" s="15"/>
      <c r="T49" s="15"/>
      <c r="V49" s="15"/>
      <c r="W49" s="15"/>
      <c r="X49" s="15"/>
      <c r="Y49" s="15"/>
    </row>
    <row r="50" spans="1:25" ht="15" customHeight="1" x14ac:dyDescent="0.25">
      <c r="A50" s="5">
        <f>A48+1</f>
        <v>25</v>
      </c>
      <c r="B50" s="20" t="s">
        <v>57</v>
      </c>
      <c r="C50" s="7">
        <v>6.0499999999999998E-2</v>
      </c>
      <c r="D50" s="7">
        <v>1.9900000000000001E-2</v>
      </c>
      <c r="E50" s="7">
        <f>($S$2*C50)/(C50-D50)</f>
        <v>1.1757266009852216</v>
      </c>
      <c r="F50" s="8">
        <f t="shared" ref="F50" si="83">AVERAGE(E50:E51)</f>
        <v>1.1755322660098524</v>
      </c>
      <c r="G50" s="9">
        <f t="shared" ref="G50" si="84">STDEVA(E50:E51)</f>
        <v>2.7483115781078897E-4</v>
      </c>
      <c r="H50" s="10">
        <v>1.1399999999999999</v>
      </c>
      <c r="I50" s="10">
        <v>1.21</v>
      </c>
      <c r="J50" s="10" t="str">
        <f>IF(AND(F50&gt;=H50,F50&lt;=I50),"Cumple","No cumple")</f>
        <v>Cumple</v>
      </c>
      <c r="K50" s="21" t="s">
        <v>33</v>
      </c>
      <c r="L50" s="12" t="s">
        <v>34</v>
      </c>
      <c r="M50" s="13">
        <v>0.63486900000000002</v>
      </c>
      <c r="N50" s="12" t="s">
        <v>34</v>
      </c>
      <c r="O50" s="13">
        <v>0.65059400000000001</v>
      </c>
      <c r="P50" s="26">
        <f t="shared" ref="P50" si="85">AVERAGE(M50,O50)</f>
        <v>0.64273150000000001</v>
      </c>
      <c r="Q50" s="14">
        <f t="shared" ref="Q50" si="86">STDEVA(M50,O50)</f>
        <v>1.1119254134158452E-2</v>
      </c>
      <c r="R50" s="15"/>
      <c r="S50" s="15"/>
      <c r="T50" s="15"/>
      <c r="V50" s="15"/>
      <c r="W50" s="15"/>
      <c r="X50" s="15"/>
      <c r="Y50" s="15"/>
    </row>
    <row r="51" spans="1:25" x14ac:dyDescent="0.25">
      <c r="A51" s="5"/>
      <c r="B51" s="20"/>
      <c r="C51" s="7">
        <v>8.6400000000000005E-2</v>
      </c>
      <c r="D51" s="7">
        <v>2.8400000000000002E-2</v>
      </c>
      <c r="E51" s="7">
        <f>($S$2*C51)/(C51-D51)</f>
        <v>1.1753379310344829</v>
      </c>
      <c r="F51" s="8"/>
      <c r="G51" s="16"/>
      <c r="H51" s="17" t="s">
        <v>35</v>
      </c>
      <c r="I51" s="17" t="s">
        <v>35</v>
      </c>
      <c r="J51" s="17"/>
      <c r="K51" s="23"/>
      <c r="L51" s="12"/>
      <c r="M51" s="13"/>
      <c r="N51" s="12"/>
      <c r="O51" s="13"/>
      <c r="P51" s="26"/>
      <c r="Q51" s="14"/>
      <c r="R51" s="15"/>
      <c r="S51" s="15"/>
      <c r="T51" s="15"/>
      <c r="V51" s="15"/>
      <c r="W51" s="15"/>
      <c r="X51" s="15"/>
      <c r="Y51" s="15"/>
    </row>
    <row r="52" spans="1:25" x14ac:dyDescent="0.25">
      <c r="A52" s="5">
        <f>A50+1</f>
        <v>26</v>
      </c>
      <c r="B52" s="20" t="s">
        <v>28</v>
      </c>
      <c r="C52" s="7">
        <v>5.45E-2</v>
      </c>
      <c r="D52" s="7">
        <v>1.7302335640138403E-2</v>
      </c>
      <c r="E52" s="7">
        <f>($S$2*C52)/(C52-D52)</f>
        <v>1.1559999999999999</v>
      </c>
      <c r="F52" s="8">
        <f t="shared" ref="F52" si="87">AVERAGE(E52:E53)</f>
        <v>1.1579999999999999</v>
      </c>
      <c r="G52" s="9">
        <f t="shared" ref="G52" si="88">STDEVA(E52:E53)</f>
        <v>2.8284271247461927E-3</v>
      </c>
      <c r="H52" s="10">
        <v>1.1499999999999999</v>
      </c>
      <c r="I52" s="10">
        <v>1.1599999999999999</v>
      </c>
      <c r="J52" s="10" t="str">
        <f>IF(AND(F52&gt;=H52,F52&lt;=I52),"Cumple","No cumple")</f>
        <v>Cumple</v>
      </c>
      <c r="K52" s="21" t="s">
        <v>20</v>
      </c>
      <c r="L52" s="12" t="s">
        <v>21</v>
      </c>
      <c r="M52" s="13">
        <v>0.77632800000000002</v>
      </c>
      <c r="N52" s="12" t="s">
        <v>21</v>
      </c>
      <c r="O52" s="13">
        <v>0.79668700000000003</v>
      </c>
      <c r="P52" s="14">
        <f t="shared" ref="P52" si="89">AVERAGE(M52,O52)</f>
        <v>0.78650750000000003</v>
      </c>
      <c r="Q52" s="14">
        <f t="shared" ref="Q52" si="90">STDEVA(M52,O52)</f>
        <v>1.4395986958176933E-2</v>
      </c>
      <c r="R52" s="15"/>
      <c r="S52" s="15"/>
      <c r="T52" s="15"/>
      <c r="V52" s="15"/>
      <c r="W52" s="15"/>
      <c r="X52" s="15"/>
      <c r="Y52" s="15"/>
    </row>
    <row r="53" spans="1:25" x14ac:dyDescent="0.25">
      <c r="A53" s="5"/>
      <c r="B53" s="20"/>
      <c r="C53" s="7">
        <v>6.1100000000000002E-2</v>
      </c>
      <c r="D53" s="7">
        <v>1.9541465517241376E-2</v>
      </c>
      <c r="E53" s="7">
        <f>($S$2*C53)/(C53-D53)</f>
        <v>1.1599999999999999</v>
      </c>
      <c r="F53" s="8"/>
      <c r="G53" s="16"/>
      <c r="H53" s="17"/>
      <c r="I53" s="17"/>
      <c r="J53" s="17"/>
      <c r="K53" s="23"/>
      <c r="L53" s="12"/>
      <c r="M53" s="13"/>
      <c r="N53" s="12"/>
      <c r="O53" s="13"/>
      <c r="P53" s="14"/>
      <c r="Q53" s="14"/>
      <c r="R53" s="15"/>
      <c r="S53" s="15"/>
      <c r="T53" s="15"/>
      <c r="V53" s="15"/>
      <c r="W53" s="15"/>
      <c r="X53" s="15"/>
      <c r="Y53" s="15"/>
    </row>
    <row r="54" spans="1:25" ht="15" customHeight="1" x14ac:dyDescent="0.25">
      <c r="A54" s="5">
        <f>A52+1</f>
        <v>27</v>
      </c>
      <c r="B54" s="20" t="s">
        <v>58</v>
      </c>
      <c r="C54" s="7">
        <v>8.1299999999999997E-2</v>
      </c>
      <c r="D54" s="7">
        <v>3.4700000000000002E-2</v>
      </c>
      <c r="E54" s="7">
        <f>($S$2*C54)/(C54-D54)</f>
        <v>1.3765171673819743</v>
      </c>
      <c r="F54" s="8">
        <f t="shared" ref="F54" si="91">AVERAGE(E54:E55)</f>
        <v>1.3873125836909872</v>
      </c>
      <c r="G54" s="9">
        <f t="shared" ref="G54" si="92">STDEVA(E54:E55)</f>
        <v>1.5267024155669939E-2</v>
      </c>
      <c r="H54" s="22">
        <v>1.387</v>
      </c>
      <c r="I54" s="10">
        <v>1.43</v>
      </c>
      <c r="J54" s="10" t="str">
        <f>IF(AND(F54&gt;=H54,F54&lt;=I54),"Cumple","No cumple")</f>
        <v>Cumple</v>
      </c>
      <c r="K54" s="21" t="s">
        <v>59</v>
      </c>
      <c r="L54" s="12" t="s">
        <v>60</v>
      </c>
      <c r="M54" s="13">
        <v>0.66419099999999998</v>
      </c>
      <c r="N54" s="12" t="s">
        <v>60</v>
      </c>
      <c r="O54" s="13">
        <v>0.68886499999999995</v>
      </c>
      <c r="P54" s="26">
        <f t="shared" ref="P54" si="93">AVERAGE(M54,O54)</f>
        <v>0.67652800000000002</v>
      </c>
      <c r="Q54" s="14">
        <f t="shared" ref="Q54" si="94">STDEVA(M54,O54)</f>
        <v>1.7447152718996852E-2</v>
      </c>
      <c r="R54" s="15"/>
      <c r="S54" s="15"/>
      <c r="T54" s="15"/>
      <c r="V54" s="15"/>
      <c r="W54" s="15"/>
      <c r="X54" s="15"/>
      <c r="Y54" s="15"/>
    </row>
    <row r="55" spans="1:25" x14ac:dyDescent="0.25">
      <c r="A55" s="5"/>
      <c r="B55" s="20"/>
      <c r="C55" s="7">
        <v>8.8599999999999998E-2</v>
      </c>
      <c r="D55" s="7">
        <v>3.8600000000000002E-2</v>
      </c>
      <c r="E55" s="7">
        <f>($S$2*C55)/(C55-D55)</f>
        <v>1.3981080000000004</v>
      </c>
      <c r="F55" s="8"/>
      <c r="G55" s="16"/>
      <c r="H55" s="24"/>
      <c r="I55" s="17"/>
      <c r="J55" s="17"/>
      <c r="K55" s="23"/>
      <c r="L55" s="12"/>
      <c r="M55" s="13"/>
      <c r="N55" s="12"/>
      <c r="O55" s="13"/>
      <c r="P55" s="26"/>
      <c r="Q55" s="14"/>
      <c r="R55" s="15"/>
      <c r="S55" s="15"/>
      <c r="T55" s="15"/>
      <c r="V55" s="15"/>
      <c r="W55" s="15"/>
      <c r="X55" s="15"/>
      <c r="Y55" s="15"/>
    </row>
    <row r="56" spans="1:25" x14ac:dyDescent="0.25">
      <c r="A56" s="5">
        <f>A54+1</f>
        <v>28</v>
      </c>
      <c r="B56" s="20" t="s">
        <v>61</v>
      </c>
      <c r="C56" s="7">
        <v>0.10589999999999999</v>
      </c>
      <c r="D56" s="7">
        <v>3.3369531250000001E-2</v>
      </c>
      <c r="E56" s="7">
        <f>($S$2*C56)/(C56-D56)</f>
        <v>1.1519999999999999</v>
      </c>
      <c r="F56" s="8">
        <f t="shared" ref="F56" si="95">AVERAGE(E56:E57)</f>
        <v>1.1535</v>
      </c>
      <c r="G56" s="9">
        <f t="shared" ref="G56" si="96">STDEVA(E56:E57)</f>
        <v>2.1213203435597231E-3</v>
      </c>
      <c r="H56" s="10">
        <v>1.1499999999999999</v>
      </c>
      <c r="I56" s="10">
        <v>1.1599999999999999</v>
      </c>
      <c r="J56" s="10" t="str">
        <f>IF(AND(F56&gt;=H56,F56&lt;=I56),"Cumple","No cumple")</f>
        <v>Cumple</v>
      </c>
      <c r="K56" s="21" t="s">
        <v>20</v>
      </c>
      <c r="L56" s="12" t="s">
        <v>21</v>
      </c>
      <c r="M56" s="13">
        <v>0.77503200000000005</v>
      </c>
      <c r="N56" s="12" t="s">
        <v>21</v>
      </c>
      <c r="O56" s="13">
        <v>0.78763300000000003</v>
      </c>
      <c r="P56" s="14">
        <f t="shared" ref="P56" si="97">AVERAGE(M56,O56)</f>
        <v>0.78133249999999999</v>
      </c>
      <c r="Q56" s="14">
        <f t="shared" ref="Q56" si="98">STDEVA(M56,O56)</f>
        <v>8.9102525497316669E-3</v>
      </c>
      <c r="R56" s="15"/>
      <c r="S56" s="15"/>
      <c r="T56" s="15"/>
      <c r="V56" s="15"/>
      <c r="W56" s="15"/>
      <c r="X56" s="15"/>
      <c r="Y56" s="15"/>
    </row>
    <row r="57" spans="1:25" x14ac:dyDescent="0.25">
      <c r="A57" s="5"/>
      <c r="B57" s="20"/>
      <c r="C57" s="7">
        <v>8.2799999999999999E-2</v>
      </c>
      <c r="D57" s="7">
        <v>2.6237922077922075E-2</v>
      </c>
      <c r="E57" s="7">
        <f>($S$2*C57)/(C57-D57)</f>
        <v>1.155</v>
      </c>
      <c r="F57" s="8"/>
      <c r="G57" s="16"/>
      <c r="H57" s="17"/>
      <c r="I57" s="17"/>
      <c r="J57" s="17"/>
      <c r="K57" s="23"/>
      <c r="L57" s="12"/>
      <c r="M57" s="13"/>
      <c r="N57" s="12"/>
      <c r="O57" s="13"/>
      <c r="P57" s="14"/>
      <c r="Q57" s="14"/>
      <c r="R57" s="15"/>
      <c r="S57" s="15"/>
      <c r="T57" s="15"/>
      <c r="V57" s="15"/>
      <c r="W57" s="15"/>
      <c r="X57" s="15"/>
      <c r="Y57" s="15"/>
    </row>
    <row r="58" spans="1:25" x14ac:dyDescent="0.25">
      <c r="A58" s="5">
        <f>A56+1</f>
        <v>29</v>
      </c>
      <c r="B58" s="20" t="s">
        <v>22</v>
      </c>
      <c r="C58" s="7">
        <v>5.8099999999999999E-2</v>
      </c>
      <c r="D58" s="7">
        <v>1.8479515989628346E-2</v>
      </c>
      <c r="E58" s="7">
        <f>($S$2*C58)/(C58-D58)</f>
        <v>1.157</v>
      </c>
      <c r="F58" s="8">
        <f t="shared" ref="F58" si="99">AVERAGE(E58:E59)</f>
        <v>1.1585000000000001</v>
      </c>
      <c r="G58" s="9">
        <f t="shared" ref="G58" si="100">STDEVA(E58:E59)</f>
        <v>2.1213203435595661E-3</v>
      </c>
      <c r="H58" s="10">
        <v>1.1499999999999999</v>
      </c>
      <c r="I58" s="10">
        <v>1.1599999999999999</v>
      </c>
      <c r="J58" s="10" t="str">
        <f>IF(AND(F58&gt;=H58,F58&lt;=I58),"Cumple","No cumple")</f>
        <v>Cumple</v>
      </c>
      <c r="K58" s="21" t="s">
        <v>20</v>
      </c>
      <c r="L58" s="12" t="s">
        <v>21</v>
      </c>
      <c r="M58" s="13">
        <v>0.73485800000000001</v>
      </c>
      <c r="N58" s="12" t="s">
        <v>21</v>
      </c>
      <c r="O58" s="13">
        <v>0.74615699999999996</v>
      </c>
      <c r="P58" s="14">
        <f t="shared" ref="P58" si="101">AVERAGE(M58,O58)</f>
        <v>0.74050749999999999</v>
      </c>
      <c r="Q58" s="14">
        <f t="shared" ref="Q58" si="102">STDEVA(M58,O58)</f>
        <v>7.9895995206267639E-3</v>
      </c>
      <c r="R58" s="15"/>
      <c r="S58" s="15"/>
      <c r="T58" s="15"/>
      <c r="V58" s="15"/>
      <c r="W58" s="15"/>
      <c r="X58" s="15"/>
      <c r="Y58" s="15"/>
    </row>
    <row r="59" spans="1:25" x14ac:dyDescent="0.25">
      <c r="A59" s="5"/>
      <c r="B59" s="20"/>
      <c r="C59" s="7">
        <v>8.8900000000000007E-2</v>
      </c>
      <c r="D59" s="7">
        <v>2.8432672413793096E-2</v>
      </c>
      <c r="E59" s="7">
        <f>($S$2*C59)/(C59-D59)</f>
        <v>1.1599999999999999</v>
      </c>
      <c r="F59" s="8"/>
      <c r="G59" s="16"/>
      <c r="H59" s="17"/>
      <c r="I59" s="17"/>
      <c r="J59" s="17"/>
      <c r="K59" s="23"/>
      <c r="L59" s="12"/>
      <c r="M59" s="13"/>
      <c r="N59" s="12"/>
      <c r="O59" s="13"/>
      <c r="P59" s="14"/>
      <c r="Q59" s="14"/>
      <c r="R59" s="15"/>
      <c r="S59" s="15"/>
      <c r="T59" s="15"/>
      <c r="V59" s="15"/>
      <c r="W59" s="15"/>
      <c r="X59" s="15"/>
      <c r="Y59" s="15"/>
    </row>
    <row r="60" spans="1:25" ht="15" customHeight="1" x14ac:dyDescent="0.25">
      <c r="A60" s="5">
        <f>A58+1</f>
        <v>30</v>
      </c>
      <c r="B60" s="20" t="s">
        <v>62</v>
      </c>
      <c r="C60" s="7">
        <v>4.9500000000000002E-2</v>
      </c>
      <c r="D60" s="7">
        <v>1.9732088414634145E-2</v>
      </c>
      <c r="E60" s="7">
        <f>($S$2*C60)/(C60-D60)</f>
        <v>1.3120000000000001</v>
      </c>
      <c r="F60" s="8">
        <f t="shared" ref="F60" si="103">AVERAGE(E60:E61)</f>
        <v>1.3109500000000001</v>
      </c>
      <c r="G60" s="9">
        <f t="shared" ref="G60" si="104">STDEVA(E60:E61)</f>
        <v>1.4849242404917434E-3</v>
      </c>
      <c r="H60" s="10">
        <v>1.22</v>
      </c>
      <c r="I60" s="10">
        <v>1.4</v>
      </c>
      <c r="J60" s="10" t="str">
        <f>IF(AND(F60&gt;=H60,F60&lt;=I60),"Cumple","No cumple")</f>
        <v>Cumple</v>
      </c>
      <c r="K60" s="21" t="s">
        <v>45</v>
      </c>
      <c r="L60" s="12" t="s">
        <v>46</v>
      </c>
      <c r="M60" s="13">
        <v>0.85999599999999998</v>
      </c>
      <c r="N60" s="12" t="s">
        <v>46</v>
      </c>
      <c r="O60" s="13">
        <v>0.88880800000000004</v>
      </c>
      <c r="P60" s="14">
        <f t="shared" ref="P60" si="105">AVERAGE(M60,O60)</f>
        <v>0.87440200000000001</v>
      </c>
      <c r="Q60" s="14">
        <f t="shared" ref="Q60" si="106">STDEVA(M60,O60)</f>
        <v>2.0373160579546849E-2</v>
      </c>
      <c r="R60" s="15"/>
      <c r="S60" s="15"/>
      <c r="T60" s="15"/>
      <c r="V60" s="15"/>
      <c r="W60" s="15"/>
      <c r="X60" s="15"/>
      <c r="Y60" s="15"/>
    </row>
    <row r="61" spans="1:25" x14ac:dyDescent="0.25">
      <c r="A61" s="5"/>
      <c r="B61" s="20"/>
      <c r="C61" s="7">
        <v>5.1700000000000003E-2</v>
      </c>
      <c r="D61" s="7">
        <v>2.05592258951065E-2</v>
      </c>
      <c r="E61" s="7">
        <f>($S$2*C61)/(C61-D61)</f>
        <v>1.3099000000000001</v>
      </c>
      <c r="F61" s="8"/>
      <c r="G61" s="16"/>
      <c r="H61" s="17"/>
      <c r="I61" s="17"/>
      <c r="J61" s="17"/>
      <c r="K61" s="23"/>
      <c r="L61" s="12"/>
      <c r="M61" s="13"/>
      <c r="N61" s="12"/>
      <c r="O61" s="13"/>
      <c r="P61" s="14"/>
      <c r="Q61" s="14"/>
      <c r="R61" s="15"/>
      <c r="S61" s="15"/>
      <c r="T61" s="15"/>
      <c r="V61" s="15"/>
      <c r="W61" s="15"/>
      <c r="X61" s="15"/>
      <c r="Y61" s="15"/>
    </row>
    <row r="62" spans="1:25" x14ac:dyDescent="0.25">
      <c r="A62" s="5">
        <f>A60+1</f>
        <v>31</v>
      </c>
      <c r="B62" s="20" t="s">
        <v>28</v>
      </c>
      <c r="C62" s="7">
        <v>3.6200000000000003E-2</v>
      </c>
      <c r="D62" s="7">
        <v>1.1383074115909289E-2</v>
      </c>
      <c r="E62" s="7">
        <f>($S$2*C62)/(C62-D62)</f>
        <v>1.1509</v>
      </c>
      <c r="F62" s="8">
        <f t="shared" ref="F62" si="107">AVERAGE(E62:E63)</f>
        <v>1.15195</v>
      </c>
      <c r="G62" s="9">
        <f t="shared" ref="G62" si="108">STDEVA(E62:E63)</f>
        <v>1.4849242404917434E-3</v>
      </c>
      <c r="H62" s="10">
        <v>1.1499999999999999</v>
      </c>
      <c r="I62" s="10">
        <v>1.1599999999999999</v>
      </c>
      <c r="J62" s="10" t="str">
        <f>IF(AND(F62&gt;=H62,F62&lt;=I62),"Cumple","No cumple")</f>
        <v>Cumple</v>
      </c>
      <c r="K62" s="21" t="s">
        <v>20</v>
      </c>
      <c r="L62" s="12" t="s">
        <v>21</v>
      </c>
      <c r="M62" s="13">
        <v>0.80181199999999997</v>
      </c>
      <c r="N62" s="12" t="s">
        <v>21</v>
      </c>
      <c r="O62" s="13">
        <v>0.800315</v>
      </c>
      <c r="P62" s="14">
        <f t="shared" ref="P62" si="109">AVERAGE(M62,O62)</f>
        <v>0.80106349999999993</v>
      </c>
      <c r="Q62" s="14">
        <f t="shared" ref="Q62" si="110">STDEVA(M62,O62)</f>
        <v>1.0585388514362409E-3</v>
      </c>
      <c r="R62" s="15"/>
      <c r="S62" s="15"/>
      <c r="T62" s="15"/>
      <c r="V62" s="15"/>
      <c r="W62" s="15"/>
      <c r="X62" s="15"/>
      <c r="Y62" s="15"/>
    </row>
    <row r="63" spans="1:25" x14ac:dyDescent="0.25">
      <c r="A63" s="5"/>
      <c r="B63" s="20"/>
      <c r="C63" s="7">
        <v>3.1800000000000002E-2</v>
      </c>
      <c r="D63" s="7">
        <v>1.0039202081526453E-2</v>
      </c>
      <c r="E63" s="7">
        <f>($S$2*C63)/(C63-D63)</f>
        <v>1.153</v>
      </c>
      <c r="F63" s="8"/>
      <c r="G63" s="16"/>
      <c r="H63" s="17"/>
      <c r="I63" s="17"/>
      <c r="J63" s="17"/>
      <c r="K63" s="23"/>
      <c r="L63" s="12"/>
      <c r="M63" s="13"/>
      <c r="N63" s="12"/>
      <c r="O63" s="13"/>
      <c r="P63" s="14"/>
      <c r="Q63" s="14"/>
      <c r="R63" s="15"/>
      <c r="S63" s="15"/>
      <c r="T63" s="15"/>
      <c r="V63" s="15"/>
      <c r="W63" s="15"/>
      <c r="X63" s="15"/>
      <c r="Y63" s="15"/>
    </row>
    <row r="64" spans="1:25" ht="29.25" customHeight="1" x14ac:dyDescent="0.25">
      <c r="A64" s="5">
        <f>A62+1</f>
        <v>32</v>
      </c>
      <c r="B64" s="20" t="s">
        <v>63</v>
      </c>
      <c r="C64" s="7">
        <v>5.0599999999999999E-2</v>
      </c>
      <c r="D64" s="7">
        <v>7.9000000000000008E-3</v>
      </c>
      <c r="E64" s="7">
        <f>($S$2*C64)/(C64-D64)</f>
        <v>0.93497423887587816</v>
      </c>
      <c r="F64" s="8">
        <f t="shared" ref="F64" si="111">AVERAGE(E64:E65)</f>
        <v>0.93956661734588898</v>
      </c>
      <c r="G64" s="9">
        <f t="shared" ref="G64" si="112">STDEVA(E64:E65)</f>
        <v>6.4946039158394215E-3</v>
      </c>
      <c r="H64" s="10">
        <v>0.93899999999999995</v>
      </c>
      <c r="I64" s="10">
        <v>0.96</v>
      </c>
      <c r="J64" s="10" t="str">
        <f>IF(AND(F64&gt;=H64,F64&lt;=I64),"Cumple","No cumple")</f>
        <v>Cumple</v>
      </c>
      <c r="K64" s="21" t="s">
        <v>64</v>
      </c>
      <c r="L64" s="12" t="s">
        <v>65</v>
      </c>
      <c r="M64" s="13">
        <v>0.92913500000000004</v>
      </c>
      <c r="N64" s="12" t="s">
        <v>65</v>
      </c>
      <c r="O64" s="13">
        <v>0.84721500000000005</v>
      </c>
      <c r="P64" s="14">
        <f t="shared" ref="P64" si="113">AVERAGE(M64,O64)</f>
        <v>0.88817500000000005</v>
      </c>
      <c r="Q64" s="14">
        <f t="shared" ref="Q64" si="114">STDEVA(M64,O64)</f>
        <v>5.7926187514801969E-2</v>
      </c>
      <c r="R64" s="15"/>
      <c r="S64" s="15"/>
      <c r="T64" s="15"/>
      <c r="V64" s="15"/>
      <c r="W64" s="15"/>
      <c r="X64" s="15"/>
      <c r="Y64" s="15"/>
    </row>
    <row r="65" spans="1:25" x14ac:dyDescent="0.25">
      <c r="A65" s="5"/>
      <c r="B65" s="20"/>
      <c r="C65" s="7">
        <v>2.86E-2</v>
      </c>
      <c r="D65" s="7">
        <v>4.7000000000000002E-3</v>
      </c>
      <c r="E65" s="7">
        <f>($S$2*C65)/(C65-D65)</f>
        <v>0.94415899581589968</v>
      </c>
      <c r="F65" s="8"/>
      <c r="G65" s="16"/>
      <c r="H65" s="17"/>
      <c r="I65" s="17"/>
      <c r="J65" s="17"/>
      <c r="K65" s="23"/>
      <c r="L65" s="12"/>
      <c r="M65" s="13"/>
      <c r="N65" s="12"/>
      <c r="O65" s="13"/>
      <c r="P65" s="14"/>
      <c r="Q65" s="14"/>
      <c r="R65" s="15"/>
      <c r="S65" s="15"/>
      <c r="T65" s="15"/>
      <c r="V65" s="15"/>
      <c r="W65" s="15"/>
      <c r="X65" s="15"/>
      <c r="Y65" s="15"/>
    </row>
    <row r="66" spans="1:25" x14ac:dyDescent="0.25">
      <c r="A66" s="5">
        <f>A64+1</f>
        <v>33</v>
      </c>
      <c r="B66" s="20" t="s">
        <v>66</v>
      </c>
      <c r="C66" s="7">
        <v>7.6700000000000004E-2</v>
      </c>
      <c r="D66" s="7">
        <v>2.4182166102577451E-2</v>
      </c>
      <c r="E66" s="7">
        <f>($S$2*C66)/(C66-D66)</f>
        <v>1.1523000000000001</v>
      </c>
      <c r="F66" s="8">
        <f t="shared" ref="F66" si="115">AVERAGE(E66:E67)</f>
        <v>1.15205</v>
      </c>
      <c r="G66" s="9">
        <f t="shared" ref="G66" si="116">STDEVA(E66:E67)</f>
        <v>3.5355339059339183E-4</v>
      </c>
      <c r="H66" s="10">
        <v>1.1499999999999999</v>
      </c>
      <c r="I66" s="10">
        <v>1.1599999999999999</v>
      </c>
      <c r="J66" s="10" t="str">
        <f>IF(AND(F66&gt;=H66,F66&lt;=I66),"Cumple","No cumple")</f>
        <v>Cumple</v>
      </c>
      <c r="K66" s="21" t="s">
        <v>20</v>
      </c>
      <c r="L66" s="12" t="s">
        <v>21</v>
      </c>
      <c r="M66" s="13">
        <v>0.773532</v>
      </c>
      <c r="N66" s="12" t="s">
        <v>21</v>
      </c>
      <c r="O66" s="32">
        <v>0.76400500000000005</v>
      </c>
      <c r="P66" s="14">
        <f t="shared" ref="P66" si="117">AVERAGE(M66,O66)</f>
        <v>0.76876849999999997</v>
      </c>
      <c r="Q66" s="14">
        <f t="shared" ref="Q66" si="118">STDEVA(M66,O66)</f>
        <v>6.7366063043642049E-3</v>
      </c>
      <c r="R66" s="15"/>
      <c r="S66" s="15"/>
      <c r="T66" s="15"/>
      <c r="V66" s="15"/>
      <c r="W66" s="15"/>
      <c r="X66" s="15"/>
      <c r="Y66" s="15"/>
    </row>
    <row r="67" spans="1:25" x14ac:dyDescent="0.25">
      <c r="A67" s="5"/>
      <c r="B67" s="20"/>
      <c r="C67" s="7">
        <v>6.0900000000000003E-2</v>
      </c>
      <c r="D67" s="7">
        <v>1.9182601146032291E-2</v>
      </c>
      <c r="E67" s="7">
        <f>($S$2*C67)/(C67-D67)</f>
        <v>1.1517999999999999</v>
      </c>
      <c r="F67" s="8"/>
      <c r="G67" s="16"/>
      <c r="H67" s="17"/>
      <c r="I67" s="17"/>
      <c r="J67" s="17"/>
      <c r="K67" s="23"/>
      <c r="L67" s="12"/>
      <c r="M67" s="13"/>
      <c r="N67" s="12"/>
      <c r="O67" s="33"/>
      <c r="P67" s="14"/>
      <c r="Q67" s="14"/>
      <c r="R67" s="15"/>
      <c r="S67" s="15"/>
      <c r="T67" s="15"/>
      <c r="V67" s="15"/>
      <c r="W67" s="15"/>
      <c r="X67" s="15"/>
      <c r="Y67" s="15"/>
    </row>
    <row r="68" spans="1:25" x14ac:dyDescent="0.25">
      <c r="A68" s="5">
        <f>A66+1</f>
        <v>34</v>
      </c>
      <c r="B68" s="20" t="s">
        <v>67</v>
      </c>
      <c r="C68" s="7">
        <v>7.3899999999999993E-2</v>
      </c>
      <c r="D68" s="7">
        <v>2.7199999999999998E-2</v>
      </c>
      <c r="E68" s="7">
        <f>($S$2*C68)/(C68-D68)</f>
        <v>1.2485460385438976</v>
      </c>
      <c r="F68" s="34">
        <f t="shared" ref="F68" si="119">AVERAGE(E68:E69)</f>
        <v>1.2558268309311416</v>
      </c>
      <c r="G68" s="9">
        <f t="shared" ref="G68" si="120">STDEVA(E68:E69)</f>
        <v>1.0296595338863398E-2</v>
      </c>
      <c r="H68" s="10">
        <v>1.08</v>
      </c>
      <c r="I68" s="10">
        <v>1.1000000000000001</v>
      </c>
      <c r="J68" s="28" t="str">
        <f>IF(AND(F68&gt;=H68,F68&lt;=I68),"Cumple","No cumple")</f>
        <v>No cumple</v>
      </c>
      <c r="K68" s="21" t="s">
        <v>50</v>
      </c>
      <c r="L68" s="12" t="s">
        <v>51</v>
      </c>
      <c r="M68" s="13">
        <v>0.66014099999999998</v>
      </c>
      <c r="N68" s="12" t="s">
        <v>51</v>
      </c>
      <c r="O68" s="13">
        <v>0.63031899999999996</v>
      </c>
      <c r="P68" s="29">
        <f t="shared" ref="P68" si="121">AVERAGE(M68,O68)</f>
        <v>0.64522999999999997</v>
      </c>
      <c r="Q68" s="14">
        <f t="shared" ref="Q68" si="122">STDEVA(M68,O68)</f>
        <v>2.1087338428545231E-2</v>
      </c>
      <c r="R68" s="15"/>
      <c r="S68" s="15"/>
      <c r="T68" s="15"/>
      <c r="V68" s="15"/>
      <c r="W68" s="15"/>
      <c r="X68" s="15"/>
      <c r="Y68" s="15"/>
    </row>
    <row r="69" spans="1:25" x14ac:dyDescent="0.25">
      <c r="A69" s="5"/>
      <c r="B69" s="20"/>
      <c r="C69" s="7">
        <v>3.5700000000000003E-2</v>
      </c>
      <c r="D69" s="7">
        <v>1.34E-2</v>
      </c>
      <c r="E69" s="7">
        <f>($S$2*C69)/(C69-D69)</f>
        <v>1.2631076233183858</v>
      </c>
      <c r="F69" s="35"/>
      <c r="G69" s="16"/>
      <c r="H69" s="17"/>
      <c r="I69" s="17"/>
      <c r="J69" s="17"/>
      <c r="K69" s="23"/>
      <c r="L69" s="12"/>
      <c r="M69" s="13"/>
      <c r="N69" s="12"/>
      <c r="O69" s="13"/>
      <c r="P69" s="29"/>
      <c r="Q69" s="14"/>
      <c r="R69" s="15"/>
      <c r="S69" s="15"/>
      <c r="T69" s="15"/>
      <c r="V69" s="15"/>
      <c r="W69" s="15"/>
      <c r="X69" s="15"/>
      <c r="Y69" s="15"/>
    </row>
    <row r="70" spans="1:25" x14ac:dyDescent="0.25">
      <c r="A70" s="5">
        <f>A68+1</f>
        <v>35</v>
      </c>
      <c r="B70" s="20" t="s">
        <v>68</v>
      </c>
      <c r="C70" s="7">
        <v>4.7800000000000002E-2</v>
      </c>
      <c r="D70" s="7">
        <v>5.8999999999999999E-3</v>
      </c>
      <c r="E70" s="7">
        <f>($S$2*C70)/(C70-D70)</f>
        <v>0.90010023866348454</v>
      </c>
      <c r="F70" s="34">
        <f t="shared" ref="F70" si="123">AVERAGE(E70:E71)</f>
        <v>0.89834557387719682</v>
      </c>
      <c r="G70" s="9">
        <f t="shared" ref="G70" si="124">STDEVA(E70:E71)</f>
        <v>2.4814707381865799E-3</v>
      </c>
      <c r="H70" s="10">
        <v>1.07</v>
      </c>
      <c r="I70" s="10">
        <v>1.27</v>
      </c>
      <c r="J70" s="28" t="str">
        <f>IF(AND(F70&gt;=H70,F70&lt;=I70),"Cumple","No cumple")</f>
        <v>No cumple</v>
      </c>
      <c r="K70" s="21" t="s">
        <v>69</v>
      </c>
      <c r="L70" s="12" t="s">
        <v>70</v>
      </c>
      <c r="M70" s="13">
        <v>0.69657100000000005</v>
      </c>
      <c r="N70" s="12" t="s">
        <v>70</v>
      </c>
      <c r="O70" s="13">
        <v>0.630471</v>
      </c>
      <c r="P70" s="29">
        <f t="shared" ref="P70" si="125">AVERAGE(M70,O70)</f>
        <v>0.66352100000000003</v>
      </c>
      <c r="Q70" s="14">
        <f t="shared" ref="Q70" si="126">STDEVA(M70,O70)</f>
        <v>4.6739758236430826E-2</v>
      </c>
      <c r="R70" s="15"/>
      <c r="S70" s="15"/>
      <c r="T70" s="15"/>
      <c r="V70" s="15"/>
      <c r="W70" s="15"/>
      <c r="X70" s="15"/>
      <c r="Y70" s="15"/>
    </row>
    <row r="71" spans="1:25" x14ac:dyDescent="0.25">
      <c r="A71" s="5"/>
      <c r="B71" s="20"/>
      <c r="C71" s="7">
        <v>5.2499999999999998E-2</v>
      </c>
      <c r="D71" s="7">
        <v>6.3E-3</v>
      </c>
      <c r="E71" s="7">
        <f>($S$2*C71)/(C71-D71)</f>
        <v>0.89659090909090911</v>
      </c>
      <c r="F71" s="35"/>
      <c r="G71" s="16"/>
      <c r="H71" s="17"/>
      <c r="I71" s="17"/>
      <c r="J71" s="17"/>
      <c r="K71" s="23"/>
      <c r="L71" s="12"/>
      <c r="M71" s="13"/>
      <c r="N71" s="12"/>
      <c r="O71" s="13"/>
      <c r="P71" s="29"/>
      <c r="Q71" s="14"/>
      <c r="R71" s="15"/>
      <c r="S71" s="15"/>
      <c r="T71" s="15"/>
      <c r="V71" s="15"/>
      <c r="W71" s="15"/>
      <c r="X71" s="15"/>
      <c r="Y71" s="15"/>
    </row>
    <row r="72" spans="1:25" x14ac:dyDescent="0.25">
      <c r="A72" s="5">
        <f>A70+1</f>
        <v>36</v>
      </c>
      <c r="B72" s="20" t="s">
        <v>71</v>
      </c>
      <c r="C72" s="7">
        <v>4.9700000000000001E-2</v>
      </c>
      <c r="D72" s="7">
        <v>1.5704941482444737E-2</v>
      </c>
      <c r="E72" s="7">
        <f>($S$2*C72)/(C72-D72)</f>
        <v>1.1535</v>
      </c>
      <c r="F72" s="8">
        <f t="shared" ref="F72" si="127">AVERAGE(E72:E73)</f>
        <v>1.1537500000000001</v>
      </c>
      <c r="G72" s="9">
        <f t="shared" ref="G72" si="128">STDEVA(E72:E73)</f>
        <v>3.5355339059323483E-4</v>
      </c>
      <c r="H72" s="10">
        <v>1.1499999999999999</v>
      </c>
      <c r="I72" s="10">
        <v>1.1599999999999999</v>
      </c>
      <c r="J72" s="10" t="str">
        <f>IF(AND(F72&gt;=H72,F72&lt;=I72),"Cumple","No cumple")</f>
        <v>Cumple</v>
      </c>
      <c r="K72" s="21" t="s">
        <v>20</v>
      </c>
      <c r="L72" s="12" t="s">
        <v>21</v>
      </c>
      <c r="M72" s="13">
        <v>0.80467100000000003</v>
      </c>
      <c r="N72" s="12" t="s">
        <v>21</v>
      </c>
      <c r="O72" s="13">
        <v>0.83919699999999997</v>
      </c>
      <c r="P72" s="14">
        <f t="shared" ref="P72" si="129">AVERAGE(M72,O72)</f>
        <v>0.82193399999999994</v>
      </c>
      <c r="Q72" s="14">
        <f t="shared" ref="Q72" si="130">STDEVA(M72,O72)</f>
        <v>2.44135687272467E-2</v>
      </c>
      <c r="R72" s="15"/>
      <c r="S72" s="15"/>
      <c r="T72" s="15"/>
      <c r="V72" s="15"/>
      <c r="W72" s="15"/>
      <c r="X72" s="15"/>
      <c r="Y72" s="15"/>
    </row>
    <row r="73" spans="1:25" x14ac:dyDescent="0.25">
      <c r="A73" s="5"/>
      <c r="B73" s="20"/>
      <c r="C73" s="7">
        <v>4.7899999999999998E-2</v>
      </c>
      <c r="D73" s="7">
        <v>1.5150346620450603E-2</v>
      </c>
      <c r="E73" s="7">
        <f>($S$2*C73)/(C73-D73)</f>
        <v>1.1539999999999999</v>
      </c>
      <c r="F73" s="8"/>
      <c r="G73" s="16"/>
      <c r="H73" s="17"/>
      <c r="I73" s="17"/>
      <c r="J73" s="17"/>
      <c r="K73" s="23"/>
      <c r="L73" s="12"/>
      <c r="M73" s="13"/>
      <c r="N73" s="12"/>
      <c r="O73" s="13"/>
      <c r="P73" s="14"/>
      <c r="Q73" s="14"/>
      <c r="R73" s="15"/>
      <c r="S73" s="15"/>
      <c r="T73" s="15"/>
      <c r="V73" s="15"/>
      <c r="W73" s="15"/>
      <c r="X73" s="15"/>
      <c r="Y73" s="15"/>
    </row>
    <row r="74" spans="1:25" x14ac:dyDescent="0.25">
      <c r="A74" s="5">
        <f>A72+1</f>
        <v>37</v>
      </c>
      <c r="B74" s="20" t="s">
        <v>72</v>
      </c>
      <c r="C74" s="7">
        <v>3.4599999999999999E-2</v>
      </c>
      <c r="D74" s="7">
        <v>1.1074146845915202E-2</v>
      </c>
      <c r="E74" s="7">
        <f>($S$2*C74)/(C74-D74)</f>
        <v>1.1604000000000001</v>
      </c>
      <c r="F74" s="8">
        <f t="shared" ref="F74" si="131">AVERAGE(E74:E75)</f>
        <v>1.1605500000000002</v>
      </c>
      <c r="G74" s="9">
        <f t="shared" ref="G74" si="132">STDEVA(E74:E75)</f>
        <v>2.1213203435594091E-4</v>
      </c>
      <c r="H74" s="10">
        <v>1.1499999999999999</v>
      </c>
      <c r="I74" s="22">
        <v>1.161</v>
      </c>
      <c r="J74" s="10" t="str">
        <f>IF(AND(F74&gt;=H74,F74&lt;=I74),"Cumple","No cumple")</f>
        <v>Cumple</v>
      </c>
      <c r="K74" s="21" t="s">
        <v>20</v>
      </c>
      <c r="L74" s="12" t="s">
        <v>21</v>
      </c>
      <c r="M74" s="13">
        <v>0.82398899999999997</v>
      </c>
      <c r="N74" s="12" t="s">
        <v>21</v>
      </c>
      <c r="O74" s="13">
        <v>0.82652199999999998</v>
      </c>
      <c r="P74" s="14">
        <f t="shared" ref="P74" si="133">AVERAGE(M74,O74)</f>
        <v>0.82525549999999992</v>
      </c>
      <c r="Q74" s="14">
        <f t="shared" ref="Q74" si="134">STDEVA(M74,O74)</f>
        <v>1.79110147674553E-3</v>
      </c>
      <c r="R74" s="15"/>
      <c r="S74" s="15"/>
      <c r="T74" s="15"/>
      <c r="V74" s="15"/>
      <c r="W74" s="15"/>
      <c r="X74" s="15"/>
      <c r="Y74" s="15"/>
    </row>
    <row r="75" spans="1:25" x14ac:dyDescent="0.25">
      <c r="A75" s="5"/>
      <c r="B75" s="20"/>
      <c r="C75" s="7">
        <v>2.9100000000000001E-2</v>
      </c>
      <c r="D75" s="7">
        <v>9.3189196174722141E-3</v>
      </c>
      <c r="E75" s="7">
        <f>($S$2*C75)/(C75-D75)</f>
        <v>1.1607000000000001</v>
      </c>
      <c r="F75" s="8"/>
      <c r="G75" s="16"/>
      <c r="H75" s="17"/>
      <c r="I75" s="24"/>
      <c r="J75" s="17"/>
      <c r="K75" s="23"/>
      <c r="L75" s="12"/>
      <c r="M75" s="13"/>
      <c r="N75" s="12"/>
      <c r="O75" s="13"/>
      <c r="P75" s="14"/>
      <c r="Q75" s="14"/>
      <c r="R75" s="15"/>
      <c r="S75" s="15"/>
      <c r="T75" s="15"/>
      <c r="V75" s="15"/>
      <c r="W75" s="15"/>
      <c r="X75" s="15"/>
      <c r="Y75" s="15"/>
    </row>
    <row r="76" spans="1:25" x14ac:dyDescent="0.25">
      <c r="A76" s="5">
        <f>A74+1</f>
        <v>38</v>
      </c>
      <c r="B76" s="20" t="s">
        <v>73</v>
      </c>
      <c r="C76" s="7">
        <v>8.2000000000000003E-2</v>
      </c>
      <c r="D76" s="7">
        <v>9.2999999999999992E-3</v>
      </c>
      <c r="E76" s="7">
        <f>($S$2*C76)/(C76-D76)</f>
        <v>0.88993122420907844</v>
      </c>
      <c r="F76" s="8">
        <f t="shared" ref="F76" si="135">AVERAGE(E76:E77)</f>
        <v>0.88757536820210015</v>
      </c>
      <c r="G76" s="9">
        <f t="shared" ref="G76" si="136">STDEVA(E76:E77)</f>
        <v>3.3316835160668314E-3</v>
      </c>
      <c r="H76" s="10">
        <v>0.85899999999999999</v>
      </c>
      <c r="I76" s="10">
        <v>0.88800000000000001</v>
      </c>
      <c r="J76" s="10" t="str">
        <f>IF(AND(F76&gt;=H76,F76&lt;=I76),"Cumple","No cumple")</f>
        <v>Cumple</v>
      </c>
      <c r="K76" s="21" t="s">
        <v>26</v>
      </c>
      <c r="L76" s="12" t="s">
        <v>27</v>
      </c>
      <c r="M76" s="13">
        <v>0.80552500000000005</v>
      </c>
      <c r="N76" s="12" t="s">
        <v>27</v>
      </c>
      <c r="O76" s="13">
        <v>0.71592900000000004</v>
      </c>
      <c r="P76" s="14">
        <f t="shared" ref="P76" si="137">AVERAGE(M76,O76)</f>
        <v>0.76072700000000004</v>
      </c>
      <c r="Q76" s="14">
        <f t="shared" ref="Q76" si="138">STDEVA(M76,O76)</f>
        <v>6.3353939167189913E-2</v>
      </c>
      <c r="R76" s="15"/>
      <c r="S76" s="15"/>
      <c r="T76" s="15"/>
      <c r="V76" s="15"/>
      <c r="W76" s="15"/>
      <c r="X76" s="15"/>
      <c r="Y76" s="15"/>
    </row>
    <row r="77" spans="1:25" x14ac:dyDescent="0.25">
      <c r="A77" s="5"/>
      <c r="B77" s="20"/>
      <c r="C77" s="7">
        <v>5.0599999999999999E-2</v>
      </c>
      <c r="D77" s="7">
        <v>5.4999999999999997E-3</v>
      </c>
      <c r="E77" s="7">
        <f>($S$2*C77)/(C77-D77)</f>
        <v>0.88521951219512185</v>
      </c>
      <c r="F77" s="8"/>
      <c r="G77" s="16"/>
      <c r="H77" s="17"/>
      <c r="I77" s="17"/>
      <c r="J77" s="17"/>
      <c r="K77" s="23"/>
      <c r="L77" s="12"/>
      <c r="M77" s="13"/>
      <c r="N77" s="12"/>
      <c r="O77" s="13"/>
      <c r="P77" s="14"/>
      <c r="Q77" s="14"/>
      <c r="R77" s="15"/>
      <c r="S77" s="15"/>
      <c r="T77" s="15"/>
      <c r="V77" s="15"/>
      <c r="W77" s="15"/>
      <c r="X77" s="15"/>
      <c r="Y77" s="15"/>
    </row>
    <row r="78" spans="1:25" x14ac:dyDescent="0.25">
      <c r="A78" s="5">
        <f>A76+1</f>
        <v>39</v>
      </c>
      <c r="B78" s="20" t="s">
        <v>74</v>
      </c>
      <c r="C78" s="7">
        <v>5.9200000000000003E-2</v>
      </c>
      <c r="D78" s="7">
        <v>5.7000000000000002E-3</v>
      </c>
      <c r="E78" s="7">
        <f>($S$2*C78)/(C78-D78)</f>
        <v>0.87306168224299063</v>
      </c>
      <c r="F78" s="8">
        <f t="shared" ref="F78" si="139">AVERAGE(E78:E79)</f>
        <v>0.87274009222281701</v>
      </c>
      <c r="G78" s="9">
        <f t="shared" ref="G78" si="140">STDEVA(E78:E79)</f>
        <v>4.5479696805345379E-4</v>
      </c>
      <c r="H78" s="10">
        <v>0.85899999999999999</v>
      </c>
      <c r="I78" s="10">
        <v>0.88800000000000001</v>
      </c>
      <c r="J78" s="10" t="str">
        <f>IF(AND(F78&gt;=H78,F78&lt;=I78),"Cumple","No cumple")</f>
        <v>Cumple</v>
      </c>
      <c r="K78" s="21" t="s">
        <v>26</v>
      </c>
      <c r="L78" s="5" t="s">
        <v>27</v>
      </c>
      <c r="M78" s="13">
        <v>0.81025599999999998</v>
      </c>
      <c r="N78" s="12" t="s">
        <v>27</v>
      </c>
      <c r="O78" s="13">
        <v>0.78842100000000004</v>
      </c>
      <c r="P78" s="14">
        <f t="shared" ref="P78" si="141">AVERAGE(M78,O78)</f>
        <v>0.79933849999999995</v>
      </c>
      <c r="Q78" s="14">
        <f t="shared" ref="Q78" si="142">STDEVA(M78,O78)</f>
        <v>1.5439676567208221E-2</v>
      </c>
      <c r="R78" s="15"/>
      <c r="S78" s="15"/>
      <c r="T78" s="15"/>
      <c r="V78" s="15"/>
      <c r="W78" s="15"/>
      <c r="X78" s="15"/>
      <c r="Y78" s="15"/>
    </row>
    <row r="79" spans="1:25" x14ac:dyDescent="0.25">
      <c r="A79" s="5"/>
      <c r="B79" s="20"/>
      <c r="C79" s="7">
        <v>5.0200000000000002E-2</v>
      </c>
      <c r="D79" s="7">
        <v>4.7999999999999996E-3</v>
      </c>
      <c r="E79" s="7">
        <f>($S$2*C79)/(C79-D79)</f>
        <v>0.87241850220264328</v>
      </c>
      <c r="F79" s="8"/>
      <c r="G79" s="16"/>
      <c r="H79" s="17"/>
      <c r="I79" s="17"/>
      <c r="J79" s="17"/>
      <c r="K79" s="23"/>
      <c r="L79" s="5"/>
      <c r="M79" s="13"/>
      <c r="N79" s="12"/>
      <c r="O79" s="13"/>
      <c r="P79" s="14"/>
      <c r="Q79" s="14"/>
      <c r="R79" s="15"/>
      <c r="S79" s="15"/>
      <c r="T79" s="15"/>
      <c r="V79" s="15"/>
      <c r="W79" s="15"/>
      <c r="X79" s="15"/>
      <c r="Y79" s="15"/>
    </row>
    <row r="80" spans="1:25" x14ac:dyDescent="0.25">
      <c r="A80" s="5">
        <f>A78+1</f>
        <v>40</v>
      </c>
      <c r="B80" s="20" t="s">
        <v>75</v>
      </c>
      <c r="C80" s="7">
        <v>4.7500000000000001E-2</v>
      </c>
      <c r="D80" s="7">
        <v>1.5122030237580991E-2</v>
      </c>
      <c r="E80" s="7">
        <f>($S$2*C80)/(C80-D80)</f>
        <v>1.1575</v>
      </c>
      <c r="F80" s="8">
        <f t="shared" ref="F80" si="143">AVERAGE(E80:E81)</f>
        <v>1.1587999999999998</v>
      </c>
      <c r="G80" s="9">
        <f t="shared" ref="G80" si="144">STDEVA(E80:E81)</f>
        <v>1.8384776310849781E-3</v>
      </c>
      <c r="H80" s="10">
        <v>1.1499999999999999</v>
      </c>
      <c r="I80" s="10">
        <v>1.1599999999999999</v>
      </c>
      <c r="J80" s="10" t="str">
        <f>IF(AND(F80&gt;=H80,F80&lt;=I80),"Cumple","No cumple")</f>
        <v>Cumple</v>
      </c>
      <c r="K80" s="21" t="s">
        <v>20</v>
      </c>
      <c r="L80" s="12" t="s">
        <v>21</v>
      </c>
      <c r="M80" s="13">
        <v>0.80774199999999996</v>
      </c>
      <c r="N80" s="12" t="s">
        <v>21</v>
      </c>
      <c r="O80" s="13">
        <v>0.78395099999999995</v>
      </c>
      <c r="P80" s="14">
        <f t="shared" ref="P80" si="145">AVERAGE(M80,O80)</f>
        <v>0.7958464999999999</v>
      </c>
      <c r="Q80" s="14">
        <f t="shared" ref="Q80" si="146">STDEVA(M80,O80)</f>
        <v>1.6822777431209156E-2</v>
      </c>
      <c r="R80" s="15"/>
      <c r="S80" s="15"/>
      <c r="T80" s="15"/>
      <c r="V80" s="15"/>
      <c r="W80" s="15"/>
      <c r="X80" s="15"/>
      <c r="Y80" s="15"/>
    </row>
    <row r="81" spans="1:25" x14ac:dyDescent="0.25">
      <c r="A81" s="5"/>
      <c r="B81" s="20"/>
      <c r="C81" s="7">
        <v>9.0999999999999998E-2</v>
      </c>
      <c r="D81" s="7">
        <v>2.9109645720196524E-2</v>
      </c>
      <c r="E81" s="7">
        <f>($S$2*C81)/(C81-D81)</f>
        <v>1.1600999999999999</v>
      </c>
      <c r="F81" s="8"/>
      <c r="G81" s="16"/>
      <c r="H81" s="17"/>
      <c r="I81" s="17"/>
      <c r="J81" s="17"/>
      <c r="K81" s="23"/>
      <c r="L81" s="12"/>
      <c r="M81" s="13"/>
      <c r="N81" s="12"/>
      <c r="O81" s="13"/>
      <c r="P81" s="14"/>
      <c r="Q81" s="14"/>
      <c r="R81" s="15"/>
      <c r="S81" s="15"/>
      <c r="T81" s="15"/>
      <c r="V81" s="15"/>
      <c r="W81" s="15"/>
      <c r="X81" s="15"/>
      <c r="Y81" s="15"/>
    </row>
    <row r="82" spans="1:25" x14ac:dyDescent="0.25">
      <c r="A82" s="5">
        <f>A80+1</f>
        <v>41</v>
      </c>
      <c r="B82" s="20" t="s">
        <v>76</v>
      </c>
      <c r="C82" s="7">
        <v>4.5400000000000003E-2</v>
      </c>
      <c r="D82" s="7">
        <v>1.4399913457377761E-2</v>
      </c>
      <c r="E82" s="7">
        <f>($S$2*C82)/(C82-D82)</f>
        <v>1.1555</v>
      </c>
      <c r="F82" s="8">
        <f t="shared" ref="F82" si="147">AVERAGE(E82:E83)</f>
        <v>1.1554250000000001</v>
      </c>
      <c r="G82" s="9">
        <f t="shared" ref="G82" si="148">STDEVA(E82:E83)</f>
        <v>1.0606601717773493E-4</v>
      </c>
      <c r="H82" s="10">
        <v>1.1499999999999999</v>
      </c>
      <c r="I82" s="10">
        <v>1.1599999999999999</v>
      </c>
      <c r="J82" s="10" t="str">
        <f>IF(AND(F82&gt;=H82,F82&lt;=I82),"Cumple","No cumple")</f>
        <v>Cumple</v>
      </c>
      <c r="K82" s="21" t="s">
        <v>20</v>
      </c>
      <c r="L82" s="12" t="s">
        <v>21</v>
      </c>
      <c r="M82" s="13">
        <v>0.72069099999999997</v>
      </c>
      <c r="N82" s="12" t="s">
        <v>21</v>
      </c>
      <c r="O82" s="13">
        <v>0.72110200000000002</v>
      </c>
      <c r="P82" s="14">
        <f t="shared" ref="P82" si="149">AVERAGE(M82,O82)</f>
        <v>0.72089650000000005</v>
      </c>
      <c r="Q82" s="14">
        <f t="shared" ref="Q82" si="150">STDEVA(M82,O82)</f>
        <v>2.9062088706770651E-4</v>
      </c>
      <c r="R82" s="15"/>
      <c r="S82" s="15"/>
      <c r="T82" s="15"/>
      <c r="V82" s="15"/>
      <c r="W82" s="15"/>
      <c r="X82" s="15"/>
      <c r="Y82" s="15"/>
    </row>
    <row r="83" spans="1:25" x14ac:dyDescent="0.25">
      <c r="A83" s="5"/>
      <c r="B83" s="20"/>
      <c r="C83" s="7">
        <v>4.8399999999999999E-2</v>
      </c>
      <c r="D83" s="7">
        <v>1.5347158869606616E-2</v>
      </c>
      <c r="E83" s="7">
        <f>($S$2*C83)/(C83-D83)</f>
        <v>1.1553500000000003</v>
      </c>
      <c r="F83" s="8"/>
      <c r="G83" s="16"/>
      <c r="H83" s="17"/>
      <c r="I83" s="17"/>
      <c r="J83" s="17"/>
      <c r="K83" s="23"/>
      <c r="L83" s="12"/>
      <c r="M83" s="13"/>
      <c r="N83" s="12"/>
      <c r="O83" s="13"/>
      <c r="P83" s="14"/>
      <c r="Q83" s="14"/>
      <c r="R83" s="15"/>
      <c r="S83" s="15"/>
      <c r="T83" s="15"/>
      <c r="V83" s="15"/>
      <c r="W83" s="15"/>
      <c r="X83" s="15"/>
      <c r="Y83" s="15"/>
    </row>
    <row r="84" spans="1:25" x14ac:dyDescent="0.25">
      <c r="A84" s="5">
        <f>A82+1</f>
        <v>42</v>
      </c>
      <c r="B84" s="20" t="s">
        <v>77</v>
      </c>
      <c r="C84" s="7">
        <v>3.9800000000000002E-2</v>
      </c>
      <c r="D84" s="7">
        <v>4.1999999999999997E-3</v>
      </c>
      <c r="E84" s="7">
        <f>($S$2*C84)/(C84-D84)</f>
        <v>0.88208426966292153</v>
      </c>
      <c r="F84" s="8">
        <f t="shared" ref="F84" si="151">AVERAGE(E84:E85)</f>
        <v>0.88520603031839662</v>
      </c>
      <c r="G84" s="9">
        <f t="shared" ref="G84" si="152">STDEVA(E84:E85)</f>
        <v>4.4148362574555986E-3</v>
      </c>
      <c r="H84" s="10">
        <v>0.85899999999999999</v>
      </c>
      <c r="I84" s="10">
        <v>0.88800000000000001</v>
      </c>
      <c r="J84" s="10" t="str">
        <f>IF(AND(F84&gt;=H84,F84&lt;=I84),"Cumple","No cumple")</f>
        <v>Cumple</v>
      </c>
      <c r="K84" s="21" t="s">
        <v>26</v>
      </c>
      <c r="L84" s="12" t="s">
        <v>27</v>
      </c>
      <c r="M84" s="13">
        <v>0.90630999999999995</v>
      </c>
      <c r="N84" s="12" t="s">
        <v>27</v>
      </c>
      <c r="O84" s="13">
        <v>0.926728</v>
      </c>
      <c r="P84" s="14">
        <f t="shared" ref="P84" si="153">AVERAGE(M84,O84)</f>
        <v>0.91651899999999997</v>
      </c>
      <c r="Q84" s="14">
        <f t="shared" ref="Q84" si="154">STDEVA(M84,O84)</f>
        <v>1.4437706258266961E-2</v>
      </c>
      <c r="R84" s="15"/>
      <c r="S84" s="15"/>
      <c r="T84" s="15"/>
      <c r="V84" s="15"/>
      <c r="W84" s="15"/>
      <c r="X84" s="15"/>
      <c r="Y84" s="15"/>
    </row>
    <row r="85" spans="1:25" x14ac:dyDescent="0.25">
      <c r="A85" s="5"/>
      <c r="B85" s="20"/>
      <c r="C85" s="7">
        <v>4.7399999999999998E-2</v>
      </c>
      <c r="D85" s="7">
        <v>5.3E-3</v>
      </c>
      <c r="E85" s="7">
        <f>($S$2*C85)/(C85-D85)</f>
        <v>0.88832779097387171</v>
      </c>
      <c r="F85" s="8"/>
      <c r="G85" s="16"/>
      <c r="H85" s="17"/>
      <c r="I85" s="17"/>
      <c r="J85" s="17"/>
      <c r="K85" s="23"/>
      <c r="L85" s="12"/>
      <c r="M85" s="13"/>
      <c r="N85" s="12"/>
      <c r="O85" s="13"/>
      <c r="P85" s="14"/>
      <c r="Q85" s="14"/>
      <c r="R85" s="15"/>
      <c r="S85" s="15"/>
      <c r="T85" s="15"/>
      <c r="V85" s="15"/>
      <c r="W85" s="15"/>
      <c r="X85" s="15"/>
      <c r="Y85" s="15"/>
    </row>
    <row r="86" spans="1:25" x14ac:dyDescent="0.25">
      <c r="A86" s="5">
        <f>A84+1</f>
        <v>43</v>
      </c>
      <c r="B86" s="20" t="s">
        <v>48</v>
      </c>
      <c r="C86" s="7">
        <v>8.48E-2</v>
      </c>
      <c r="D86" s="7">
        <v>2.0199999999999999E-2</v>
      </c>
      <c r="E86" s="7">
        <f>($S$2*C86)/(C86-D86)</f>
        <v>1.0357151702786378</v>
      </c>
      <c r="F86" s="8">
        <f t="shared" ref="F86" si="155">AVERAGE(E86:E87)</f>
        <v>1.0367494770312109</v>
      </c>
      <c r="G86" s="9">
        <f t="shared" ref="G86" si="156">STDEVA(E86:E87)</f>
        <v>1.4627306371429508E-3</v>
      </c>
      <c r="H86" s="22">
        <v>1.04</v>
      </c>
      <c r="I86" s="10">
        <v>1.05</v>
      </c>
      <c r="J86" s="28" t="str">
        <f>IF(AND(F86&gt;=H86,F86&lt;=I86),"Cumple","No cumple")</f>
        <v>No cumple</v>
      </c>
      <c r="K86" s="21" t="s">
        <v>37</v>
      </c>
      <c r="L86" s="36" t="s">
        <v>38</v>
      </c>
      <c r="M86" s="13">
        <v>0.69058600000000003</v>
      </c>
      <c r="N86" s="12" t="s">
        <v>38</v>
      </c>
      <c r="O86" s="13">
        <v>0.66982900000000001</v>
      </c>
      <c r="P86" s="29">
        <f t="shared" ref="P86" si="157">AVERAGE(M86,O86)</f>
        <v>0.68020750000000008</v>
      </c>
      <c r="Q86" s="14">
        <f t="shared" ref="Q86" si="158">STDEVA(M86,O86)</f>
        <v>1.4677415457089185E-2</v>
      </c>
      <c r="R86" s="15"/>
      <c r="S86" s="15"/>
      <c r="T86" s="15"/>
      <c r="V86" s="15"/>
      <c r="W86" s="15"/>
      <c r="X86" s="15"/>
      <c r="Y86" s="15"/>
    </row>
    <row r="87" spans="1:25" x14ac:dyDescent="0.25">
      <c r="A87" s="5"/>
      <c r="B87" s="20"/>
      <c r="C87" s="7">
        <v>0.1022</v>
      </c>
      <c r="D87" s="7">
        <v>2.4500000000000001E-2</v>
      </c>
      <c r="E87" s="7">
        <f>($S$2*C87)/(C87-D87)</f>
        <v>1.037783783783784</v>
      </c>
      <c r="F87" s="8"/>
      <c r="G87" s="16"/>
      <c r="H87" s="24"/>
      <c r="I87" s="17"/>
      <c r="J87" s="17"/>
      <c r="K87" s="23"/>
      <c r="L87" s="37"/>
      <c r="M87" s="13"/>
      <c r="N87" s="12"/>
      <c r="O87" s="13"/>
      <c r="P87" s="29"/>
      <c r="Q87" s="14"/>
      <c r="R87" s="15"/>
      <c r="S87" s="15"/>
      <c r="T87" s="15"/>
      <c r="V87" s="15"/>
      <c r="W87" s="15"/>
      <c r="X87" s="15"/>
      <c r="Y87" s="15"/>
    </row>
    <row r="88" spans="1:25" x14ac:dyDescent="0.25">
      <c r="A88" s="5">
        <f>A86+1</f>
        <v>44</v>
      </c>
      <c r="B88" s="20" t="s">
        <v>39</v>
      </c>
      <c r="C88" s="7">
        <v>6.0100000000000001E-2</v>
      </c>
      <c r="D88" s="7">
        <v>1.7000000000000001E-2</v>
      </c>
      <c r="E88" s="7">
        <f>($S$2*C88)/(C88-D88)</f>
        <v>1.1002064965197216</v>
      </c>
      <c r="F88" s="38">
        <f>AVERAGE(E88:E89)</f>
        <v>1.0991157482598608</v>
      </c>
      <c r="G88" s="9">
        <f t="shared" ref="G88" si="159">STDEVA(E88:E89)</f>
        <v>1.5425509822299601E-3</v>
      </c>
      <c r="H88" s="10">
        <v>1.08</v>
      </c>
      <c r="I88" s="10">
        <v>1.1000000000000001</v>
      </c>
      <c r="J88" s="10" t="str">
        <f>IF(AND(F88&gt;=H88,F88&lt;=I88),"Cumple","No cumple")</f>
        <v>Cumple</v>
      </c>
      <c r="K88" s="21" t="s">
        <v>50</v>
      </c>
      <c r="L88" s="12" t="s">
        <v>51</v>
      </c>
      <c r="M88" s="13">
        <v>0.89338700000000004</v>
      </c>
      <c r="N88" s="12" t="s">
        <v>51</v>
      </c>
      <c r="O88" s="13">
        <v>0.91326799999999997</v>
      </c>
      <c r="P88" s="14">
        <f t="shared" ref="P88" si="160">AVERAGE(M88,O88)</f>
        <v>0.90332750000000006</v>
      </c>
      <c r="Q88" s="14">
        <f t="shared" ref="Q88" si="161">STDEVA(M88,O88)</f>
        <v>1.40579899167697E-2</v>
      </c>
      <c r="R88" s="15"/>
      <c r="S88" s="15"/>
      <c r="T88" s="15"/>
      <c r="V88" s="15"/>
      <c r="W88" s="15"/>
      <c r="X88" s="15"/>
      <c r="Y88" s="15"/>
    </row>
    <row r="89" spans="1:25" x14ac:dyDescent="0.25">
      <c r="A89" s="5"/>
      <c r="B89" s="20"/>
      <c r="C89" s="7">
        <v>5.0099999999999999E-2</v>
      </c>
      <c r="D89" s="7">
        <v>1.41E-2</v>
      </c>
      <c r="E89" s="7">
        <f>($S$2*C89)/(C89-D89)</f>
        <v>1.098025</v>
      </c>
      <c r="F89" s="38"/>
      <c r="G89" s="16"/>
      <c r="H89" s="17"/>
      <c r="I89" s="17"/>
      <c r="J89" s="17"/>
      <c r="K89" s="23"/>
      <c r="L89" s="12"/>
      <c r="M89" s="13"/>
      <c r="N89" s="12"/>
      <c r="O89" s="13"/>
      <c r="P89" s="14"/>
      <c r="Q89" s="14"/>
      <c r="R89" s="15"/>
      <c r="S89" s="15"/>
      <c r="T89" s="15"/>
      <c r="V89" s="15"/>
      <c r="W89" s="15"/>
      <c r="X89" s="15"/>
      <c r="Y89" s="15"/>
    </row>
    <row r="90" spans="1:25" x14ac:dyDescent="0.25">
      <c r="A90" s="5">
        <f>A88+1</f>
        <v>45</v>
      </c>
      <c r="B90" s="20" t="s">
        <v>55</v>
      </c>
      <c r="C90" s="7">
        <v>5.0900000000000001E-2</v>
      </c>
      <c r="D90" s="7">
        <v>1.2E-2</v>
      </c>
      <c r="E90" s="7">
        <f>($S$2*C90)/(C90-D90)</f>
        <v>1.0323933161953727</v>
      </c>
      <c r="F90" s="8">
        <f t="shared" ref="F90" si="162">AVERAGE(E90:E91)</f>
        <v>1.0350164708901981</v>
      </c>
      <c r="G90" s="9">
        <f t="shared" ref="G90" si="163">STDEVA(E90:E91)</f>
        <v>3.7097009456247883E-3</v>
      </c>
      <c r="H90" s="10">
        <v>1.07</v>
      </c>
      <c r="I90" s="10">
        <v>1.27</v>
      </c>
      <c r="J90" s="28" t="str">
        <f>IF(AND(F90&gt;=H90,F90&lt;=I90),"Cumple","No cumple")</f>
        <v>No cumple</v>
      </c>
      <c r="K90" s="21" t="s">
        <v>69</v>
      </c>
      <c r="L90" s="12" t="s">
        <v>70</v>
      </c>
      <c r="M90" s="13">
        <v>0.69025000000000003</v>
      </c>
      <c r="N90" s="12" t="s">
        <v>70</v>
      </c>
      <c r="O90" s="13">
        <v>0.67203100000000004</v>
      </c>
      <c r="P90" s="29">
        <f t="shared" ref="P90" si="164">AVERAGE(M90,O90)</f>
        <v>0.68114050000000004</v>
      </c>
      <c r="Q90" s="14">
        <f t="shared" ref="Q90" si="165">STDEVA(M90,O90)</f>
        <v>1.2882778446437699E-2</v>
      </c>
      <c r="R90" s="15"/>
      <c r="S90" s="15"/>
      <c r="T90" s="15"/>
      <c r="V90" s="15"/>
      <c r="W90" s="15"/>
      <c r="X90" s="15"/>
      <c r="Y90" s="15"/>
    </row>
    <row r="91" spans="1:25" x14ac:dyDescent="0.25">
      <c r="A91" s="5"/>
      <c r="B91" s="20"/>
      <c r="C91" s="7">
        <v>8.43E-2</v>
      </c>
      <c r="D91" s="7">
        <v>2.0199999999999999E-2</v>
      </c>
      <c r="E91" s="7">
        <f>($S$2*C91)/(C91-D91)</f>
        <v>1.0376396255850235</v>
      </c>
      <c r="F91" s="8"/>
      <c r="G91" s="16"/>
      <c r="H91" s="17"/>
      <c r="I91" s="17"/>
      <c r="J91" s="17"/>
      <c r="K91" s="23"/>
      <c r="L91" s="12"/>
      <c r="M91" s="13"/>
      <c r="N91" s="12"/>
      <c r="O91" s="13"/>
      <c r="P91" s="29"/>
      <c r="Q91" s="14"/>
      <c r="R91" s="15"/>
      <c r="S91" s="15"/>
      <c r="T91" s="15"/>
      <c r="V91" s="15"/>
      <c r="W91" s="15"/>
      <c r="X91" s="15"/>
      <c r="Y91" s="15"/>
    </row>
    <row r="92" spans="1:25" x14ac:dyDescent="0.25">
      <c r="A92" s="5">
        <f>A90+1</f>
        <v>46</v>
      </c>
      <c r="B92" s="20" t="s">
        <v>78</v>
      </c>
      <c r="C92" s="7">
        <v>7.8700000000000006E-2</v>
      </c>
      <c r="D92" s="7">
        <v>2.4340987481397187E-2</v>
      </c>
      <c r="E92" s="7">
        <f>($S$2*C92)/(C92-D92)</f>
        <v>1.1423000000000001</v>
      </c>
      <c r="F92" s="8">
        <f t="shared" ref="F92" si="166">AVERAGE(E92:E93)</f>
        <v>1.1421000000000001</v>
      </c>
      <c r="G92" s="9">
        <f t="shared" ref="G92" si="167">STDEVA(E92:E93)</f>
        <v>2.8284271247474484E-4</v>
      </c>
      <c r="H92" s="10">
        <v>1.1399999999999999</v>
      </c>
      <c r="I92" s="10">
        <v>1.21</v>
      </c>
      <c r="J92" s="10" t="str">
        <f>IF(AND(F92&gt;=H92,F92&lt;=I92),"Cumple","No cumple")</f>
        <v>Cumple</v>
      </c>
      <c r="K92" s="21" t="s">
        <v>33</v>
      </c>
      <c r="L92" s="12" t="s">
        <v>34</v>
      </c>
      <c r="M92" s="13">
        <v>0.89082700000000004</v>
      </c>
      <c r="N92" s="12" t="s">
        <v>34</v>
      </c>
      <c r="O92" s="13">
        <v>0.82647400000000004</v>
      </c>
      <c r="P92" s="14">
        <f t="shared" ref="P92" si="168">AVERAGE(M92,O92)</f>
        <v>0.85865049999999998</v>
      </c>
      <c r="Q92" s="14">
        <f t="shared" ref="Q92" si="169">STDEVA(M92,O92)</f>
        <v>4.5504442689697888E-2</v>
      </c>
      <c r="R92" s="15"/>
      <c r="S92" s="15"/>
      <c r="T92" s="15"/>
      <c r="V92" s="15"/>
      <c r="W92" s="15"/>
      <c r="X92" s="15"/>
      <c r="Y92" s="15"/>
    </row>
    <row r="93" spans="1:25" x14ac:dyDescent="0.25">
      <c r="A93" s="5"/>
      <c r="B93" s="20"/>
      <c r="C93" s="7">
        <v>4.7300000000000002E-2</v>
      </c>
      <c r="D93" s="7">
        <v>1.4617891233908394E-2</v>
      </c>
      <c r="E93" s="7">
        <f>($S$2*C93)/(C93-D93)</f>
        <v>1.1418999999999999</v>
      </c>
      <c r="F93" s="8"/>
      <c r="G93" s="16"/>
      <c r="H93" s="17"/>
      <c r="I93" s="17"/>
      <c r="J93" s="17"/>
      <c r="K93" s="23"/>
      <c r="L93" s="12"/>
      <c r="M93" s="13"/>
      <c r="N93" s="12"/>
      <c r="O93" s="13"/>
      <c r="P93" s="14"/>
      <c r="Q93" s="14"/>
      <c r="R93" s="15"/>
      <c r="S93" s="15"/>
      <c r="T93" s="15"/>
      <c r="V93" s="15"/>
      <c r="W93" s="15"/>
      <c r="X93" s="15"/>
      <c r="Y93" s="15"/>
    </row>
    <row r="94" spans="1:25" x14ac:dyDescent="0.25">
      <c r="A94" s="5">
        <f>A92+1</f>
        <v>47</v>
      </c>
      <c r="B94" s="20" t="s">
        <v>79</v>
      </c>
      <c r="C94" s="7">
        <v>6.5500000000000003E-2</v>
      </c>
      <c r="D94" s="7">
        <v>2.0906419880921567E-2</v>
      </c>
      <c r="E94" s="7">
        <f>($S$2*C94)/(C94-D94)</f>
        <v>1.1589</v>
      </c>
      <c r="F94" s="8">
        <f t="shared" ref="F94" si="170">AVERAGE(E94:E95)</f>
        <v>1.15835</v>
      </c>
      <c r="G94" s="9">
        <f t="shared" ref="G94" si="171">STDEVA(E94:E95)</f>
        <v>7.7781745930527359E-4</v>
      </c>
      <c r="H94" s="10">
        <v>1.1499999999999999</v>
      </c>
      <c r="I94" s="10">
        <v>1.1599999999999999</v>
      </c>
      <c r="J94" s="10" t="str">
        <f>IF(AND(F94&gt;=H94,F94&lt;=I94),"Cumple","No cumple")</f>
        <v>Cumple</v>
      </c>
      <c r="K94" s="21" t="s">
        <v>20</v>
      </c>
      <c r="L94" s="12" t="s">
        <v>21</v>
      </c>
      <c r="M94" s="13">
        <v>0.72599599999999997</v>
      </c>
      <c r="N94" s="12" t="s">
        <v>21</v>
      </c>
      <c r="O94" s="13">
        <v>0.73258699999999999</v>
      </c>
      <c r="P94" s="14">
        <f t="shared" ref="P94" si="172">AVERAGE(M94,O94)</f>
        <v>0.72929149999999998</v>
      </c>
      <c r="Q94" s="14">
        <f t="shared" ref="Q94" si="173">STDEVA(M94,O94)</f>
        <v>4.6605407948005443E-3</v>
      </c>
      <c r="R94" s="15"/>
      <c r="S94" s="15"/>
      <c r="T94" s="15"/>
      <c r="V94" s="15"/>
      <c r="W94" s="15"/>
      <c r="X94" s="15"/>
      <c r="Y94" s="15"/>
    </row>
    <row r="95" spans="1:25" x14ac:dyDescent="0.25">
      <c r="A95" s="5"/>
      <c r="B95" s="20"/>
      <c r="C95" s="7">
        <v>7.6300000000000007E-2</v>
      </c>
      <c r="D95" s="7">
        <v>2.4304232164449817E-2</v>
      </c>
      <c r="E95" s="7">
        <f>($S$2*C95)/(C95-D95)</f>
        <v>1.1577999999999999</v>
      </c>
      <c r="F95" s="8"/>
      <c r="G95" s="16"/>
      <c r="H95" s="17"/>
      <c r="I95" s="17"/>
      <c r="J95" s="17"/>
      <c r="K95" s="23"/>
      <c r="L95" s="12"/>
      <c r="M95" s="13"/>
      <c r="N95" s="12"/>
      <c r="O95" s="13"/>
      <c r="P95" s="14"/>
      <c r="Q95" s="14"/>
      <c r="R95" s="15"/>
      <c r="S95" s="15"/>
      <c r="T95" s="15"/>
      <c r="V95" s="15"/>
      <c r="W95" s="15"/>
      <c r="X95" s="15"/>
      <c r="Y95" s="15"/>
    </row>
    <row r="96" spans="1:25" x14ac:dyDescent="0.25">
      <c r="A96" s="5">
        <f>A94+1</f>
        <v>48</v>
      </c>
      <c r="B96" s="20" t="s">
        <v>28</v>
      </c>
      <c r="C96" s="7">
        <v>5.5100000000000003E-2</v>
      </c>
      <c r="D96" s="7">
        <v>1.8832460165178949E-2</v>
      </c>
      <c r="E96" s="7">
        <f>($S$2*C96)/(C96-D96)</f>
        <v>1.1987000000000001</v>
      </c>
      <c r="F96" s="8">
        <f t="shared" ref="F96" si="174">AVERAGE(E96:E97)</f>
        <v>1.1971500000000002</v>
      </c>
      <c r="G96" s="9">
        <f t="shared" ref="G96" si="175">STDEVA(E96:E97)</f>
        <v>2.1920310216783697E-3</v>
      </c>
      <c r="H96" s="10">
        <v>1.1399999999999999</v>
      </c>
      <c r="I96" s="10">
        <v>1.21</v>
      </c>
      <c r="J96" s="10" t="str">
        <f>IF(AND(F96&gt;=H96,F96&lt;=I96),"Cumple","No cumple")</f>
        <v>Cumple</v>
      </c>
      <c r="K96" s="21" t="s">
        <v>33</v>
      </c>
      <c r="L96" s="12" t="s">
        <v>34</v>
      </c>
      <c r="M96" s="13">
        <v>0.84567099999999995</v>
      </c>
      <c r="N96" s="12" t="s">
        <v>34</v>
      </c>
      <c r="O96" s="13">
        <v>0.76487700000000003</v>
      </c>
      <c r="P96" s="14">
        <f t="shared" ref="P96" si="176">AVERAGE(M96,O96)</f>
        <v>0.80527400000000005</v>
      </c>
      <c r="Q96" s="14">
        <f t="shared" ref="Q96" si="177">STDEVA(M96,O96)</f>
        <v>5.7129985279185863E-2</v>
      </c>
      <c r="R96" s="15"/>
      <c r="S96" s="15"/>
      <c r="T96" s="15"/>
      <c r="V96" s="15"/>
      <c r="W96" s="15"/>
      <c r="X96" s="15"/>
      <c r="Y96" s="15"/>
    </row>
    <row r="97" spans="1:25" x14ac:dyDescent="0.25">
      <c r="A97" s="5"/>
      <c r="B97" s="20"/>
      <c r="C97" s="7">
        <v>4.7E-2</v>
      </c>
      <c r="D97" s="7">
        <v>1.5983773837403809E-2</v>
      </c>
      <c r="E97" s="7">
        <f>($S$2*C97)/(C97-D97)</f>
        <v>1.1956</v>
      </c>
      <c r="F97" s="8"/>
      <c r="G97" s="16"/>
      <c r="H97" s="17"/>
      <c r="I97" s="17"/>
      <c r="J97" s="17"/>
      <c r="K97" s="23"/>
      <c r="L97" s="12"/>
      <c r="M97" s="13"/>
      <c r="N97" s="12"/>
      <c r="O97" s="13"/>
      <c r="P97" s="14"/>
      <c r="Q97" s="14"/>
      <c r="R97" s="15"/>
      <c r="S97" s="15"/>
      <c r="T97" s="15"/>
      <c r="V97" s="15"/>
      <c r="W97" s="15"/>
      <c r="X97" s="15"/>
      <c r="Y97" s="15"/>
    </row>
    <row r="98" spans="1:25" x14ac:dyDescent="0.25">
      <c r="A98" s="5">
        <f>A96+1</f>
        <v>49</v>
      </c>
      <c r="B98" s="20" t="s">
        <v>80</v>
      </c>
      <c r="C98" s="7">
        <v>9.01E-2</v>
      </c>
      <c r="D98" s="7">
        <v>2.7549274087109554E-2</v>
      </c>
      <c r="E98" s="7">
        <f>($S$2*C98)/(C98-D98)</f>
        <v>1.1365000000000001</v>
      </c>
      <c r="F98" s="8">
        <f t="shared" ref="F98" si="178">AVERAGE(E98:E99)</f>
        <v>1.1375999999999999</v>
      </c>
      <c r="G98" s="9">
        <f t="shared" ref="G98" si="179">STDEVA(E98:E99)</f>
        <v>1.5556349186103902E-3</v>
      </c>
      <c r="H98" s="10">
        <v>1.1200000000000001</v>
      </c>
      <c r="I98" s="10">
        <v>1.1399999999999999</v>
      </c>
      <c r="J98" s="10" t="str">
        <f>IF(AND(F98&gt;=H98,F98&lt;=I98),"Cumple","No cumple")</f>
        <v>Cumple</v>
      </c>
      <c r="K98" s="21" t="s">
        <v>29</v>
      </c>
      <c r="L98" s="12" t="s">
        <v>30</v>
      </c>
      <c r="M98" s="13">
        <v>0.96221299999999998</v>
      </c>
      <c r="N98" s="12" t="s">
        <v>30</v>
      </c>
      <c r="O98" s="13">
        <v>0.96241900000000002</v>
      </c>
      <c r="P98" s="14">
        <f t="shared" ref="P98" si="180">AVERAGE(M98,O98)</f>
        <v>0.96231599999999995</v>
      </c>
      <c r="Q98" s="14">
        <f t="shared" ref="Q98" si="181">STDEVA(M98,O98)</f>
        <v>1.456639969244567E-4</v>
      </c>
      <c r="V98" s="15"/>
      <c r="W98" s="15"/>
      <c r="X98" s="15"/>
      <c r="Y98" s="15"/>
    </row>
    <row r="99" spans="1:25" x14ac:dyDescent="0.25">
      <c r="A99" s="5"/>
      <c r="B99" s="20"/>
      <c r="C99" s="7">
        <v>7.6499999999999999E-2</v>
      </c>
      <c r="D99" s="7">
        <v>2.3493501361201367E-2</v>
      </c>
      <c r="E99" s="7">
        <f>($S$2*C99)/(C99-D99)</f>
        <v>1.1387</v>
      </c>
      <c r="F99" s="8"/>
      <c r="G99" s="16"/>
      <c r="H99" s="17"/>
      <c r="I99" s="17"/>
      <c r="J99" s="17"/>
      <c r="K99" s="23"/>
      <c r="L99" s="12"/>
      <c r="M99" s="13"/>
      <c r="N99" s="12"/>
      <c r="O99" s="13"/>
      <c r="P99" s="14"/>
      <c r="Q99" s="14"/>
      <c r="V99" s="15"/>
      <c r="W99" s="15"/>
      <c r="X99" s="15"/>
      <c r="Y99" s="15"/>
    </row>
    <row r="100" spans="1:25" x14ac:dyDescent="0.25">
      <c r="A100" s="5">
        <f>A98+1</f>
        <v>50</v>
      </c>
      <c r="B100" s="20" t="s">
        <v>40</v>
      </c>
      <c r="C100" s="7">
        <v>6.3299999999999995E-2</v>
      </c>
      <c r="D100" s="7">
        <v>2.01E-2</v>
      </c>
      <c r="E100" s="7">
        <f>($S$2*C100)/(C100-D100)</f>
        <v>1.1561041666666667</v>
      </c>
      <c r="F100" s="8">
        <f t="shared" ref="F100" si="182">AVERAGE(E100:E101)</f>
        <v>1.1590819746376813</v>
      </c>
      <c r="G100" s="9">
        <f t="shared" ref="G100" si="183">STDEVA(E100:E101)</f>
        <v>4.2112564187513218E-3</v>
      </c>
      <c r="H100" s="10">
        <v>1.1499999999999999</v>
      </c>
      <c r="I100" s="22">
        <v>1.1599999999999999</v>
      </c>
      <c r="J100" s="10" t="str">
        <f>IF(AND(F100&gt;=H100,F100&lt;=I100),"Cumple","No cumple")</f>
        <v>Cumple</v>
      </c>
      <c r="K100" s="21" t="s">
        <v>20</v>
      </c>
      <c r="L100" s="12" t="s">
        <v>21</v>
      </c>
      <c r="M100" s="13">
        <v>0.69572999999999996</v>
      </c>
      <c r="N100" s="12" t="s">
        <v>21</v>
      </c>
      <c r="O100" s="13">
        <v>0.69136399999999998</v>
      </c>
      <c r="P100" s="26">
        <f t="shared" ref="P100" si="184">AVERAGE(M100,O100)</f>
        <v>0.69354699999999991</v>
      </c>
      <c r="Q100" s="14">
        <f t="shared" ref="Q100" si="185">STDEVA(M100,O100)</f>
        <v>3.0872282066604531E-3</v>
      </c>
      <c r="W100" s="15"/>
      <c r="X100" s="15"/>
      <c r="Y100" s="15"/>
    </row>
    <row r="101" spans="1:25" x14ac:dyDescent="0.25">
      <c r="A101" s="5"/>
      <c r="B101" s="20"/>
      <c r="C101" s="7">
        <v>5.4199999999999998E-2</v>
      </c>
      <c r="D101" s="7">
        <v>1.7399999999999999E-2</v>
      </c>
      <c r="E101" s="7">
        <f>($S$2*C101)/(C101-D101)</f>
        <v>1.1620597826086956</v>
      </c>
      <c r="F101" s="8"/>
      <c r="G101" s="16"/>
      <c r="H101" s="17"/>
      <c r="I101" s="24"/>
      <c r="J101" s="17"/>
      <c r="K101" s="23"/>
      <c r="L101" s="12"/>
      <c r="M101" s="13"/>
      <c r="N101" s="12"/>
      <c r="O101" s="13"/>
      <c r="P101" s="26"/>
      <c r="Q101" s="14"/>
      <c r="W101" s="15"/>
      <c r="X101" s="15"/>
      <c r="Y101" s="15"/>
    </row>
    <row r="102" spans="1:25" x14ac:dyDescent="0.25">
      <c r="A102" s="5">
        <f>A100+1</f>
        <v>51</v>
      </c>
      <c r="B102" s="20" t="s">
        <v>28</v>
      </c>
      <c r="C102" s="7">
        <v>3.8600000000000002E-2</v>
      </c>
      <c r="D102" s="7">
        <v>1.2270441774012278E-2</v>
      </c>
      <c r="E102" s="7">
        <f>($S$2*C102)/(C102-D102)</f>
        <v>1.1567000000000001</v>
      </c>
      <c r="F102" s="8">
        <f t="shared" ref="F102" si="186">AVERAGE(E102:E103)</f>
        <v>1.15825</v>
      </c>
      <c r="G102" s="9">
        <f t="shared" ref="G102" si="187">STDEVA(E102:E103)</f>
        <v>2.1920310216782127E-3</v>
      </c>
      <c r="H102" s="10">
        <v>1.1499999999999999</v>
      </c>
      <c r="I102" s="10">
        <v>1.1599999999999999</v>
      </c>
      <c r="J102" s="10" t="str">
        <f>IF(AND(F102&gt;=H102,F102&lt;=I102),"Cumple","No cumple")</f>
        <v>Cumple</v>
      </c>
      <c r="K102" s="21" t="s">
        <v>20</v>
      </c>
      <c r="L102" s="12" t="s">
        <v>21</v>
      </c>
      <c r="M102" s="13">
        <v>0.73250899999999997</v>
      </c>
      <c r="N102" s="12" t="s">
        <v>21</v>
      </c>
      <c r="O102" s="13">
        <v>0.72967099999999996</v>
      </c>
      <c r="P102" s="14">
        <f t="shared" ref="P102" si="188">AVERAGE(M102,O102)</f>
        <v>0.73109000000000002</v>
      </c>
      <c r="Q102" s="14">
        <f t="shared" ref="Q102" si="189">STDEVA(M102,O102)</f>
        <v>2.0067690450074269E-3</v>
      </c>
      <c r="W102" s="15"/>
      <c r="X102" s="15"/>
      <c r="Y102" s="15"/>
    </row>
    <row r="103" spans="1:25" x14ac:dyDescent="0.25">
      <c r="A103" s="5"/>
      <c r="B103" s="20"/>
      <c r="C103" s="7">
        <v>4.3700000000000003E-2</v>
      </c>
      <c r="D103" s="7">
        <v>1.3971339886187272E-2</v>
      </c>
      <c r="E103" s="7">
        <f>($S$2*C103)/(C103-D103)</f>
        <v>1.1597999999999999</v>
      </c>
      <c r="F103" s="8"/>
      <c r="G103" s="16"/>
      <c r="H103" s="17"/>
      <c r="I103" s="17"/>
      <c r="J103" s="17"/>
      <c r="K103" s="23"/>
      <c r="L103" s="12"/>
      <c r="M103" s="13"/>
      <c r="N103" s="12"/>
      <c r="O103" s="13"/>
      <c r="P103" s="14"/>
      <c r="Q103" s="14"/>
      <c r="W103" s="15"/>
      <c r="X103" s="15"/>
      <c r="Y103" s="15"/>
    </row>
    <row r="104" spans="1:25" x14ac:dyDescent="0.25">
      <c r="Y104" s="15"/>
    </row>
    <row r="105" spans="1:25" x14ac:dyDescent="0.25">
      <c r="Y105" s="15"/>
    </row>
  </sheetData>
  <mergeCells count="715">
    <mergeCell ref="M102:M103"/>
    <mergeCell ref="N102:N103"/>
    <mergeCell ref="O102:O103"/>
    <mergeCell ref="P102:P103"/>
    <mergeCell ref="Q102:Q103"/>
    <mergeCell ref="G102:G103"/>
    <mergeCell ref="H102:H103"/>
    <mergeCell ref="I102:I103"/>
    <mergeCell ref="J102:J103"/>
    <mergeCell ref="K102:K103"/>
    <mergeCell ref="L102:L103"/>
    <mergeCell ref="M100:M101"/>
    <mergeCell ref="N100:N101"/>
    <mergeCell ref="O100:O101"/>
    <mergeCell ref="P100:P101"/>
    <mergeCell ref="Q100:Q101"/>
    <mergeCell ref="A102:A103"/>
    <mergeCell ref="B102:B103"/>
    <mergeCell ref="F102:F103"/>
    <mergeCell ref="G100:G101"/>
    <mergeCell ref="H100:H101"/>
    <mergeCell ref="I100:I101"/>
    <mergeCell ref="J100:J101"/>
    <mergeCell ref="K100:K101"/>
    <mergeCell ref="L100:L101"/>
    <mergeCell ref="M98:M99"/>
    <mergeCell ref="N98:N99"/>
    <mergeCell ref="O98:O99"/>
    <mergeCell ref="P98:P99"/>
    <mergeCell ref="Q98:Q99"/>
    <mergeCell ref="A100:A101"/>
    <mergeCell ref="B100:B101"/>
    <mergeCell ref="F100:F101"/>
    <mergeCell ref="G98:G99"/>
    <mergeCell ref="H98:H99"/>
    <mergeCell ref="I98:I99"/>
    <mergeCell ref="J98:J99"/>
    <mergeCell ref="K98:K99"/>
    <mergeCell ref="L98:L99"/>
    <mergeCell ref="M96:M97"/>
    <mergeCell ref="N96:N97"/>
    <mergeCell ref="O96:O97"/>
    <mergeCell ref="P96:P97"/>
    <mergeCell ref="Q96:Q97"/>
    <mergeCell ref="A98:A99"/>
    <mergeCell ref="B98:B99"/>
    <mergeCell ref="F98:F99"/>
    <mergeCell ref="G96:G97"/>
    <mergeCell ref="H96:H97"/>
    <mergeCell ref="I96:I97"/>
    <mergeCell ref="J96:J97"/>
    <mergeCell ref="K96:K97"/>
    <mergeCell ref="L96:L97"/>
    <mergeCell ref="M94:M95"/>
    <mergeCell ref="N94:N95"/>
    <mergeCell ref="O94:O95"/>
    <mergeCell ref="P94:P95"/>
    <mergeCell ref="Q94:Q95"/>
    <mergeCell ref="A96:A97"/>
    <mergeCell ref="B96:B97"/>
    <mergeCell ref="F96:F97"/>
    <mergeCell ref="G94:G95"/>
    <mergeCell ref="H94:H95"/>
    <mergeCell ref="I94:I95"/>
    <mergeCell ref="J94:J95"/>
    <mergeCell ref="K94:K95"/>
    <mergeCell ref="L94:L95"/>
    <mergeCell ref="M92:M93"/>
    <mergeCell ref="N92:N93"/>
    <mergeCell ref="O92:O93"/>
    <mergeCell ref="P92:P93"/>
    <mergeCell ref="Q92:Q93"/>
    <mergeCell ref="A94:A95"/>
    <mergeCell ref="B94:B95"/>
    <mergeCell ref="F94:F95"/>
    <mergeCell ref="G92:G93"/>
    <mergeCell ref="H92:H93"/>
    <mergeCell ref="I92:I93"/>
    <mergeCell ref="J92:J93"/>
    <mergeCell ref="K92:K93"/>
    <mergeCell ref="L92:L93"/>
    <mergeCell ref="M90:M91"/>
    <mergeCell ref="N90:N91"/>
    <mergeCell ref="O90:O91"/>
    <mergeCell ref="P90:P91"/>
    <mergeCell ref="Q90:Q91"/>
    <mergeCell ref="A92:A93"/>
    <mergeCell ref="B92:B93"/>
    <mergeCell ref="F92:F93"/>
    <mergeCell ref="G90:G91"/>
    <mergeCell ref="H90:H91"/>
    <mergeCell ref="I90:I91"/>
    <mergeCell ref="J90:J91"/>
    <mergeCell ref="K90:K91"/>
    <mergeCell ref="L90:L91"/>
    <mergeCell ref="M88:M89"/>
    <mergeCell ref="N88:N89"/>
    <mergeCell ref="O88:O89"/>
    <mergeCell ref="P88:P89"/>
    <mergeCell ref="Q88:Q89"/>
    <mergeCell ref="A90:A91"/>
    <mergeCell ref="B90:B91"/>
    <mergeCell ref="F90:F91"/>
    <mergeCell ref="G88:G89"/>
    <mergeCell ref="H88:H89"/>
    <mergeCell ref="I88:I89"/>
    <mergeCell ref="J88:J89"/>
    <mergeCell ref="K88:K89"/>
    <mergeCell ref="L88:L89"/>
    <mergeCell ref="M86:M87"/>
    <mergeCell ref="N86:N87"/>
    <mergeCell ref="O86:O87"/>
    <mergeCell ref="P86:P87"/>
    <mergeCell ref="Q86:Q87"/>
    <mergeCell ref="A88:A89"/>
    <mergeCell ref="B88:B89"/>
    <mergeCell ref="F88:F89"/>
    <mergeCell ref="G86:G87"/>
    <mergeCell ref="H86:H87"/>
    <mergeCell ref="I86:I87"/>
    <mergeCell ref="J86:J87"/>
    <mergeCell ref="K86:K87"/>
    <mergeCell ref="L86:L87"/>
    <mergeCell ref="M84:M85"/>
    <mergeCell ref="N84:N85"/>
    <mergeCell ref="O84:O85"/>
    <mergeCell ref="P84:P85"/>
    <mergeCell ref="Q84:Q85"/>
    <mergeCell ref="A86:A87"/>
    <mergeCell ref="B86:B87"/>
    <mergeCell ref="F86:F87"/>
    <mergeCell ref="G84:G85"/>
    <mergeCell ref="H84:H85"/>
    <mergeCell ref="I84:I85"/>
    <mergeCell ref="J84:J85"/>
    <mergeCell ref="K84:K85"/>
    <mergeCell ref="L84:L85"/>
    <mergeCell ref="M82:M83"/>
    <mergeCell ref="N82:N83"/>
    <mergeCell ref="O82:O83"/>
    <mergeCell ref="P82:P83"/>
    <mergeCell ref="Q82:Q83"/>
    <mergeCell ref="A84:A85"/>
    <mergeCell ref="B84:B85"/>
    <mergeCell ref="F84:F85"/>
    <mergeCell ref="G82:G83"/>
    <mergeCell ref="H82:H83"/>
    <mergeCell ref="I82:I83"/>
    <mergeCell ref="J82:J83"/>
    <mergeCell ref="K82:K83"/>
    <mergeCell ref="L82:L83"/>
    <mergeCell ref="M80:M81"/>
    <mergeCell ref="N80:N81"/>
    <mergeCell ref="O80:O81"/>
    <mergeCell ref="P80:P81"/>
    <mergeCell ref="Q80:Q81"/>
    <mergeCell ref="A82:A83"/>
    <mergeCell ref="B82:B83"/>
    <mergeCell ref="F82:F83"/>
    <mergeCell ref="G80:G81"/>
    <mergeCell ref="H80:H81"/>
    <mergeCell ref="I80:I81"/>
    <mergeCell ref="J80:J81"/>
    <mergeCell ref="K80:K81"/>
    <mergeCell ref="L80:L81"/>
    <mergeCell ref="M78:M79"/>
    <mergeCell ref="N78:N79"/>
    <mergeCell ref="O78:O79"/>
    <mergeCell ref="P78:P79"/>
    <mergeCell ref="Q78:Q79"/>
    <mergeCell ref="A80:A81"/>
    <mergeCell ref="B80:B81"/>
    <mergeCell ref="F80:F81"/>
    <mergeCell ref="G78:G79"/>
    <mergeCell ref="H78:H79"/>
    <mergeCell ref="I78:I79"/>
    <mergeCell ref="J78:J79"/>
    <mergeCell ref="K78:K79"/>
    <mergeCell ref="L78:L79"/>
    <mergeCell ref="M76:M77"/>
    <mergeCell ref="N76:N77"/>
    <mergeCell ref="O76:O77"/>
    <mergeCell ref="P76:P77"/>
    <mergeCell ref="Q76:Q77"/>
    <mergeCell ref="A78:A79"/>
    <mergeCell ref="B78:B79"/>
    <mergeCell ref="F78:F79"/>
    <mergeCell ref="G76:G77"/>
    <mergeCell ref="H76:H77"/>
    <mergeCell ref="I76:I77"/>
    <mergeCell ref="J76:J77"/>
    <mergeCell ref="K76:K77"/>
    <mergeCell ref="L76:L77"/>
    <mergeCell ref="M74:M75"/>
    <mergeCell ref="N74:N75"/>
    <mergeCell ref="O74:O75"/>
    <mergeCell ref="P74:P75"/>
    <mergeCell ref="Q74:Q75"/>
    <mergeCell ref="A76:A77"/>
    <mergeCell ref="B76:B77"/>
    <mergeCell ref="F76:F77"/>
    <mergeCell ref="G74:G75"/>
    <mergeCell ref="H74:H75"/>
    <mergeCell ref="I74:I75"/>
    <mergeCell ref="J74:J75"/>
    <mergeCell ref="K74:K75"/>
    <mergeCell ref="L74:L75"/>
    <mergeCell ref="M72:M73"/>
    <mergeCell ref="N72:N73"/>
    <mergeCell ref="O72:O73"/>
    <mergeCell ref="P72:P73"/>
    <mergeCell ref="Q72:Q73"/>
    <mergeCell ref="A74:A75"/>
    <mergeCell ref="B74:B75"/>
    <mergeCell ref="F74:F75"/>
    <mergeCell ref="G72:G73"/>
    <mergeCell ref="H72:H73"/>
    <mergeCell ref="I72:I73"/>
    <mergeCell ref="J72:J73"/>
    <mergeCell ref="K72:K73"/>
    <mergeCell ref="L72:L73"/>
    <mergeCell ref="M70:M71"/>
    <mergeCell ref="N70:N71"/>
    <mergeCell ref="O70:O71"/>
    <mergeCell ref="P70:P71"/>
    <mergeCell ref="Q70:Q71"/>
    <mergeCell ref="A72:A73"/>
    <mergeCell ref="B72:B73"/>
    <mergeCell ref="F72:F73"/>
    <mergeCell ref="G70:G71"/>
    <mergeCell ref="H70:H71"/>
    <mergeCell ref="I70:I71"/>
    <mergeCell ref="J70:J71"/>
    <mergeCell ref="K70:K71"/>
    <mergeCell ref="L70:L71"/>
    <mergeCell ref="M68:M69"/>
    <mergeCell ref="N68:N69"/>
    <mergeCell ref="O68:O69"/>
    <mergeCell ref="P68:P69"/>
    <mergeCell ref="Q68:Q69"/>
    <mergeCell ref="A70:A71"/>
    <mergeCell ref="B70:B71"/>
    <mergeCell ref="F70:F71"/>
    <mergeCell ref="G68:G69"/>
    <mergeCell ref="H68:H69"/>
    <mergeCell ref="I68:I69"/>
    <mergeCell ref="J68:J69"/>
    <mergeCell ref="K68:K69"/>
    <mergeCell ref="L68:L69"/>
    <mergeCell ref="M66:M67"/>
    <mergeCell ref="N66:N67"/>
    <mergeCell ref="O66:O67"/>
    <mergeCell ref="P66:P67"/>
    <mergeCell ref="Q66:Q67"/>
    <mergeCell ref="A68:A69"/>
    <mergeCell ref="B68:B69"/>
    <mergeCell ref="F68:F69"/>
    <mergeCell ref="G66:G67"/>
    <mergeCell ref="H66:H67"/>
    <mergeCell ref="I66:I67"/>
    <mergeCell ref="J66:J67"/>
    <mergeCell ref="K66:K67"/>
    <mergeCell ref="L66:L67"/>
    <mergeCell ref="M64:M65"/>
    <mergeCell ref="N64:N65"/>
    <mergeCell ref="O64:O65"/>
    <mergeCell ref="P64:P65"/>
    <mergeCell ref="Q64:Q65"/>
    <mergeCell ref="A66:A67"/>
    <mergeCell ref="B66:B67"/>
    <mergeCell ref="F66:F67"/>
    <mergeCell ref="G64:G65"/>
    <mergeCell ref="H64:H65"/>
    <mergeCell ref="I64:I65"/>
    <mergeCell ref="J64:J65"/>
    <mergeCell ref="K64:K65"/>
    <mergeCell ref="L64:L65"/>
    <mergeCell ref="M62:M63"/>
    <mergeCell ref="N62:N63"/>
    <mergeCell ref="O62:O63"/>
    <mergeCell ref="P62:P63"/>
    <mergeCell ref="Q62:Q63"/>
    <mergeCell ref="A64:A65"/>
    <mergeCell ref="B64:B65"/>
    <mergeCell ref="F64:F65"/>
    <mergeCell ref="G62:G63"/>
    <mergeCell ref="H62:H63"/>
    <mergeCell ref="I62:I63"/>
    <mergeCell ref="J62:J63"/>
    <mergeCell ref="K62:K63"/>
    <mergeCell ref="L62:L63"/>
    <mergeCell ref="M60:M61"/>
    <mergeCell ref="N60:N61"/>
    <mergeCell ref="O60:O61"/>
    <mergeCell ref="P60:P61"/>
    <mergeCell ref="Q60:Q61"/>
    <mergeCell ref="A62:A63"/>
    <mergeCell ref="B62:B63"/>
    <mergeCell ref="F62:F63"/>
    <mergeCell ref="G60:G61"/>
    <mergeCell ref="H60:H61"/>
    <mergeCell ref="I60:I61"/>
    <mergeCell ref="J60:J61"/>
    <mergeCell ref="K60:K61"/>
    <mergeCell ref="L60:L61"/>
    <mergeCell ref="M58:M59"/>
    <mergeCell ref="N58:N59"/>
    <mergeCell ref="O58:O59"/>
    <mergeCell ref="P58:P59"/>
    <mergeCell ref="Q58:Q59"/>
    <mergeCell ref="A60:A61"/>
    <mergeCell ref="B60:B61"/>
    <mergeCell ref="F60:F61"/>
    <mergeCell ref="G58:G59"/>
    <mergeCell ref="H58:H59"/>
    <mergeCell ref="I58:I59"/>
    <mergeCell ref="J58:J59"/>
    <mergeCell ref="K58:K59"/>
    <mergeCell ref="L58:L59"/>
    <mergeCell ref="M56:M57"/>
    <mergeCell ref="N56:N57"/>
    <mergeCell ref="O56:O57"/>
    <mergeCell ref="P56:P57"/>
    <mergeCell ref="Q56:Q57"/>
    <mergeCell ref="A58:A59"/>
    <mergeCell ref="B58:B59"/>
    <mergeCell ref="F58:F59"/>
    <mergeCell ref="G56:G57"/>
    <mergeCell ref="H56:H57"/>
    <mergeCell ref="I56:I57"/>
    <mergeCell ref="J56:J57"/>
    <mergeCell ref="K56:K57"/>
    <mergeCell ref="L56:L57"/>
    <mergeCell ref="M54:M55"/>
    <mergeCell ref="N54:N55"/>
    <mergeCell ref="O54:O55"/>
    <mergeCell ref="P54:P55"/>
    <mergeCell ref="Q54:Q55"/>
    <mergeCell ref="A56:A57"/>
    <mergeCell ref="B56:B57"/>
    <mergeCell ref="F56:F57"/>
    <mergeCell ref="G54:G55"/>
    <mergeCell ref="H54:H55"/>
    <mergeCell ref="I54:I55"/>
    <mergeCell ref="J54:J55"/>
    <mergeCell ref="K54:K55"/>
    <mergeCell ref="L54:L55"/>
    <mergeCell ref="M52:M53"/>
    <mergeCell ref="N52:N53"/>
    <mergeCell ref="O52:O53"/>
    <mergeCell ref="P52:P53"/>
    <mergeCell ref="Q52:Q53"/>
    <mergeCell ref="A54:A55"/>
    <mergeCell ref="B54:B55"/>
    <mergeCell ref="F54:F55"/>
    <mergeCell ref="G52:G53"/>
    <mergeCell ref="H52:H53"/>
    <mergeCell ref="I52:I53"/>
    <mergeCell ref="J52:J53"/>
    <mergeCell ref="K52:K53"/>
    <mergeCell ref="L52:L53"/>
    <mergeCell ref="M50:M51"/>
    <mergeCell ref="N50:N51"/>
    <mergeCell ref="O50:O51"/>
    <mergeCell ref="P50:P51"/>
    <mergeCell ref="Q50:Q51"/>
    <mergeCell ref="A52:A53"/>
    <mergeCell ref="B52:B53"/>
    <mergeCell ref="F52:F53"/>
    <mergeCell ref="G50:G51"/>
    <mergeCell ref="H50:H51"/>
    <mergeCell ref="I50:I51"/>
    <mergeCell ref="J50:J51"/>
    <mergeCell ref="K50:K51"/>
    <mergeCell ref="L50:L51"/>
    <mergeCell ref="M48:M49"/>
    <mergeCell ref="N48:N49"/>
    <mergeCell ref="O48:O49"/>
    <mergeCell ref="P48:P49"/>
    <mergeCell ref="Q48:Q49"/>
    <mergeCell ref="A50:A51"/>
    <mergeCell ref="B50:B51"/>
    <mergeCell ref="F50:F51"/>
    <mergeCell ref="G48:G49"/>
    <mergeCell ref="H48:H49"/>
    <mergeCell ref="I48:I49"/>
    <mergeCell ref="J48:J49"/>
    <mergeCell ref="K48:K49"/>
    <mergeCell ref="L48:L49"/>
    <mergeCell ref="M46:M47"/>
    <mergeCell ref="N46:N47"/>
    <mergeCell ref="O46:O47"/>
    <mergeCell ref="P46:P47"/>
    <mergeCell ref="Q46:Q47"/>
    <mergeCell ref="A48:A49"/>
    <mergeCell ref="B48:B49"/>
    <mergeCell ref="F48:F49"/>
    <mergeCell ref="G46:G47"/>
    <mergeCell ref="H46:H47"/>
    <mergeCell ref="I46:I47"/>
    <mergeCell ref="J46:J47"/>
    <mergeCell ref="K46:K47"/>
    <mergeCell ref="L46:L47"/>
    <mergeCell ref="M44:M45"/>
    <mergeCell ref="N44:N45"/>
    <mergeCell ref="O44:O45"/>
    <mergeCell ref="P44:P45"/>
    <mergeCell ref="Q44:Q45"/>
    <mergeCell ref="A46:A47"/>
    <mergeCell ref="B46:B47"/>
    <mergeCell ref="F46:F47"/>
    <mergeCell ref="G44:G45"/>
    <mergeCell ref="H44:H45"/>
    <mergeCell ref="I44:I45"/>
    <mergeCell ref="J44:J45"/>
    <mergeCell ref="K44:K45"/>
    <mergeCell ref="L44:L45"/>
    <mergeCell ref="M42:M43"/>
    <mergeCell ref="N42:N43"/>
    <mergeCell ref="O42:O43"/>
    <mergeCell ref="P42:P43"/>
    <mergeCell ref="Q42:Q43"/>
    <mergeCell ref="A44:A45"/>
    <mergeCell ref="B44:B45"/>
    <mergeCell ref="F44:F45"/>
    <mergeCell ref="G42:G43"/>
    <mergeCell ref="H42:H43"/>
    <mergeCell ref="I42:I43"/>
    <mergeCell ref="J42:J43"/>
    <mergeCell ref="K42:K43"/>
    <mergeCell ref="L42:L43"/>
    <mergeCell ref="M40:M41"/>
    <mergeCell ref="N40:N41"/>
    <mergeCell ref="O40:O41"/>
    <mergeCell ref="P40:P41"/>
    <mergeCell ref="Q40:Q41"/>
    <mergeCell ref="A42:A43"/>
    <mergeCell ref="B42:B43"/>
    <mergeCell ref="F42:F43"/>
    <mergeCell ref="G40:G41"/>
    <mergeCell ref="H40:H41"/>
    <mergeCell ref="I40:I41"/>
    <mergeCell ref="J40:J41"/>
    <mergeCell ref="K40:K41"/>
    <mergeCell ref="L40:L41"/>
    <mergeCell ref="M38:M39"/>
    <mergeCell ref="N38:N39"/>
    <mergeCell ref="O38:O39"/>
    <mergeCell ref="P38:P39"/>
    <mergeCell ref="Q38:Q39"/>
    <mergeCell ref="A40:A41"/>
    <mergeCell ref="B40:B41"/>
    <mergeCell ref="F40:F41"/>
    <mergeCell ref="G38:G39"/>
    <mergeCell ref="H38:H39"/>
    <mergeCell ref="I38:I39"/>
    <mergeCell ref="J38:J39"/>
    <mergeCell ref="K38:K39"/>
    <mergeCell ref="L38:L39"/>
    <mergeCell ref="M36:M37"/>
    <mergeCell ref="N36:N37"/>
    <mergeCell ref="O36:O37"/>
    <mergeCell ref="P36:P37"/>
    <mergeCell ref="Q36:Q37"/>
    <mergeCell ref="A38:A39"/>
    <mergeCell ref="B38:B39"/>
    <mergeCell ref="F38:F39"/>
    <mergeCell ref="G36:G37"/>
    <mergeCell ref="H36:H37"/>
    <mergeCell ref="I36:I37"/>
    <mergeCell ref="J36:J37"/>
    <mergeCell ref="K36:K37"/>
    <mergeCell ref="L36:L37"/>
    <mergeCell ref="M34:M35"/>
    <mergeCell ref="N34:N35"/>
    <mergeCell ref="O34:O35"/>
    <mergeCell ref="P34:P35"/>
    <mergeCell ref="Q34:Q35"/>
    <mergeCell ref="A36:A37"/>
    <mergeCell ref="B36:B37"/>
    <mergeCell ref="F36:F37"/>
    <mergeCell ref="G34:G35"/>
    <mergeCell ref="H34:H35"/>
    <mergeCell ref="I34:I35"/>
    <mergeCell ref="J34:J35"/>
    <mergeCell ref="K34:K35"/>
    <mergeCell ref="L34:L35"/>
    <mergeCell ref="M32:M33"/>
    <mergeCell ref="N32:N33"/>
    <mergeCell ref="O32:O33"/>
    <mergeCell ref="P32:P33"/>
    <mergeCell ref="Q32:Q33"/>
    <mergeCell ref="A34:A35"/>
    <mergeCell ref="B34:B35"/>
    <mergeCell ref="F34:F35"/>
    <mergeCell ref="G32:G33"/>
    <mergeCell ref="H32:H33"/>
    <mergeCell ref="I32:I33"/>
    <mergeCell ref="J32:J33"/>
    <mergeCell ref="K32:K33"/>
    <mergeCell ref="L32:L33"/>
    <mergeCell ref="M30:M31"/>
    <mergeCell ref="N30:N31"/>
    <mergeCell ref="O30:O31"/>
    <mergeCell ref="P30:P31"/>
    <mergeCell ref="Q30:Q31"/>
    <mergeCell ref="A32:A33"/>
    <mergeCell ref="B32:B33"/>
    <mergeCell ref="F32:F33"/>
    <mergeCell ref="G30:G31"/>
    <mergeCell ref="H30:H31"/>
    <mergeCell ref="I30:I31"/>
    <mergeCell ref="J30:J31"/>
    <mergeCell ref="K30:K31"/>
    <mergeCell ref="L30:L31"/>
    <mergeCell ref="M28:M29"/>
    <mergeCell ref="N28:N29"/>
    <mergeCell ref="O28:O29"/>
    <mergeCell ref="P28:P29"/>
    <mergeCell ref="Q28:Q29"/>
    <mergeCell ref="A30:A31"/>
    <mergeCell ref="B30:B31"/>
    <mergeCell ref="F30:F31"/>
    <mergeCell ref="G28:G29"/>
    <mergeCell ref="H28:H29"/>
    <mergeCell ref="I28:I29"/>
    <mergeCell ref="J28:J29"/>
    <mergeCell ref="K28:K29"/>
    <mergeCell ref="L28:L29"/>
    <mergeCell ref="M26:M27"/>
    <mergeCell ref="N26:N27"/>
    <mergeCell ref="O26:O27"/>
    <mergeCell ref="P26:P27"/>
    <mergeCell ref="Q26:Q27"/>
    <mergeCell ref="A28:A29"/>
    <mergeCell ref="B28:B29"/>
    <mergeCell ref="F28:F29"/>
    <mergeCell ref="G26:G27"/>
    <mergeCell ref="H26:H27"/>
    <mergeCell ref="I26:I27"/>
    <mergeCell ref="J26:J27"/>
    <mergeCell ref="K26:K27"/>
    <mergeCell ref="L26:L27"/>
    <mergeCell ref="M24:M25"/>
    <mergeCell ref="N24:N25"/>
    <mergeCell ref="O24:O25"/>
    <mergeCell ref="P24:P25"/>
    <mergeCell ref="Q24:Q25"/>
    <mergeCell ref="A26:A27"/>
    <mergeCell ref="B26:B27"/>
    <mergeCell ref="F26:F27"/>
    <mergeCell ref="G24:G25"/>
    <mergeCell ref="H24:H25"/>
    <mergeCell ref="I24:I25"/>
    <mergeCell ref="J24:J25"/>
    <mergeCell ref="K24:K25"/>
    <mergeCell ref="L24:L25"/>
    <mergeCell ref="M22:M23"/>
    <mergeCell ref="N22:N23"/>
    <mergeCell ref="O22:O23"/>
    <mergeCell ref="P22:P23"/>
    <mergeCell ref="Q22:Q23"/>
    <mergeCell ref="A24:A25"/>
    <mergeCell ref="B24:B25"/>
    <mergeCell ref="F24:F25"/>
    <mergeCell ref="G22:G23"/>
    <mergeCell ref="H22:H23"/>
    <mergeCell ref="I22:I23"/>
    <mergeCell ref="J22:J23"/>
    <mergeCell ref="K22:K23"/>
    <mergeCell ref="L22:L23"/>
    <mergeCell ref="M20:M21"/>
    <mergeCell ref="N20:N21"/>
    <mergeCell ref="O20:O21"/>
    <mergeCell ref="P20:P21"/>
    <mergeCell ref="Q20:Q21"/>
    <mergeCell ref="A22:A23"/>
    <mergeCell ref="B22:B23"/>
    <mergeCell ref="F22:F23"/>
    <mergeCell ref="G20:G21"/>
    <mergeCell ref="H20:H21"/>
    <mergeCell ref="I20:I21"/>
    <mergeCell ref="J20:J21"/>
    <mergeCell ref="K20:K21"/>
    <mergeCell ref="L20:L21"/>
    <mergeCell ref="M18:M19"/>
    <mergeCell ref="N18:N19"/>
    <mergeCell ref="O18:O19"/>
    <mergeCell ref="P18:P19"/>
    <mergeCell ref="Q18:Q19"/>
    <mergeCell ref="A20:A21"/>
    <mergeCell ref="B20:B21"/>
    <mergeCell ref="F20:F21"/>
    <mergeCell ref="G18:G19"/>
    <mergeCell ref="H18:H19"/>
    <mergeCell ref="I18:I19"/>
    <mergeCell ref="J18:J19"/>
    <mergeCell ref="K18:K19"/>
    <mergeCell ref="L18:L19"/>
    <mergeCell ref="M16:M17"/>
    <mergeCell ref="N16:N17"/>
    <mergeCell ref="O16:O17"/>
    <mergeCell ref="P16:P17"/>
    <mergeCell ref="Q16:Q17"/>
    <mergeCell ref="A18:A19"/>
    <mergeCell ref="B18:B19"/>
    <mergeCell ref="F18:F19"/>
    <mergeCell ref="G16:G17"/>
    <mergeCell ref="H16:H17"/>
    <mergeCell ref="I16:I17"/>
    <mergeCell ref="J16:J17"/>
    <mergeCell ref="K16:K17"/>
    <mergeCell ref="L16:L17"/>
    <mergeCell ref="M14:M15"/>
    <mergeCell ref="N14:N15"/>
    <mergeCell ref="O14:O15"/>
    <mergeCell ref="P14:P15"/>
    <mergeCell ref="Q14:Q15"/>
    <mergeCell ref="A16:A17"/>
    <mergeCell ref="B16:B17"/>
    <mergeCell ref="F16:F17"/>
    <mergeCell ref="G14:G15"/>
    <mergeCell ref="H14:H15"/>
    <mergeCell ref="I14:I15"/>
    <mergeCell ref="J14:J15"/>
    <mergeCell ref="K14:K15"/>
    <mergeCell ref="L14:L15"/>
    <mergeCell ref="M12:M13"/>
    <mergeCell ref="N12:N13"/>
    <mergeCell ref="O12:O13"/>
    <mergeCell ref="P12:P13"/>
    <mergeCell ref="Q12:Q13"/>
    <mergeCell ref="A14:A15"/>
    <mergeCell ref="B14:B15"/>
    <mergeCell ref="F14:F15"/>
    <mergeCell ref="G12:G13"/>
    <mergeCell ref="H12:H13"/>
    <mergeCell ref="I12:I13"/>
    <mergeCell ref="J12:J13"/>
    <mergeCell ref="K12:K13"/>
    <mergeCell ref="L12:L13"/>
    <mergeCell ref="M10:M11"/>
    <mergeCell ref="N10:N11"/>
    <mergeCell ref="O10:O11"/>
    <mergeCell ref="P10:P11"/>
    <mergeCell ref="Q10:Q11"/>
    <mergeCell ref="A12:A13"/>
    <mergeCell ref="B12:B13"/>
    <mergeCell ref="F12:F13"/>
    <mergeCell ref="G10:G11"/>
    <mergeCell ref="H10:H11"/>
    <mergeCell ref="I10:I11"/>
    <mergeCell ref="J10:J11"/>
    <mergeCell ref="K10:K11"/>
    <mergeCell ref="L10:L11"/>
    <mergeCell ref="M8:M9"/>
    <mergeCell ref="N8:N9"/>
    <mergeCell ref="O8:O9"/>
    <mergeCell ref="P8:P9"/>
    <mergeCell ref="Q8:Q9"/>
    <mergeCell ref="A10:A11"/>
    <mergeCell ref="B10:B11"/>
    <mergeCell ref="F10:F11"/>
    <mergeCell ref="G8:G9"/>
    <mergeCell ref="H8:H9"/>
    <mergeCell ref="I8:I9"/>
    <mergeCell ref="J8:J9"/>
    <mergeCell ref="K8:K9"/>
    <mergeCell ref="L8:L9"/>
    <mergeCell ref="M6:M7"/>
    <mergeCell ref="N6:N7"/>
    <mergeCell ref="O6:O7"/>
    <mergeCell ref="P6:P7"/>
    <mergeCell ref="Q6:Q7"/>
    <mergeCell ref="A8:A9"/>
    <mergeCell ref="B8:B9"/>
    <mergeCell ref="F8:F9"/>
    <mergeCell ref="G6:G7"/>
    <mergeCell ref="H6:H7"/>
    <mergeCell ref="I6:I7"/>
    <mergeCell ref="J6:J7"/>
    <mergeCell ref="K6:K7"/>
    <mergeCell ref="L6:L7"/>
    <mergeCell ref="N4:N5"/>
    <mergeCell ref="O4:O5"/>
    <mergeCell ref="P4:P5"/>
    <mergeCell ref="Q4:Q5"/>
    <mergeCell ref="A6:A7"/>
    <mergeCell ref="B6:B7"/>
    <mergeCell ref="F6:F7"/>
    <mergeCell ref="H4:H5"/>
    <mergeCell ref="I4:I5"/>
    <mergeCell ref="J4:J5"/>
    <mergeCell ref="K4:K5"/>
    <mergeCell ref="L4:L5"/>
    <mergeCell ref="M4:M5"/>
    <mergeCell ref="Q2:Q3"/>
    <mergeCell ref="A4:A5"/>
    <mergeCell ref="B4:B5"/>
    <mergeCell ref="F4:F5"/>
    <mergeCell ref="G4:G5"/>
    <mergeCell ref="K2:K3"/>
    <mergeCell ref="L2:L3"/>
    <mergeCell ref="M2:M3"/>
    <mergeCell ref="N2:N3"/>
    <mergeCell ref="O2:O3"/>
    <mergeCell ref="P2:P3"/>
    <mergeCell ref="R1:S1"/>
    <mergeCell ref="A2:A3"/>
    <mergeCell ref="B2:B3"/>
    <mergeCell ref="F2:F3"/>
    <mergeCell ref="G2:G3"/>
    <mergeCell ref="H2:H3"/>
    <mergeCell ref="I2:I3"/>
    <mergeCell ref="J2:J3"/>
  </mergeCells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Resultados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2018-10-22T14:10:05Z</dcterms:created>
  <dcterms:modified xsi:type="dcterms:W3CDTF">2018-10-22T14:15:31Z</dcterms:modified>
</cp:coreProperties>
</file>