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D:\Users\dlopez94\Desktop\"/>
    </mc:Choice>
  </mc:AlternateContent>
  <xr:revisionPtr revIDLastSave="0" documentId="13_ncr:1_{E1B12C8A-1EB5-48B5-9703-AC4D4C715F38}" xr6:coauthVersionLast="43" xr6:coauthVersionMax="43" xr10:uidLastSave="{00000000-0000-0000-0000-000000000000}"/>
  <workbookProtection workbookAlgorithmName="SHA-512" workbookHashValue="uJjSXOX9jGDYI0H+q6tcezzKydVi1c6SkwqpdOH0di+Vk0/2q509GPmz9jrWMQXP0YM4bQ7+CFbud8D1tI1Dhg==" workbookSaltValue="q2gJ1Gubip0mik3HMBkYYA==" workbookSpinCount="100000" lockStructure="1"/>
  <bookViews>
    <workbookView xWindow="20370" yWindow="-120" windowWidth="25440" windowHeight="15390" tabRatio="693" activeTab="4" xr2:uid="{00000000-000D-0000-FFFF-FFFF00000000}"/>
  </bookViews>
  <sheets>
    <sheet name="Instructivo" sheetId="18" r:id="rId1"/>
    <sheet name="Estimación Ecommerce" sheetId="11" r:id="rId2"/>
    <sheet name="Tarifas por rol" sheetId="1" r:id="rId3"/>
    <sheet name="Cronograma Ecommerce" sheetId="13" r:id="rId4"/>
    <sheet name="Estimaciones variables" sheetId="7" r:id="rId5"/>
    <sheet name="Festivos en colombia" sheetId="17" state="hidden" r:id="rId6"/>
  </sheets>
  <definedNames>
    <definedName name="_xlnm._FilterDatabase" localSheetId="3" hidden="1">'Cronograma Ecommerce'!$B$6:$EE$294</definedName>
    <definedName name="ActualBeyond">PeriodInActual*('Cronograma Ecommerce'!$E1&gt;0)</definedName>
    <definedName name="PercentCompleteBeyond">('Cronograma Ecommerce'!A$5=MEDIAN('Cronograma Ecommerce'!A$5,'Cronograma Ecommerce'!$E1,'Cronograma Ecommerce'!$E1+'Cronograma Ecommerce'!$F1)*('Cronograma Ecommerce'!$E1&gt;0))*(('Cronograma Ecommerce'!A$5&lt;(INT('Cronograma Ecommerce'!$E1+'Cronograma Ecommerce'!$F1*'Cronograma Ecommerce'!$K1)))+('Cronograma Ecommerce'!A$5='Cronograma Ecommerce'!$E1))*('Cronograma Ecommerce'!$K1&gt;0)</definedName>
    <definedName name="period_selected">'Cronograma Ecommerce'!$X$1</definedName>
    <definedName name="PeriodInActual">'Cronograma Ecommerce'!A$5=MEDIAN('Cronograma Ecommerce'!A$5,'Cronograma Ecommerce'!$E1,'Cronograma Ecommerce'!$E1+'Cronograma Ecommerce'!$F1-1)</definedName>
    <definedName name="PeriodInPlan">'Cronograma Ecommerce'!A$5=MEDIAN('Cronograma Ecommerce'!A$5,'Cronograma Ecommerce'!$C1,'Cronograma Ecommerce'!$C1+'Cronograma Ecommerce'!$D1-1)</definedName>
    <definedName name="Plan">PeriodInPlan*('Cronograma Ecommerce'!$C1&gt;0)</definedName>
    <definedName name="PorcentajeCompletado">PercentCompleteBeyond*PeriodInPlan</definedName>
    <definedName name="Real">(PeriodInActual*('Cronograma Ecommerce'!$E1&gt;0))*PeriodInPlan</definedName>
    <definedName name="TitleRegion..BO60">'Cronograma Ecommerce'!$B$2:$B$5</definedName>
    <definedName name="_xlnm.Print_Titles" localSheetId="3">'Cronograma Ecommerce'!$2:$5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 i="11" l="1"/>
  <c r="C6" i="13"/>
  <c r="C9" i="13"/>
  <c r="C10" i="13"/>
  <c r="D6" i="13"/>
  <c r="B14" i="11"/>
  <c r="C14" i="11"/>
  <c r="B2" i="7"/>
  <c r="D76" i="13"/>
  <c r="B3" i="7"/>
  <c r="D77" i="13"/>
  <c r="B4" i="7"/>
  <c r="D78" i="13"/>
  <c r="B16" i="11"/>
  <c r="C16" i="11"/>
  <c r="D88" i="13"/>
  <c r="D124" i="13"/>
  <c r="D125" i="13"/>
  <c r="D126" i="13"/>
  <c r="D135" i="13"/>
  <c r="D136" i="13"/>
  <c r="D137" i="13"/>
  <c r="D142" i="13"/>
  <c r="D143" i="13"/>
  <c r="D144" i="13"/>
  <c r="D145" i="13"/>
  <c r="D146" i="13"/>
  <c r="B23" i="7"/>
  <c r="D167" i="13"/>
  <c r="B13" i="11"/>
  <c r="C13" i="11"/>
  <c r="D101" i="13"/>
  <c r="B15" i="11"/>
  <c r="C15" i="11"/>
  <c r="B8" i="7"/>
  <c r="D111" i="13"/>
  <c r="B9" i="7"/>
  <c r="D112" i="13"/>
  <c r="B10" i="7"/>
  <c r="D113" i="13"/>
  <c r="B11" i="7"/>
  <c r="D114" i="13"/>
  <c r="B18" i="11"/>
  <c r="C18" i="11"/>
  <c r="B21" i="11"/>
  <c r="C21" i="11"/>
  <c r="B17" i="11"/>
  <c r="C17" i="11"/>
  <c r="B20" i="11"/>
  <c r="C20" i="11"/>
  <c r="B22" i="11"/>
  <c r="C22" i="11"/>
  <c r="B19" i="11"/>
  <c r="C19" i="11"/>
  <c r="C23" i="11"/>
  <c r="C24" i="11"/>
  <c r="B7" i="7"/>
  <c r="B6" i="7"/>
  <c r="B12" i="7"/>
  <c r="B13" i="7"/>
  <c r="B14" i="7"/>
  <c r="B15" i="7"/>
  <c r="B16" i="7"/>
  <c r="B17" i="7"/>
  <c r="B18" i="7"/>
  <c r="B19" i="7"/>
  <c r="B20" i="7"/>
  <c r="B21" i="7"/>
  <c r="B22" i="7"/>
  <c r="L4" i="13"/>
  <c r="M4" i="13"/>
  <c r="N4" i="13"/>
  <c r="O4" i="13"/>
  <c r="P4" i="13"/>
  <c r="Q4" i="13"/>
  <c r="R4" i="13"/>
  <c r="S4" i="13"/>
  <c r="T4" i="13"/>
  <c r="U4" i="13"/>
  <c r="V4" i="13"/>
  <c r="W4" i="13"/>
  <c r="X4" i="13"/>
  <c r="Y4" i="13"/>
  <c r="Z4" i="13"/>
  <c r="AA4" i="13"/>
  <c r="AB4" i="13"/>
  <c r="AC4" i="13"/>
  <c r="AD4" i="13"/>
  <c r="AE4" i="13"/>
  <c r="AF4" i="13"/>
  <c r="AG4" i="13"/>
  <c r="AH4" i="13"/>
  <c r="AI4" i="13"/>
  <c r="AJ4" i="13"/>
  <c r="AK4" i="13"/>
  <c r="AL4" i="13"/>
  <c r="AM4" i="13"/>
  <c r="AN4" i="13"/>
  <c r="AO4" i="13"/>
  <c r="AP4" i="13"/>
  <c r="AQ4" i="13"/>
  <c r="AR4" i="13"/>
  <c r="AS4" i="13"/>
  <c r="AT4" i="13"/>
  <c r="AU4" i="13"/>
  <c r="AV4" i="13"/>
  <c r="AW4" i="13"/>
  <c r="AX4" i="13"/>
  <c r="AY4" i="13"/>
  <c r="AZ4" i="13"/>
  <c r="BA4" i="13"/>
  <c r="BB4" i="13"/>
  <c r="BC4" i="13"/>
  <c r="BD4" i="13"/>
  <c r="BE4" i="13"/>
  <c r="BF4" i="13"/>
  <c r="BG4" i="13"/>
  <c r="BH4" i="13"/>
  <c r="BI4" i="13"/>
  <c r="BJ4" i="13"/>
  <c r="BK4" i="13"/>
  <c r="BL4" i="13"/>
  <c r="BM4" i="13"/>
  <c r="BN4" i="13"/>
  <c r="BO4" i="13"/>
  <c r="BP4" i="13"/>
  <c r="BQ4" i="13"/>
  <c r="BR4" i="13"/>
  <c r="BS4" i="13"/>
  <c r="BT4" i="13"/>
  <c r="BU4" i="13"/>
  <c r="BV4" i="13"/>
  <c r="BW4" i="13"/>
  <c r="BX4" i="13"/>
  <c r="BY4" i="13"/>
  <c r="BZ4" i="13"/>
  <c r="CA4" i="13"/>
  <c r="CB4" i="13"/>
  <c r="CC4" i="13"/>
  <c r="CD4" i="13"/>
  <c r="CE4" i="13"/>
  <c r="CF4" i="13"/>
  <c r="CG4" i="13"/>
  <c r="CH4" i="13"/>
  <c r="CI4" i="13"/>
  <c r="CJ4" i="13"/>
  <c r="CK4" i="13"/>
  <c r="CL4" i="13"/>
  <c r="CM4" i="13"/>
  <c r="CN4" i="13"/>
  <c r="CO4" i="13"/>
  <c r="CP4" i="13"/>
  <c r="CQ4" i="13"/>
  <c r="CR4" i="13"/>
  <c r="CS4" i="13"/>
  <c r="CT4" i="13"/>
  <c r="CU4" i="13"/>
  <c r="CV4" i="13"/>
  <c r="CW4" i="13"/>
  <c r="CX4" i="13"/>
  <c r="CY4" i="13"/>
  <c r="CZ4" i="13"/>
  <c r="DA4" i="13"/>
  <c r="DB4" i="13"/>
  <c r="DC4" i="13"/>
  <c r="DD4" i="13"/>
  <c r="DE4" i="13"/>
  <c r="DF4" i="13"/>
  <c r="DG4" i="13"/>
  <c r="DH4" i="13"/>
  <c r="DI4" i="13"/>
  <c r="DJ4" i="13"/>
  <c r="DK4" i="13"/>
  <c r="DL4" i="13"/>
  <c r="DM4" i="13"/>
  <c r="DN4" i="13"/>
  <c r="DO4" i="13"/>
  <c r="DP4" i="13"/>
  <c r="DQ4" i="13"/>
  <c r="DR4" i="13"/>
  <c r="DS4" i="13"/>
  <c r="DT4" i="13"/>
  <c r="C12" i="13"/>
  <c r="C13" i="13"/>
  <c r="C33" i="13"/>
  <c r="C34" i="13"/>
  <c r="C35" i="13"/>
  <c r="C36" i="13"/>
  <c r="C37" i="13"/>
  <c r="C38" i="13"/>
  <c r="C39" i="13"/>
  <c r="C40" i="13"/>
  <c r="C41" i="13"/>
  <c r="C42" i="13"/>
  <c r="C43" i="13"/>
  <c r="C44" i="13"/>
  <c r="C45" i="13"/>
  <c r="C46" i="13"/>
  <c r="C47"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171" i="13"/>
  <c r="C172" i="13"/>
  <c r="C173" i="13"/>
  <c r="C174" i="13"/>
  <c r="C175" i="13"/>
  <c r="C177" i="13"/>
  <c r="C178" i="13"/>
  <c r="C179" i="13"/>
  <c r="C180" i="13"/>
  <c r="C182" i="13"/>
  <c r="C183" i="13"/>
  <c r="C184" i="13"/>
  <c r="C185" i="13"/>
  <c r="C186" i="13"/>
  <c r="C188" i="13"/>
  <c r="C189" i="13"/>
  <c r="C190" i="13"/>
  <c r="C191" i="13"/>
  <c r="C192" i="13"/>
  <c r="C193" i="13"/>
  <c r="C194" i="13"/>
  <c r="C195" i="13"/>
  <c r="C196" i="13"/>
  <c r="C198" i="13"/>
  <c r="C199" i="13"/>
  <c r="C200" i="13"/>
  <c r="C201" i="13"/>
  <c r="C202" i="13"/>
  <c r="C203" i="13"/>
  <c r="C204" i="13"/>
  <c r="C205" i="13"/>
  <c r="C207" i="13"/>
  <c r="C208" i="13"/>
  <c r="C209" i="13"/>
  <c r="C210" i="13"/>
  <c r="C211" i="13"/>
  <c r="C212" i="13"/>
  <c r="C213" i="13"/>
  <c r="C215" i="13"/>
  <c r="C216" i="13"/>
  <c r="C217" i="13"/>
  <c r="C218" i="13"/>
  <c r="C219" i="13"/>
  <c r="C221" i="13"/>
  <c r="C222" i="13"/>
  <c r="C223" i="13"/>
  <c r="C224" i="13"/>
  <c r="C226" i="13"/>
  <c r="C227" i="13"/>
  <c r="C228" i="13"/>
  <c r="C229" i="13"/>
  <c r="C230" i="13"/>
  <c r="C231" i="13"/>
  <c r="C232" i="13"/>
  <c r="C233" i="13"/>
  <c r="C235" i="13"/>
  <c r="C236" i="13"/>
  <c r="C237" i="13"/>
  <c r="C238" i="13"/>
  <c r="C239" i="13"/>
  <c r="C240" i="13"/>
  <c r="C241" i="13"/>
  <c r="C242" i="13"/>
  <c r="C243" i="13"/>
  <c r="C244" i="13"/>
  <c r="C245" i="13"/>
  <c r="C246" i="13"/>
  <c r="C263" i="13"/>
  <c r="C264" i="13"/>
  <c r="C265" i="13"/>
  <c r="C266" i="13"/>
  <c r="C267" i="13"/>
  <c r="C268" i="13"/>
  <c r="C270" i="13"/>
  <c r="C271" i="13"/>
  <c r="C272" i="13"/>
  <c r="C273" i="13"/>
  <c r="C274" i="13"/>
  <c r="C275" i="13"/>
  <c r="C283" i="13"/>
  <c r="C284" i="13"/>
  <c r="C277" i="13"/>
  <c r="C278" i="13"/>
  <c r="C285" i="13"/>
  <c r="C286" i="13"/>
  <c r="C280" i="13"/>
  <c r="C287" i="13"/>
  <c r="C289" i="13"/>
  <c r="C290" i="13"/>
  <c r="C291" i="13"/>
  <c r="C292" i="13"/>
  <c r="C293" i="13"/>
  <c r="C294" i="13"/>
  <c r="M3" i="13"/>
  <c r="N3" i="13"/>
  <c r="O3" i="13"/>
  <c r="P3" i="13"/>
  <c r="Q3" i="13"/>
  <c r="R3" i="13"/>
  <c r="S3" i="13"/>
  <c r="T3" i="13"/>
  <c r="U3" i="13"/>
  <c r="V3" i="13"/>
  <c r="W3" i="13"/>
  <c r="X3" i="13"/>
  <c r="Y3" i="13"/>
  <c r="Z3" i="13"/>
  <c r="AA3" i="13"/>
  <c r="AB3" i="13"/>
  <c r="AC3" i="13"/>
  <c r="AD3" i="13"/>
  <c r="AE3" i="13"/>
  <c r="AF3" i="13"/>
  <c r="AG3" i="13"/>
  <c r="AH3" i="13"/>
  <c r="AI3" i="13"/>
  <c r="AJ3" i="13"/>
  <c r="AK3" i="13"/>
  <c r="AL3" i="13"/>
  <c r="AM3" i="13"/>
  <c r="AN3" i="13"/>
  <c r="AO3" i="13"/>
  <c r="AP3" i="13"/>
  <c r="AQ3" i="13"/>
  <c r="AR3" i="13"/>
  <c r="AS3" i="13"/>
  <c r="AT3" i="13"/>
  <c r="AU3" i="13"/>
  <c r="AV3" i="13"/>
  <c r="AW3" i="13"/>
  <c r="AX3" i="13"/>
  <c r="AY3" i="13"/>
  <c r="AZ3" i="13"/>
  <c r="BA3" i="13"/>
  <c r="BB3" i="13"/>
  <c r="BC3" i="13"/>
  <c r="BD3" i="13"/>
  <c r="BE3" i="13"/>
  <c r="BF3" i="13"/>
  <c r="BG3" i="13"/>
  <c r="BH3" i="13"/>
  <c r="BI3" i="13"/>
  <c r="BJ3" i="13"/>
  <c r="BK3" i="13"/>
  <c r="BL3" i="13"/>
  <c r="BM3" i="13"/>
  <c r="BN3" i="13"/>
  <c r="BO3" i="13"/>
  <c r="BP3" i="13"/>
  <c r="BQ3" i="13"/>
  <c r="BR3" i="13"/>
  <c r="BS3" i="13"/>
  <c r="BT3" i="13"/>
  <c r="BU3" i="13"/>
  <c r="BV3" i="13"/>
  <c r="BW3" i="13"/>
  <c r="BX3" i="13"/>
  <c r="BY3" i="13"/>
  <c r="BZ3" i="13"/>
  <c r="CA3" i="13"/>
  <c r="CB3" i="13"/>
  <c r="CC3" i="13"/>
  <c r="CD3" i="13"/>
  <c r="CE3" i="13"/>
  <c r="CF3" i="13"/>
  <c r="CG3" i="13"/>
  <c r="CH3" i="13"/>
  <c r="CI3" i="13"/>
  <c r="CJ3" i="13"/>
  <c r="CK3" i="13"/>
  <c r="CL3" i="13"/>
  <c r="CM3" i="13"/>
  <c r="CN3" i="13"/>
  <c r="CO3" i="13"/>
  <c r="CP3" i="13"/>
  <c r="CQ3" i="13"/>
  <c r="CR3" i="13"/>
  <c r="CS3" i="13"/>
  <c r="CT3" i="13"/>
  <c r="CU3" i="13"/>
  <c r="CV3" i="13"/>
  <c r="CW3" i="13"/>
  <c r="CX3" i="13"/>
  <c r="CY3" i="13"/>
  <c r="CZ3" i="13"/>
  <c r="DA3" i="13"/>
  <c r="DB3" i="13"/>
  <c r="DC3" i="13"/>
  <c r="DD3" i="13"/>
  <c r="DE3" i="13"/>
  <c r="DF3" i="13"/>
  <c r="DG3" i="13"/>
  <c r="DH3" i="13"/>
  <c r="DI3" i="13"/>
  <c r="DJ3" i="13"/>
  <c r="DK3" i="13"/>
  <c r="DL3" i="13"/>
  <c r="DM3" i="13"/>
  <c r="DN3" i="13"/>
  <c r="DO3" i="13"/>
  <c r="DP3" i="13"/>
  <c r="DQ3" i="13"/>
  <c r="DR3" i="13"/>
  <c r="DS3" i="13"/>
  <c r="DT3" i="13"/>
  <c r="L3" i="13"/>
  <c r="B5" i="7"/>
  <c r="D79" i="13"/>
  <c r="C100" i="13"/>
  <c r="C101" i="13"/>
  <c r="C102" i="13"/>
  <c r="C103" i="13"/>
  <c r="C104" i="13"/>
  <c r="C105" i="13"/>
  <c r="C106" i="13"/>
  <c r="D106" i="13"/>
  <c r="C108" i="13"/>
  <c r="C109" i="13"/>
  <c r="C111" i="13"/>
  <c r="C112" i="13"/>
  <c r="C113" i="13"/>
  <c r="C114" i="13"/>
  <c r="C88" i="13"/>
  <c r="C87" i="13"/>
  <c r="D86" i="13"/>
  <c r="C89" i="13"/>
  <c r="C90" i="13"/>
  <c r="C91" i="13"/>
  <c r="C92" i="13"/>
  <c r="C93" i="13"/>
  <c r="C94" i="13"/>
  <c r="C95" i="13"/>
  <c r="C97" i="13"/>
  <c r="C98" i="13"/>
  <c r="D87" i="13"/>
  <c r="C96" i="13"/>
  <c r="C117" i="13"/>
  <c r="C118" i="13"/>
  <c r="C119" i="13"/>
  <c r="C122" i="13"/>
  <c r="C123" i="13"/>
  <c r="D288" i="13"/>
  <c r="D282" i="13"/>
  <c r="C281" i="13"/>
  <c r="D279" i="13"/>
  <c r="D269" i="13"/>
  <c r="D276" i="13"/>
  <c r="C288" i="13"/>
  <c r="C248" i="13"/>
  <c r="C249" i="13"/>
  <c r="C250" i="13"/>
  <c r="C251" i="13"/>
  <c r="C252" i="13"/>
  <c r="C253" i="13"/>
  <c r="C254" i="13"/>
  <c r="C255" i="13"/>
  <c r="C256" i="13"/>
  <c r="C257" i="13"/>
  <c r="C258" i="13"/>
  <c r="C259" i="13"/>
  <c r="C260" i="13"/>
  <c r="D247" i="13"/>
  <c r="C247" i="13"/>
  <c r="D234" i="13"/>
  <c r="D225" i="13"/>
  <c r="C220" i="13"/>
  <c r="D214" i="13"/>
  <c r="D206" i="13"/>
  <c r="D187" i="13"/>
  <c r="D181" i="13"/>
  <c r="D176" i="13"/>
  <c r="D170" i="13"/>
  <c r="C181" i="13"/>
  <c r="C187" i="13"/>
  <c r="C176" i="13"/>
  <c r="C170" i="13"/>
  <c r="D169" i="13"/>
  <c r="C269" i="13"/>
  <c r="C234" i="13"/>
  <c r="C214" i="13"/>
  <c r="C206" i="13"/>
  <c r="D197" i="13"/>
  <c r="C197" i="13"/>
  <c r="C169" i="13"/>
  <c r="D168" i="13"/>
  <c r="C168" i="13"/>
  <c r="C124" i="13"/>
  <c r="C125" i="13"/>
  <c r="C126" i="13"/>
  <c r="C127" i="13"/>
  <c r="C128" i="13"/>
  <c r="C129" i="13"/>
  <c r="C130" i="13"/>
  <c r="C131" i="13"/>
  <c r="C132" i="13"/>
  <c r="C133" i="13"/>
  <c r="C134" i="13"/>
  <c r="C135" i="13"/>
  <c r="C136" i="13"/>
  <c r="C137" i="13"/>
  <c r="C139" i="13"/>
  <c r="C140" i="13"/>
  <c r="C141" i="13"/>
  <c r="C142" i="13"/>
  <c r="C143" i="13"/>
  <c r="C144" i="13"/>
  <c r="C145" i="13"/>
  <c r="C146" i="13"/>
  <c r="C148" i="13"/>
  <c r="C149" i="13"/>
  <c r="C150" i="13"/>
  <c r="C151" i="13"/>
  <c r="C153" i="13"/>
  <c r="C154" i="13"/>
  <c r="C155" i="13"/>
  <c r="C156" i="13"/>
  <c r="C157" i="13"/>
  <c r="C158" i="13"/>
  <c r="C159" i="13"/>
  <c r="C160" i="13"/>
  <c r="C162" i="13"/>
  <c r="C163" i="13"/>
  <c r="C164" i="13"/>
  <c r="C165" i="13"/>
  <c r="C166" i="13"/>
  <c r="C167" i="13"/>
  <c r="D161" i="13"/>
  <c r="C161" i="13"/>
  <c r="D152" i="13"/>
  <c r="C152" i="13"/>
  <c r="D147" i="13"/>
  <c r="C147" i="13"/>
  <c r="D138" i="13"/>
  <c r="C138" i="13"/>
  <c r="C121" i="13"/>
  <c r="D120" i="13"/>
  <c r="C116" i="13"/>
  <c r="D115" i="13"/>
  <c r="C110" i="13"/>
  <c r="D107" i="13"/>
  <c r="C107" i="13"/>
  <c r="C99" i="13"/>
  <c r="D48" i="13"/>
  <c r="C48" i="13"/>
  <c r="C120" i="13"/>
  <c r="D121" i="13"/>
  <c r="D99" i="13"/>
  <c r="C86" i="13"/>
  <c r="D32" i="13"/>
  <c r="C32" i="13"/>
  <c r="D31" i="13"/>
  <c r="C31" i="13"/>
  <c r="C25" i="13"/>
  <c r="C26" i="13"/>
  <c r="C27" i="13"/>
  <c r="C28" i="13"/>
  <c r="C29" i="13"/>
  <c r="C30" i="13"/>
  <c r="C24" i="13"/>
  <c r="C17" i="13"/>
  <c r="C18" i="13"/>
  <c r="C19" i="13"/>
  <c r="C20" i="13"/>
  <c r="C22" i="13"/>
  <c r="C23" i="13"/>
  <c r="D21" i="13"/>
  <c r="D16" i="13"/>
  <c r="C14" i="13"/>
  <c r="D11" i="13"/>
  <c r="C21" i="13"/>
  <c r="C16" i="13"/>
  <c r="C15" i="13"/>
  <c r="C11" i="13"/>
  <c r="D24" i="13"/>
  <c r="D15" i="13"/>
  <c r="D110" i="13"/>
  <c r="C115" i="13"/>
  <c r="D116" i="13"/>
  <c r="C225" i="13"/>
  <c r="D220" i="13"/>
  <c r="C262" i="13"/>
  <c r="C261" i="13"/>
  <c r="D262" i="13"/>
  <c r="C282" i="13"/>
  <c r="C276" i="13"/>
  <c r="C279" i="13"/>
  <c r="D26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tc={90365BB8-2632-423C-A30C-6069216C68EE}</author>
    <author>tc={04A39F73-E403-4798-B99A-50BF5285B89A}</author>
    <author>tc={A1537A9B-AA0F-4A52-959D-79A08222F4B2}</author>
    <author>tc={B23559FC-C525-4CF9-ACBB-C9C7FE6C95FB}</author>
    <author>tc={AB7FE589-428D-4D9E-A580-CCE1A06BA17F}</author>
  </authors>
  <commentList>
    <comment ref="B2" authorId="0" shapeId="0" xr:uid="{90365BB8-2632-423C-A30C-6069216C68E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aprobación de propuesta comercial por parte del cliente</t>
      </text>
    </comment>
    <comment ref="B3" authorId="1" shapeId="0" xr:uid="{04A39F73-E403-4798-B99A-50BF5285B89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se puede diligenciar acta de cierre</t>
      </text>
    </comment>
    <comment ref="B6" authorId="2" shapeId="0" xr:uid="{A1537A9B-AA0F-4A52-959D-79A08222F4B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valida con el cliente la inclusión de estos elementos opcionales en el Ecommerce.</t>
      </text>
    </comment>
    <comment ref="B10" authorId="3" shapeId="0" xr:uid="{B23559FC-C525-4CF9-ACBB-C9C7FE6C95FB}">
      <text>
        <t>[Comentario encadenado]
Su versión de Excel le permite leer este comentario encadenado; sin embargo, las ediciones que se apliquen se quitarán si el archivo se abre en una versión más reciente de Excel. Más información: https://go.microsoft.com/fwlink/?linkid=870924
Comentario:
    Depende del % de incertidumbre calculado que se tiene del cliente. En caso de clientes nuevos se asume 15%.</t>
      </text>
    </comment>
    <comment ref="C24" authorId="4" shapeId="0" xr:uid="{AB7FE589-428D-4D9E-A580-CCE1A06BA17F}">
      <text>
        <t>[Comentario encadenado]
Su versión de Excel le permite leer este comentario encadenado; sin embargo, las ediciones que se apliquen se quitarán si el archivo se abre en una versión más reciente de Excel. Más información: https://go.microsoft.com/fwlink/?linkid=870924
Comentario:
    Según el tipo de proyecto, la desviación máxima a considerar es del 15%.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tc={B59D80FD-E75C-43F6-88A4-1C2CD46D67F7}</author>
  </authors>
  <commentList>
    <comment ref="X1" authorId="0" shapeId="0" xr:uid="{B59D80FD-E75C-43F6-88A4-1C2CD46D67F7}">
      <text>
        <t>[Comentario encadenado]
Su versión de Excel le permite leer este comentario encadenado; sin embargo, las ediciones que se apliquen se quitarán si el archivo se abre en una versión más reciente de Excel. Más información: https://go.microsoft.com/fwlink/?linkid=870924
Comentario:
    Ingrese el número de columna que muestra la fila 5, que es equivalente a la fecha actual.</t>
      </text>
    </comment>
  </commentList>
</comments>
</file>

<file path=xl/sharedStrings.xml><?xml version="1.0" encoding="utf-8"?>
<sst xmlns="http://schemas.openxmlformats.org/spreadsheetml/2006/main" count="898" uniqueCount="351">
  <si>
    <t>ROL</t>
  </si>
  <si>
    <t>VALOR/HORA</t>
  </si>
  <si>
    <t>Desarrollador Frontend</t>
  </si>
  <si>
    <t>Desarrollador Backend</t>
  </si>
  <si>
    <t>Analista Ecommerce Backoffice</t>
  </si>
  <si>
    <t>Líder Ecommerce</t>
  </si>
  <si>
    <t>Diseñador de interfaces UI/UX</t>
  </si>
  <si>
    <t>Analista SEO</t>
  </si>
  <si>
    <t>Anaista WA</t>
  </si>
  <si>
    <t>Analista QA</t>
  </si>
  <si>
    <t>Analista UX</t>
  </si>
  <si>
    <t>ACTIVIDAD</t>
  </si>
  <si>
    <t>INICIO DEL PLAN</t>
  </si>
  <si>
    <t>INICIO REAL</t>
  </si>
  <si>
    <t>DURACIÓN REAL</t>
  </si>
  <si>
    <t>PORCENTAJE COMPLETADO</t>
  </si>
  <si>
    <t>PERIODOS</t>
  </si>
  <si>
    <t>2. CONTRATO VTEX</t>
  </si>
  <si>
    <t xml:space="preserve">Gestionar contrato entre el Cliente y VTEX </t>
  </si>
  <si>
    <t>Registrar cliente en el sistema CRM de VTEX</t>
  </si>
  <si>
    <t>Liberar el ambiente VTEX</t>
  </si>
  <si>
    <t>3. SOLICITUD, GESTIÓN Y REVISIÓN DE INSUMOS</t>
  </si>
  <si>
    <t>3.2. Catálogo de productos</t>
  </si>
  <si>
    <t>Solicitud y recepción de información: Departamentos, categorías, subcategorías y marca</t>
  </si>
  <si>
    <t>Solicitud y recepción de información: Catálogo de productos</t>
  </si>
  <si>
    <t>Solicitud y recepción de información: ERP</t>
  </si>
  <si>
    <t>Solicitud y recepción de información: Productos de prueba</t>
  </si>
  <si>
    <t>3.3. Logística y Medios de pago</t>
  </si>
  <si>
    <t>Solicitud y recepción de las llaves de acceso o la información de las pasarelas de pago</t>
  </si>
  <si>
    <t>Solicitud y recepción de los medios de pago que se van a configurar en el ecommerce</t>
  </si>
  <si>
    <t>3.4 Contenido Front</t>
  </si>
  <si>
    <t xml:space="preserve">Solicitud Contenido Front </t>
  </si>
  <si>
    <t>Enviar de las piezas e insumos gráficos (banners, textos e imágenes)</t>
  </si>
  <si>
    <t>Enviar "Quiénes somos"</t>
  </si>
  <si>
    <t>Enviar "Contáctenos (campos de formulario)"</t>
  </si>
  <si>
    <t>Enviar"Preguntas frecuentes"</t>
  </si>
  <si>
    <t>Enviar "Términos y condiciones"</t>
  </si>
  <si>
    <t>4. DISEÑO DE EXPERIENCIA UX UI</t>
  </si>
  <si>
    <t>4.1 Wireframes</t>
  </si>
  <si>
    <t>Creación de Wireframes: Producto (Desktop)</t>
  </si>
  <si>
    <t>Creación de Wireframes: Home (Desktop)</t>
  </si>
  <si>
    <t>Creación de Wireframes: Departamento (Desktop)</t>
  </si>
  <si>
    <t>Creación de Wireframes: Categoría (Desktop)</t>
  </si>
  <si>
    <t>Creación de Wireframes: Estática (Desktop)</t>
  </si>
  <si>
    <t>Creación de Wireframes: Home (Mobile)</t>
  </si>
  <si>
    <t>Creación de Wireframes: Departamento (Mobile)</t>
  </si>
  <si>
    <t>Creación de Wireframes: Categoría (Mobile)</t>
  </si>
  <si>
    <t>Creación de Wireframes: Estática (Mobile)</t>
  </si>
  <si>
    <t xml:space="preserve">Envío de Wireframes Desktop y Mobile  </t>
  </si>
  <si>
    <t xml:space="preserve">Recepción comentarios de Wireframes Desktop y Mobile </t>
  </si>
  <si>
    <t>Ajustes de Wireframes Desktop y Mobile</t>
  </si>
  <si>
    <t xml:space="preserve">Envío de Wireframes ajustados Desktop y Mobile </t>
  </si>
  <si>
    <t xml:space="preserve">Aprobación cliente de Wireframes </t>
  </si>
  <si>
    <t>4.2 Mockup´s (diseño)</t>
  </si>
  <si>
    <t>Creación de Mockup Desktop: Producto</t>
  </si>
  <si>
    <t>Creación de Mockup Desktop: Home</t>
  </si>
  <si>
    <t>Creación de Mockup Desktop: Departamentos</t>
  </si>
  <si>
    <t>Creación de Mockup Desktop: Categorías</t>
  </si>
  <si>
    <t>Creación de Mockup Desktop: Estática</t>
  </si>
  <si>
    <t>Creación de Mockup Desktop: Orders</t>
  </si>
  <si>
    <t>Creación de Mockup Desktop: Checkout</t>
  </si>
  <si>
    <t>Creación de Mockup Desktop: Búsqueda vacía</t>
  </si>
  <si>
    <t>Creación de Mockup Desktop: Resultado de búsqueda</t>
  </si>
  <si>
    <t>Creación de Mockup Desktop: Error 404</t>
  </si>
  <si>
    <t>Creación de Mockup Desktop: Log in</t>
  </si>
  <si>
    <t>Creación de Mockup Desktop: Mi perfil</t>
  </si>
  <si>
    <t>Creación de Mockup Mobile: Producto</t>
  </si>
  <si>
    <t>Creación de Mockup Mobile: Home</t>
  </si>
  <si>
    <t>Creación de Mockup Mobile: Departamentos</t>
  </si>
  <si>
    <t>Creación de Mockup Mobile: Categorías</t>
  </si>
  <si>
    <t>Creación de Mockup Mobile: Estática</t>
  </si>
  <si>
    <t>Creación de Mockup Mobile: Orders</t>
  </si>
  <si>
    <t>Creación de Mockup Mobile: Checkout</t>
  </si>
  <si>
    <t>Creación de Mockup Mobile: Búsqueda vacía</t>
  </si>
  <si>
    <t>Creación de Mockup Mobile: Resultado de búsqueda</t>
  </si>
  <si>
    <t>Creación de Mockup Mobile: Error 404</t>
  </si>
  <si>
    <t>Creación de Mockup Mobile: Log in</t>
  </si>
  <si>
    <t>Creación de Mockup Mobile: Mi perfil</t>
  </si>
  <si>
    <t>Envío mockups Desktop y Mobile</t>
  </si>
  <si>
    <t>Recepción de comentarios mockups Desktop y Mobile</t>
  </si>
  <si>
    <t>Ajustes de Mockups Desktop y Mobile</t>
  </si>
  <si>
    <t xml:space="preserve">Pruebas de laboratoria internas Chef </t>
  </si>
  <si>
    <t>Envío mockups Desktop y Mobile ajustados</t>
  </si>
  <si>
    <t>Aprobación cliente diseño sitio versión desktop y mobile</t>
  </si>
  <si>
    <t>Creación del mapa de sitio</t>
  </si>
  <si>
    <t>Envío al cliente mapa de sitio</t>
  </si>
  <si>
    <t>Recepción comentarios del mapa de sitio</t>
  </si>
  <si>
    <t>Ajustes  mapa de sitio</t>
  </si>
  <si>
    <t>Aprobación  mapa de sitio</t>
  </si>
  <si>
    <t>5. DEFINICIONES</t>
  </si>
  <si>
    <t>5.1 Catálogo</t>
  </si>
  <si>
    <t>Diseñar la estructura del catálogo</t>
  </si>
  <si>
    <t xml:space="preserve">Enviar propuesta de la estructura del catálogo al cliente </t>
  </si>
  <si>
    <t xml:space="preserve">Recepción de comentarios de la estructura del catálogo al cliente </t>
  </si>
  <si>
    <t>Enviar propuesta de la estructura del catálogo al cliente ajustada</t>
  </si>
  <si>
    <t>Aprobación de la estructura del catálogo</t>
  </si>
  <si>
    <t>Diseñar los atributos de filtro, contenido y SKU de los productos</t>
  </si>
  <si>
    <t>Enviar propuesta de atributos de filtro, contenido y SKU de los productos</t>
  </si>
  <si>
    <t>Recepción comentarios de atributos de filtro, contenido y SKU de los productos</t>
  </si>
  <si>
    <t>Enviar propuesta de atributos de filtro, contenido y SKU de los productos ajustada</t>
  </si>
  <si>
    <t>Aprobación de los atributos de filtro, contenido y SKU de los productos</t>
  </si>
  <si>
    <t>5.2.SEO</t>
  </si>
  <si>
    <t>Definición y envío de lineamientos SEO generales</t>
  </si>
  <si>
    <t>Creación de lineamientos SEO (Home, Categorías, Subcategorias y Productos)</t>
  </si>
  <si>
    <t>Envío de lineamientos SEO (Home, Categorías, Subcategorias y Productos)</t>
  </si>
  <si>
    <t>Enviar de comentarios de lineamientos SEO (Home, Categorías, Subcategorias y Productos)</t>
  </si>
  <si>
    <t>Ajustes de lineamientos SEO (Home, Categorías , Subcategorias y Productos)</t>
  </si>
  <si>
    <t>Envío de lineamientos SEO ajustados (Home, Categorías, Subcategorias y Productos)</t>
  </si>
  <si>
    <t>Aprobación lineamientos SEO</t>
  </si>
  <si>
    <t>5.3 Imágenes</t>
  </si>
  <si>
    <t>Configurar el FTP para el almacenamiento de las imágenes</t>
  </si>
  <si>
    <t>Enviar las características técnicas y el nombramiento de las fotos</t>
  </si>
  <si>
    <t>5.4. Integración</t>
  </si>
  <si>
    <t>Definir la tabla de equivalencias para los departamentos, categorías y marcas entre el Integrador y VTex.</t>
  </si>
  <si>
    <t>Definir la tabla de equivalencias para los colores entre el Integrador y VTex</t>
  </si>
  <si>
    <t>Definir el nombramiento de los productos y SKU´s</t>
  </si>
  <si>
    <t>Definir tabla de equivalencias de los Id´s de Vtex para las transportadoras y los medios de pago</t>
  </si>
  <si>
    <t>6. CONFIGURACIONES BACKOFFICE</t>
  </si>
  <si>
    <t>6.1. License Manager</t>
  </si>
  <si>
    <t>Registrar Usuario VTEX de Administración y Desarrollo</t>
  </si>
  <si>
    <t>Crear nuevos usuarios</t>
  </si>
  <si>
    <t>Crear perfiles de acceso</t>
  </si>
  <si>
    <t>6.2. Catálogo</t>
  </si>
  <si>
    <t>6.2.1 Catálogo de Productos</t>
  </si>
  <si>
    <t>Realizar configuraciones generales de la plataforma (moneda, país, políticas)</t>
  </si>
  <si>
    <t>Solicitud y recepción de lista de marcas  de producto a configurar</t>
  </si>
  <si>
    <t>Configurar marcas  de producto</t>
  </si>
  <si>
    <t>Implementar la estructura del catálogo</t>
  </si>
  <si>
    <t>Implementar los atributos de filtro, contenido y SKU de los productos</t>
  </si>
  <si>
    <t>Generar y enviar el formato de carga de información para el envío de productos</t>
  </si>
  <si>
    <t>Configurar las herramientas de carga de información para los productos de prueba</t>
  </si>
  <si>
    <t>Validar la información de los formatos de carga de productos enviada por el cliente</t>
  </si>
  <si>
    <t>Cargar los productos y SKU´ s de pruebas a partir del formato de carga</t>
  </si>
  <si>
    <t>Cargar los atributos de producto y SKU´s de pruebas</t>
  </si>
  <si>
    <t>Cargar los precios e inventarios de SKU´s de pruebas</t>
  </si>
  <si>
    <t xml:space="preserve">Revisar información  para carga final de Productos SKUs </t>
  </si>
  <si>
    <t>Borrar Productos de Pruebas</t>
  </si>
  <si>
    <t>Cargar los productos y SKU´ s finales a partir del formato de carga</t>
  </si>
  <si>
    <t>Cargar los atributos de producto y SKU´s finales</t>
  </si>
  <si>
    <t>Cargar los precios e inventarios de SKU´s finales</t>
  </si>
  <si>
    <t>6.2.2 Imágenes</t>
  </si>
  <si>
    <t xml:space="preserve">Realizar configuraciones generales de archivos e imágenes </t>
  </si>
  <si>
    <t>Subir las imágenes de los productos al FTP correspondientes</t>
  </si>
  <si>
    <t>Validar los lineamientos dados para las imágenes</t>
  </si>
  <si>
    <t>Cargar las imágenes en el ambiente VTEX</t>
  </si>
  <si>
    <t>Validar el cargue de las imágenes</t>
  </si>
  <si>
    <t>Ajustar incidencias en el cargue</t>
  </si>
  <si>
    <t>Cargar las imágenes ajustadas</t>
  </si>
  <si>
    <t>Validar cargue y activar los SKU´s correspondientes</t>
  </si>
  <si>
    <t>6.3 Logística</t>
  </si>
  <si>
    <t>Realizar la configuración de las transportadoras</t>
  </si>
  <si>
    <t>Configurar la planilla de fletes con toda la informacion correspondiente</t>
  </si>
  <si>
    <t>Configurar muelles e inventarios</t>
  </si>
  <si>
    <t>Realizar las pruebas y ajustes sobre la funcionalidad de las transportadoras</t>
  </si>
  <si>
    <t>6.4 Medios de pago</t>
  </si>
  <si>
    <t>Configurar las llaves de prueba de la pasarela de pagos contratada</t>
  </si>
  <si>
    <t>Configurar medio de pago de prueba</t>
  </si>
  <si>
    <t>Configurar formas de pago definidas</t>
  </si>
  <si>
    <t>Hacer compras de prueba para validar la integración</t>
  </si>
  <si>
    <t>Hacer pruebas generales con el técnico de la pasarela de pagos</t>
  </si>
  <si>
    <t>Configurar las llaves de producción de la pasarela de pagos</t>
  </si>
  <si>
    <t>Asociar la pasarela de pagos de producción a los medios de pago</t>
  </si>
  <si>
    <t>Hacer pruebas en producción con el técnico de la pasarela de pagos</t>
  </si>
  <si>
    <t>6.5 Activación Comercial</t>
  </si>
  <si>
    <t>Configuración de colecciones, promociones y vitrinas especiales de prueba</t>
  </si>
  <si>
    <t>Configuración de Promociones para salir a producción</t>
  </si>
  <si>
    <t>Configuración de colecciones y vitrinas especiales para salir a producción</t>
  </si>
  <si>
    <t>Configuración Carrito Abandonado</t>
  </si>
  <si>
    <t>Configuración Newsletter</t>
  </si>
  <si>
    <t>Configuración Formularios (se incluye la realización de 4 formularios)</t>
  </si>
  <si>
    <t>7. IMPLEMENTACIÓN FRONT</t>
  </si>
  <si>
    <t>7.1. Transversales</t>
  </si>
  <si>
    <t>7.1.1. Header</t>
  </si>
  <si>
    <t>Construcción del sub template</t>
  </si>
  <si>
    <t>Menú de categorías</t>
  </si>
  <si>
    <t>Buscador</t>
  </si>
  <si>
    <t>Bolsa de compra</t>
  </si>
  <si>
    <t>Menú Inicio de Sesión</t>
  </si>
  <si>
    <t>7.1.2. Footer</t>
  </si>
  <si>
    <t>Footer Básico</t>
  </si>
  <si>
    <t>Menu de paginas estáticas , Compartir redes sociales y localizador de tienda</t>
  </si>
  <si>
    <t>Breadcrumb</t>
  </si>
  <si>
    <t>7.2. Home</t>
  </si>
  <si>
    <t>Slider banners principales</t>
  </si>
  <si>
    <t xml:space="preserve">Banners de ofertas destacadas </t>
  </si>
  <si>
    <t>Slider vitrina de productos</t>
  </si>
  <si>
    <t>Banners recetas</t>
  </si>
  <si>
    <t>7.3. Categoria</t>
  </si>
  <si>
    <t>Banner principal</t>
  </si>
  <si>
    <t>Menú filtros</t>
  </si>
  <si>
    <t xml:space="preserve">Visualización lista de productos </t>
  </si>
  <si>
    <t>Ordenar por</t>
  </si>
  <si>
    <t>Contador de productos</t>
  </si>
  <si>
    <t>Estilo caja vitrina</t>
  </si>
  <si>
    <t>Etiqueta Promoción</t>
  </si>
  <si>
    <t>Vista rápida</t>
  </si>
  <si>
    <t>7.4. Producto</t>
  </si>
  <si>
    <t>Slider de imágenes de producto y thumbs</t>
  </si>
  <si>
    <t>Zoom de las imagenes de producto</t>
  </si>
  <si>
    <t xml:space="preserve">Información general del producto (precio, nombre y SKU) </t>
  </si>
  <si>
    <t>Descripción y Atributos SKU</t>
  </si>
  <si>
    <t>Botón agregar al carrito</t>
  </si>
  <si>
    <t>Botón compartir (bloque derecho)</t>
  </si>
  <si>
    <t>Vitrina Venta cruzada .</t>
  </si>
  <si>
    <t>7.5. Estáticas</t>
  </si>
  <si>
    <t>"Quiénes somos"</t>
  </si>
  <si>
    <t>"Contáctenos (campos de formulario)"</t>
  </si>
  <si>
    <t>"Preguntas frecuentes"</t>
  </si>
  <si>
    <t>"Términos y condiciones"</t>
  </si>
  <si>
    <t>"Políticas de privacidad"</t>
  </si>
  <si>
    <t>"Contenidos adicionales"</t>
  </si>
  <si>
    <t>7.6. Checkout y Carrito</t>
  </si>
  <si>
    <t>Construcción header</t>
  </si>
  <si>
    <t>Construcción footer</t>
  </si>
  <si>
    <t>Configurar estilos Checkout carrito</t>
  </si>
  <si>
    <t>Configurar estilos Checkout Login (email)</t>
  </si>
  <si>
    <t>Configurar estilos Checkout Pedido confirmado</t>
  </si>
  <si>
    <t>7.6.1. Checkout Profile</t>
  </si>
  <si>
    <t>Dar estilos generales a la landing</t>
  </si>
  <si>
    <t>Validación de los campos de texto donde se ingresan datos</t>
  </si>
  <si>
    <t>Agregar íconos de los medios de pago incluidos los pagos alternativos</t>
  </si>
  <si>
    <t>Configurar impuestos de los productos en el resumen de compra</t>
  </si>
  <si>
    <t>Página de resultado de búsqueda</t>
  </si>
  <si>
    <t>Página Búsqueda vacía</t>
  </si>
  <si>
    <t>Página Error 404</t>
  </si>
  <si>
    <t>Página Guía de tallas</t>
  </si>
  <si>
    <t>Página Log In</t>
  </si>
  <si>
    <t>Página Mi Perfil</t>
  </si>
  <si>
    <t>Página Mis Pedidos</t>
  </si>
  <si>
    <t>Páginas adicionales (SALE, Lo Nuevo, Colecciones, entre otras)</t>
  </si>
  <si>
    <t>Avise-me</t>
  </si>
  <si>
    <t>Confirmación de pedido</t>
  </si>
  <si>
    <t>Pedido cancelado</t>
  </si>
  <si>
    <t>Pedido facturado</t>
  </si>
  <si>
    <t>Pedido enviado</t>
  </si>
  <si>
    <t>Pago aprobado</t>
  </si>
  <si>
    <t>Pago no autorizado</t>
  </si>
  <si>
    <t>Pago pendiente</t>
  </si>
  <si>
    <t>Clave de acceso</t>
  </si>
  <si>
    <t>Carrito Abandonado</t>
  </si>
  <si>
    <t>Suscripcion</t>
  </si>
  <si>
    <t>Correos Internos</t>
  </si>
  <si>
    <t>8. CONFIGURACIONES DIGITALES</t>
  </si>
  <si>
    <t>Definición plan estratégico de medición</t>
  </si>
  <si>
    <t>Crear o pedir cuenta de Search Console</t>
  </si>
  <si>
    <t>Configuración de Search Console</t>
  </si>
  <si>
    <t>Crear o pedir cuenta de Google Analytics</t>
  </si>
  <si>
    <t>Configurar enhanced de  Google Analytics</t>
  </si>
  <si>
    <t>Crear o pedir cuenta de Adwords</t>
  </si>
  <si>
    <t>Configurar Business Manager - Facebook y Pixel de seguimiento</t>
  </si>
  <si>
    <t>Crear o pedir cuenta Google Tag Manager (GTM)</t>
  </si>
  <si>
    <t>Configurar etiquetas plan de medición (Pixel - Re marketing - Tags de medición) en GTM</t>
  </si>
  <si>
    <t>Ejecutar enhanced desde Tag Manager</t>
  </si>
  <si>
    <t>Configuración SMTP (Mail)</t>
  </si>
  <si>
    <t>Crear Sitemap XMLs</t>
  </si>
  <si>
    <t>Configuración de objetivos en Google Analytics</t>
  </si>
  <si>
    <t>9. QA</t>
  </si>
  <si>
    <t>9.1. Look and feel</t>
  </si>
  <si>
    <t>Home</t>
  </si>
  <si>
    <t>Departamento</t>
  </si>
  <si>
    <t>Categoría</t>
  </si>
  <si>
    <t>Producto</t>
  </si>
  <si>
    <t>Checkout (Carrito, Log In, Profile, Pedido confirmado)</t>
  </si>
  <si>
    <t>Páginas Complementarias</t>
  </si>
  <si>
    <t>9.2. Funcionalidades</t>
  </si>
  <si>
    <t>QA 1</t>
  </si>
  <si>
    <t>QA Final</t>
  </si>
  <si>
    <t>Bug Fixing 1 - QA Look and Feel</t>
  </si>
  <si>
    <t>Bug Fixing 1 - QA Funcionalidades</t>
  </si>
  <si>
    <t>Bug Fixing 2 - QA Look and Feel</t>
  </si>
  <si>
    <t>Bug Fixing 2 - QA Funcionalidades</t>
  </si>
  <si>
    <t>Bug Fixing - QA Cliente</t>
  </si>
  <si>
    <t>Aprobación final del cliente para salir al aire</t>
  </si>
  <si>
    <t>Realizar direccionamiento del DNS</t>
  </si>
  <si>
    <t>Poner tienda de Producción (License Manager &gt; Cuentas)</t>
  </si>
  <si>
    <t>Crear nuevo sitemap sobre Search Console</t>
  </si>
  <si>
    <t>Ejecutar Trigger de tienda en Producción</t>
  </si>
  <si>
    <t>Estabilización (no se incluyen nuevos desarrollos)</t>
  </si>
  <si>
    <t>7.7. Páginas Completarias</t>
  </si>
  <si>
    <t>7.8. Correos Transaccionales y Complementarios</t>
  </si>
  <si>
    <t>10. BUG FIXING</t>
  </si>
  <si>
    <t>11. GO LIVE</t>
  </si>
  <si>
    <t>Duracion del plan</t>
  </si>
  <si>
    <t>Duración real del plan</t>
  </si>
  <si>
    <t>Día actual</t>
  </si>
  <si>
    <t>DURACIÓN DEL PLAN (Días)</t>
  </si>
  <si>
    <t>PM</t>
  </si>
  <si>
    <t>Cliente</t>
  </si>
  <si>
    <t>Vtex</t>
  </si>
  <si>
    <t>Cliente/VTEX/Chef  (Líder de Ecommerce)</t>
  </si>
  <si>
    <t>Cliente/Chef  (Líder de Ecommerce)</t>
  </si>
  <si>
    <t>Analista UX/  (Líder de Ecommerce)</t>
  </si>
  <si>
    <t xml:space="preserve">Entrega de informe de pruebas </t>
  </si>
  <si>
    <t>Ajustes de Mockups Desktop y Mobile 2</t>
  </si>
  <si>
    <t>Líder de Ecommerce</t>
  </si>
  <si>
    <t>Ajustar los atributos de filtro, contenido y SKU de los productos</t>
  </si>
  <si>
    <t>Cliente/ Chef (Analista Ecommerce Backoffice)</t>
  </si>
  <si>
    <t>Cliente/ Chef(Desarrollador Backend)</t>
  </si>
  <si>
    <t>Analista WA</t>
  </si>
  <si>
    <t>Analista WA/Líder Ecommerce</t>
  </si>
  <si>
    <t>9.4. QA Cliente</t>
  </si>
  <si>
    <t>9.3. QA Ronda 2</t>
  </si>
  <si>
    <t>Look and feel</t>
  </si>
  <si>
    <t>Funcionalidades</t>
  </si>
  <si>
    <t>Desarrollador Frontend /Desarrollador Backend</t>
  </si>
  <si>
    <t>Elementos Opcionales</t>
  </si>
  <si>
    <t>Rango de productos de catálogo</t>
  </si>
  <si>
    <t>0-50</t>
  </si>
  <si>
    <t>100-300</t>
  </si>
  <si>
    <t>51-99</t>
  </si>
  <si>
    <t>301-600</t>
  </si>
  <si>
    <t>601-1000</t>
  </si>
  <si>
    <t>1001-2000</t>
  </si>
  <si>
    <t>&gt;2000</t>
  </si>
  <si>
    <t>Rango</t>
  </si>
  <si>
    <t>Creación de lineamientos SEO</t>
  </si>
  <si>
    <t>Cargar los productos y SKU´ s finales</t>
  </si>
  <si>
    <t>Implementar los atributos de filtro, contenido y SKU</t>
  </si>
  <si>
    <t>SI</t>
  </si>
  <si>
    <t>NO</t>
  </si>
  <si>
    <t>Integración con ERP</t>
  </si>
  <si>
    <t>Cantidad de formularios adicionales</t>
  </si>
  <si>
    <t>Formularios adicionales</t>
  </si>
  <si>
    <t>TESTEO</t>
  </si>
  <si>
    <t>Integración</t>
  </si>
  <si>
    <t>Fecha Fin</t>
  </si>
  <si>
    <t>Tareas con duración variable según alcance</t>
  </si>
  <si>
    <t>ESTIMACIÓN PROYECTO ECOMMERCE</t>
  </si>
  <si>
    <t>ROLE</t>
  </si>
  <si>
    <t>HORAS</t>
  </si>
  <si>
    <t>COSTO</t>
  </si>
  <si>
    <t>Testeo UX</t>
  </si>
  <si>
    <t xml:space="preserve">TOTAL </t>
  </si>
  <si>
    <t>TOTAL + INCERTIDUMBRE</t>
  </si>
  <si>
    <t>% INCERTIDUMBRE (CLIENTE)</t>
  </si>
  <si>
    <t>Fecha de aprobación de la propuesta</t>
  </si>
  <si>
    <t>Levantamiento de cronograma y construcción de kick off</t>
  </si>
  <si>
    <t>1. KICK OFF DE PROYECTO</t>
  </si>
  <si>
    <t>Presentación de Kick off y acta de inicio</t>
  </si>
  <si>
    <t>Aprobación  de Kick off y acta de inicio</t>
  </si>
  <si>
    <t>VPO</t>
  </si>
  <si>
    <t>PM/ Cliente/ Dirección Comercial</t>
  </si>
  <si>
    <t>RESPONSABLES</t>
  </si>
  <si>
    <t>ACCOUNTABLE</t>
  </si>
  <si>
    <t>RESPONSIBLE</t>
  </si>
  <si>
    <t>CONSULTED</t>
  </si>
  <si>
    <t>INFORMED</t>
  </si>
  <si>
    <t>Director de ecomerce</t>
  </si>
  <si>
    <t>Vicepresidente de operaciones y proyectos</t>
  </si>
  <si>
    <t>Director de content</t>
  </si>
  <si>
    <t>Aprovisionamiento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</si>
</sst>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164" formatCode="0.0"/>
    <numFmt numFmtId="165" formatCode="d"/>
    <numFmt numFmtId="166" formatCode="mmm"/>
  </numFmts>
  <fonts count="33">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42"/>
      <color theme="7"/>
      <name val="Calibri Light"/>
      <family val="2"/>
      <scheme val="major"/>
    </font>
    <font>
      <sz val="11"/>
      <color theme="1" tint="0.24994659260841701"/>
      <name val="Calibri Light"/>
      <family val="2"/>
      <scheme val="major"/>
    </font>
    <font>
      <i/>
      <sz val="11"/>
      <color theme="7"/>
      <name val="Calibri"/>
      <family val="2"/>
      <scheme val="min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sz val="12"/>
      <color theme="1" tint="0.24994659260841701"/>
      <name val="Calibri Light"/>
      <family val="2"/>
      <scheme val="major"/>
    </font>
    <font>
      <b/>
      <sz val="11"/>
      <color theme="1" tint="0.34998626667073579"/>
      <name val="Calibri"/>
      <family val="2"/>
      <scheme val="minor"/>
    </font>
    <font>
      <b/>
      <sz val="13"/>
      <color theme="1" tint="0.24994659260841701"/>
      <name val="Calibri Light"/>
      <family val="2"/>
      <scheme val="major"/>
    </font>
    <font>
      <sz val="13"/>
      <color theme="1" tint="0.24994659260841701"/>
      <name val="Calibri Light"/>
      <family val="2"/>
      <scheme val="major"/>
    </font>
    <font>
      <b/>
      <sz val="13"/>
      <color theme="7"/>
      <name val="Calibri Light"/>
      <family val="2"/>
      <scheme val="major"/>
    </font>
    <font>
      <b/>
      <sz val="13"/>
      <color theme="0"/>
      <name val="Calibri Light"/>
      <family val="2"/>
      <scheme val="major"/>
    </font>
    <font>
      <b/>
      <sz val="12"/>
      <color theme="0"/>
      <name val="Calibri"/>
      <family val="2"/>
    </font>
    <font>
      <sz val="13"/>
      <name val="Calibri Light"/>
      <family val="2"/>
      <scheme val="major"/>
    </font>
    <font>
      <sz val="12"/>
      <name val="Calibri"/>
      <family val="2"/>
    </font>
    <font>
      <sz val="13"/>
      <name val="Calibri"/>
      <family val="2"/>
    </font>
    <font>
      <b/>
      <sz val="11"/>
      <color theme="1" tint="0.24994659260841701"/>
      <name val="Calibri Light"/>
      <family val="2"/>
      <scheme val="major"/>
    </font>
    <font>
      <b/>
      <sz val="11"/>
      <name val="Calibri"/>
      <family val="2"/>
      <scheme val="minor"/>
    </font>
    <font>
      <b/>
      <i/>
      <sz val="11"/>
      <color theme="7"/>
      <name val="Calibri Light"/>
      <family val="2"/>
      <scheme val="major"/>
    </font>
    <font>
      <b/>
      <sz val="11"/>
      <name val="Calibri Light"/>
      <family val="2"/>
      <scheme val="major"/>
    </font>
    <font>
      <b/>
      <sz val="11"/>
      <color theme="1"/>
      <name val="Calibri Light"/>
      <family val="2"/>
      <scheme val="major"/>
    </font>
    <font>
      <b/>
      <sz val="13"/>
      <name val="Calibri"/>
      <family val="2"/>
    </font>
    <font>
      <b/>
      <sz val="13"/>
      <name val="Calibri Light"/>
      <family val="2"/>
      <scheme val="major"/>
    </font>
    <font>
      <b/>
      <sz val="10"/>
      <color theme="1" tint="0.24994659260841701"/>
      <name val="Calibri Light"/>
      <family val="2"/>
      <scheme val="major"/>
    </font>
    <font>
      <sz val="10"/>
      <color theme="1" tint="0.24994659260841701"/>
      <name val="Calibri Light"/>
      <family val="2"/>
      <scheme val="major"/>
    </font>
    <font>
      <b/>
      <sz val="10"/>
      <color theme="1" tint="0.34998626667073579"/>
      <name val="Calibri"/>
      <family val="2"/>
      <scheme val="minor"/>
    </font>
    <font>
      <sz val="12"/>
      <color theme="1" tint="0.14999847407452621"/>
      <name val="Nunito Light"/>
    </font>
    <font>
      <b/>
      <sz val="11"/>
      <color theme="1"/>
      <name val="Calibri"/>
      <family val="2"/>
      <scheme val="minor"/>
    </font>
    <font>
      <sz val="11"/>
      <color theme="1" tint="0.24994659260841701"/>
      <name val="Arial"/>
      <family val="2"/>
    </font>
  </fonts>
  <fills count="15">
    <fill>
      <patternFill patternType="none"/>
    </fill>
    <fill>
      <patternFill patternType="gray125"/>
    </fill>
    <fill>
      <patternFill patternType="solid">
        <fgColor theme="9" tint="0.59996337778862885"/>
        <bgColor indexed="64"/>
      </patternFill>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solid">
        <fgColor theme="2" tint="-9.9978637043366805E-2"/>
        <bgColor indexed="64"/>
      </patternFill>
    </fill>
    <fill>
      <patternFill patternType="solid">
        <fgColor theme="2"/>
        <bgColor indexed="64"/>
      </patternFill>
    </fill>
    <fill>
      <patternFill patternType="solid">
        <fgColor theme="0" tint="-0.499984740745262"/>
        <bgColor indexed="64"/>
      </patternFill>
    </fill>
    <fill>
      <patternFill patternType="solid">
        <fgColor rgb="FF92D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26">
    <border>
      <left/>
      <right/>
      <top/>
      <bottom/>
      <diagonal/>
    </border>
    <border>
      <left/>
      <right/>
      <top style="thin">
        <color theme="9" tint="-0.24994659260841701"/>
      </top>
      <bottom style="thin">
        <color theme="9" tint="-0.24994659260841701"/>
      </bottom>
      <diagonal/>
    </border>
    <border>
      <left style="thick">
        <color theme="0"/>
      </left>
      <right style="thick">
        <color theme="0"/>
      </right>
      <top style="thin">
        <color theme="0"/>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style="thick">
        <color theme="0"/>
      </top>
      <bottom style="thick">
        <color theme="0"/>
      </bottom>
      <diagonal/>
    </border>
    <border>
      <left/>
      <right/>
      <top style="thin">
        <color theme="9" tint="-0.24994659260841701"/>
      </top>
      <bottom/>
      <diagonal/>
    </border>
    <border>
      <left/>
      <right/>
      <top/>
      <bottom style="thin">
        <color theme="7"/>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ck">
        <color theme="0"/>
      </right>
      <top style="thin">
        <color theme="0"/>
      </top>
      <bottom/>
      <diagonal/>
    </border>
    <border>
      <left style="thick">
        <color theme="0"/>
      </left>
      <right/>
      <top style="thick">
        <color theme="0"/>
      </top>
      <bottom/>
      <diagonal/>
    </border>
    <border>
      <left style="thick">
        <color theme="0"/>
      </left>
      <right style="thick">
        <color theme="0"/>
      </right>
      <top style="thin">
        <color theme="0"/>
      </top>
      <bottom/>
      <diagonal/>
    </border>
    <border>
      <left style="thick">
        <color theme="0"/>
      </left>
      <right style="thick">
        <color theme="0"/>
      </right>
      <top style="thick">
        <color theme="0"/>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style="thin">
        <color indexed="64"/>
      </bottom>
      <diagonal/>
    </border>
    <border>
      <left/>
      <right/>
      <top/>
      <bottom style="thin">
        <color indexed="64"/>
      </bottom>
      <diagonal/>
    </border>
    <border>
      <left/>
      <right style="thin">
        <color theme="2" tint="-0.249977111117893"/>
      </right>
      <top/>
      <bottom style="thin">
        <color indexed="64"/>
      </bottom>
      <diagonal/>
    </border>
  </borders>
  <cellStyleXfs count="21">
    <xf numFmtId="0" fontId="0" fillId="0" borderId="0"/>
    <xf numFmtId="42"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Protection="0">
      <alignment vertical="center"/>
    </xf>
    <xf numFmtId="0" fontId="4" fillId="0" borderId="0" applyNumberFormat="0" applyFill="0" applyBorder="0" applyAlignment="0" applyProtection="0"/>
    <xf numFmtId="0" fontId="5" fillId="0" borderId="0" applyNumberFormat="0" applyFill="0" applyBorder="0" applyProtection="0">
      <alignment horizontal="center" vertical="center"/>
    </xf>
    <xf numFmtId="0" fontId="6" fillId="0" borderId="0" applyNumberFormat="0" applyFill="0" applyBorder="0" applyProtection="0">
      <alignment vertical="center"/>
    </xf>
    <xf numFmtId="0" fontId="7" fillId="2" borderId="1" applyNumberFormat="0" applyProtection="0">
      <alignment horizontal="left" vertical="center"/>
    </xf>
    <xf numFmtId="0" fontId="5" fillId="3" borderId="2" applyNumberFormat="0" applyFont="0" applyAlignment="0">
      <alignment horizontal="center"/>
    </xf>
    <xf numFmtId="0" fontId="8" fillId="0" borderId="0" applyNumberFormat="0" applyFill="0" applyBorder="0" applyProtection="0">
      <alignment horizontal="left" vertical="center"/>
    </xf>
    <xf numFmtId="0" fontId="5" fillId="4" borderId="5" applyNumberFormat="0" applyFont="0" applyAlignment="0">
      <alignment horizontal="center"/>
    </xf>
    <xf numFmtId="1" fontId="10" fillId="2" borderId="1">
      <alignment horizontal="center" vertical="center"/>
    </xf>
    <xf numFmtId="0" fontId="5" fillId="5" borderId="5" applyNumberFormat="0" applyFont="0" applyAlignment="0">
      <alignment horizontal="center"/>
    </xf>
    <xf numFmtId="0" fontId="11" fillId="0" borderId="0" applyFill="0" applyProtection="0">
      <alignment vertical="center"/>
    </xf>
    <xf numFmtId="0" fontId="11" fillId="0" borderId="0" applyFill="0" applyProtection="0">
      <alignment horizontal="center" vertical="center" wrapText="1"/>
    </xf>
    <xf numFmtId="0" fontId="11" fillId="0" borderId="0" applyFill="0" applyProtection="0">
      <alignment horizontal="left"/>
    </xf>
    <xf numFmtId="0" fontId="11" fillId="0" borderId="0" applyFill="0" applyBorder="0" applyProtection="0">
      <alignment horizontal="center" wrapText="1"/>
    </xf>
    <xf numFmtId="3" fontId="11" fillId="0" borderId="7" applyFill="0" applyProtection="0">
      <alignment horizontal="center"/>
    </xf>
    <xf numFmtId="0" fontId="12" fillId="0" borderId="0" applyFill="0" applyBorder="0" applyProtection="0">
      <alignment horizontal="left" wrapText="1"/>
    </xf>
    <xf numFmtId="9" fontId="14" fillId="0" borderId="0" applyFill="0" applyBorder="0" applyProtection="0">
      <alignment horizontal="center" vertical="center"/>
    </xf>
    <xf numFmtId="41" fontId="1" fillId="0" borderId="0" applyFont="0" applyFill="0" applyBorder="0" applyAlignment="0" applyProtection="0"/>
  </cellStyleXfs>
  <cellXfs count="140">
    <xf numFmtId="0" fontId="0" fillId="0" borderId="0" xfId="0"/>
    <xf numFmtId="0" fontId="0" fillId="0" borderId="0" xfId="0" applyAlignment="1">
      <alignment horizontal="center" vertical="center"/>
    </xf>
    <xf numFmtId="42" fontId="0" fillId="0" borderId="0" xfId="0" applyNumberFormat="1"/>
    <xf numFmtId="0" fontId="2" fillId="0" borderId="8" xfId="0" applyFont="1" applyBorder="1" applyAlignment="1">
      <alignment horizontal="center" vertical="center"/>
    </xf>
    <xf numFmtId="0" fontId="3" fillId="0" borderId="8" xfId="0" applyFont="1" applyBorder="1" applyAlignment="1">
      <alignment horizontal="left" vertical="center"/>
    </xf>
    <xf numFmtId="0" fontId="3" fillId="0" borderId="8" xfId="0" applyFont="1" applyBorder="1" applyAlignment="1">
      <alignment vertical="center"/>
    </xf>
    <xf numFmtId="0" fontId="0" fillId="0" borderId="8" xfId="0" applyBorder="1" applyAlignment="1">
      <alignment horizontal="left" vertical="center"/>
    </xf>
    <xf numFmtId="0" fontId="0" fillId="0" borderId="0" xfId="0" applyAlignment="1">
      <alignment wrapText="1"/>
    </xf>
    <xf numFmtId="0" fontId="0" fillId="0" borderId="8" xfId="0" applyBorder="1"/>
    <xf numFmtId="0" fontId="0" fillId="0" borderId="8" xfId="0" applyBorder="1" applyAlignment="1">
      <alignment wrapText="1"/>
    </xf>
    <xf numFmtId="0" fontId="13" fillId="10" borderId="8" xfId="18" applyFont="1" applyFill="1" applyBorder="1" applyAlignment="1">
      <alignment horizontal="left" wrapText="1"/>
    </xf>
    <xf numFmtId="1" fontId="9" fillId="10" borderId="8" xfId="5" applyNumberFormat="1" applyFont="1" applyFill="1" applyBorder="1" applyAlignment="1">
      <alignment horizontal="center"/>
    </xf>
    <xf numFmtId="0" fontId="13" fillId="11" borderId="8" xfId="18" applyFont="1" applyFill="1" applyBorder="1" applyAlignment="1">
      <alignment horizontal="left" wrapText="1"/>
    </xf>
    <xf numFmtId="1" fontId="9" fillId="11" borderId="8" xfId="5" applyNumberFormat="1" applyFont="1" applyFill="1" applyBorder="1" applyAlignment="1">
      <alignment horizontal="center"/>
    </xf>
    <xf numFmtId="0" fontId="13" fillId="12" borderId="8" xfId="18" applyFont="1" applyFill="1" applyBorder="1" applyAlignment="1">
      <alignment horizontal="left" wrapText="1"/>
    </xf>
    <xf numFmtId="1" fontId="9" fillId="12" borderId="8" xfId="5" applyNumberFormat="1" applyFont="1" applyFill="1" applyBorder="1" applyAlignment="1">
      <alignment horizontal="center"/>
    </xf>
    <xf numFmtId="0" fontId="13" fillId="13" borderId="8" xfId="18" applyFont="1" applyFill="1" applyBorder="1" applyAlignment="1">
      <alignment horizontal="left" wrapText="1"/>
    </xf>
    <xf numFmtId="1" fontId="9" fillId="13" borderId="8" xfId="5" applyNumberFormat="1" applyFont="1" applyFill="1" applyBorder="1" applyAlignment="1">
      <alignment horizontal="center"/>
    </xf>
    <xf numFmtId="0" fontId="0" fillId="14" borderId="8" xfId="0" applyFill="1" applyBorder="1" applyAlignment="1">
      <alignment wrapText="1"/>
    </xf>
    <xf numFmtId="0" fontId="13" fillId="14" borderId="8" xfId="18" applyFont="1" applyFill="1" applyBorder="1" applyAlignment="1">
      <alignment horizontal="left" wrapText="1"/>
    </xf>
    <xf numFmtId="0" fontId="0" fillId="11" borderId="8" xfId="0" applyFill="1" applyBorder="1" applyAlignment="1">
      <alignment wrapText="1"/>
    </xf>
    <xf numFmtId="0" fontId="0" fillId="12" borderId="8" xfId="0" applyFill="1" applyBorder="1" applyAlignment="1">
      <alignment wrapText="1"/>
    </xf>
    <xf numFmtId="14" fontId="0" fillId="0" borderId="0" xfId="0" applyNumberFormat="1"/>
    <xf numFmtId="0" fontId="3" fillId="13" borderId="8" xfId="0" applyFont="1" applyFill="1" applyBorder="1" applyAlignment="1" applyProtection="1">
      <alignment horizontal="center" wrapText="1"/>
      <protection locked="0"/>
    </xf>
    <xf numFmtId="0" fontId="3" fillId="13" borderId="8" xfId="0" applyFont="1" applyFill="1" applyBorder="1" applyAlignment="1" applyProtection="1">
      <alignment horizontal="center"/>
      <protection locked="0"/>
    </xf>
    <xf numFmtId="0" fontId="0" fillId="0" borderId="0" xfId="0" applyProtection="1"/>
    <xf numFmtId="0" fontId="3" fillId="0" borderId="0" xfId="0" applyFont="1" applyProtection="1"/>
    <xf numFmtId="0" fontId="2" fillId="7" borderId="8" xfId="0" applyFont="1" applyFill="1" applyBorder="1" applyAlignment="1" applyProtection="1">
      <alignment horizontal="center"/>
    </xf>
    <xf numFmtId="14" fontId="2" fillId="7" borderId="8" xfId="20" applyNumberFormat="1" applyFont="1" applyFill="1" applyBorder="1" applyAlignment="1" applyProtection="1">
      <alignment horizontal="center" vertical="center"/>
    </xf>
    <xf numFmtId="0" fontId="2" fillId="7" borderId="8" xfId="0" applyFont="1" applyFill="1" applyBorder="1" applyAlignment="1" applyProtection="1">
      <alignment horizontal="center" vertical="center"/>
    </xf>
    <xf numFmtId="0" fontId="3" fillId="0" borderId="8" xfId="0" applyFont="1" applyBorder="1" applyProtection="1"/>
    <xf numFmtId="0" fontId="3" fillId="0" borderId="8" xfId="0" applyFont="1" applyBorder="1" applyAlignment="1" applyProtection="1">
      <alignment horizontal="center" vertical="center"/>
    </xf>
    <xf numFmtId="42" fontId="3" fillId="0" borderId="8" xfId="0" applyNumberFormat="1" applyFont="1" applyBorder="1" applyAlignment="1" applyProtection="1">
      <alignment horizontal="center" vertical="center"/>
    </xf>
    <xf numFmtId="0" fontId="2" fillId="0" borderId="8" xfId="0" applyFont="1" applyBorder="1" applyAlignment="1" applyProtection="1">
      <alignment horizontal="center" vertical="center"/>
    </xf>
    <xf numFmtId="42" fontId="3" fillId="0" borderId="8" xfId="1" applyFont="1" applyBorder="1" applyAlignment="1" applyProtection="1">
      <alignment horizontal="center" vertical="center"/>
    </xf>
    <xf numFmtId="0" fontId="2" fillId="11" borderId="0" xfId="0" applyFont="1" applyFill="1" applyProtection="1"/>
    <xf numFmtId="42" fontId="3" fillId="11" borderId="0" xfId="1" applyFont="1" applyFill="1" applyProtection="1"/>
    <xf numFmtId="14" fontId="3" fillId="0" borderId="0" xfId="0" applyNumberFormat="1" applyFont="1" applyProtection="1"/>
    <xf numFmtId="14" fontId="0" fillId="0" borderId="0" xfId="0" applyNumberFormat="1" applyProtection="1"/>
    <xf numFmtId="0" fontId="2" fillId="0" borderId="8" xfId="0" applyFont="1" applyBorder="1" applyAlignment="1" applyProtection="1">
      <alignment horizontal="center" wrapText="1"/>
    </xf>
    <xf numFmtId="0" fontId="3" fillId="0" borderId="8" xfId="0" applyFont="1" applyBorder="1" applyAlignment="1" applyProtection="1">
      <alignment horizontal="center"/>
    </xf>
    <xf numFmtId="0" fontId="2" fillId="0" borderId="8" xfId="0" applyFont="1" applyBorder="1" applyAlignment="1" applyProtection="1">
      <alignment horizontal="center"/>
    </xf>
    <xf numFmtId="14" fontId="3" fillId="13" borderId="8" xfId="0" applyNumberFormat="1" applyFont="1" applyFill="1" applyBorder="1" applyAlignment="1" applyProtection="1">
      <alignment horizontal="center"/>
    </xf>
    <xf numFmtId="9" fontId="3" fillId="13" borderId="8" xfId="2" applyFont="1" applyFill="1" applyBorder="1" applyAlignment="1" applyProtection="1">
      <alignment horizontal="center"/>
      <protection locked="0"/>
    </xf>
    <xf numFmtId="14" fontId="32" fillId="0" borderId="8" xfId="5" applyNumberFormat="1" applyFont="1" applyBorder="1" applyAlignment="1" applyProtection="1">
      <alignment horizontal="center"/>
    </xf>
    <xf numFmtId="0" fontId="22" fillId="0" borderId="0" xfId="6" applyFont="1" applyAlignment="1" applyProtection="1">
      <alignment vertical="center"/>
      <protection locked="0"/>
    </xf>
    <xf numFmtId="0" fontId="23" fillId="0" borderId="0" xfId="7" applyFont="1" applyFill="1" applyBorder="1" applyAlignment="1" applyProtection="1">
      <alignment horizontal="right" vertical="center" wrapText="1"/>
      <protection locked="0"/>
    </xf>
    <xf numFmtId="0" fontId="24" fillId="3" borderId="9" xfId="8" applyFont="1" applyBorder="1" applyAlignment="1" applyProtection="1">
      <alignment horizontal="right"/>
      <protection locked="0"/>
    </xf>
    <xf numFmtId="0" fontId="24" fillId="4" borderId="10" xfId="10" applyFont="1" applyBorder="1" applyAlignment="1" applyProtection="1">
      <alignment horizontal="right"/>
      <protection locked="0"/>
    </xf>
    <xf numFmtId="0" fontId="20" fillId="0" borderId="0" xfId="7" applyFont="1" applyFill="1" applyBorder="1" applyAlignment="1" applyProtection="1">
      <alignment horizontal="right" vertical="center"/>
      <protection locked="0"/>
    </xf>
    <xf numFmtId="1" fontId="20" fillId="2" borderId="6" xfId="11" applyFont="1" applyBorder="1" applyAlignment="1" applyProtection="1">
      <alignment horizontal="center" vertical="center"/>
      <protection locked="0"/>
    </xf>
    <xf numFmtId="0" fontId="24" fillId="0" borderId="11" xfId="8" applyFont="1" applyFill="1" applyBorder="1" applyAlignment="1" applyProtection="1">
      <alignment horizontal="right"/>
      <protection locked="0"/>
    </xf>
    <xf numFmtId="0" fontId="24" fillId="4" borderId="12" xfId="10" applyFont="1" applyBorder="1" applyAlignment="1" applyProtection="1">
      <alignment horizontal="center"/>
      <protection locked="0"/>
    </xf>
    <xf numFmtId="0" fontId="24" fillId="5" borderId="12" xfId="12" applyFont="1" applyBorder="1" applyAlignment="1" applyProtection="1">
      <alignment horizontal="center"/>
      <protection locked="0"/>
    </xf>
    <xf numFmtId="0" fontId="20" fillId="0" borderId="0" xfId="5" applyFont="1" applyProtection="1">
      <alignment horizontal="center" vertical="center"/>
      <protection locked="0"/>
    </xf>
    <xf numFmtId="0" fontId="5" fillId="0" borderId="0" xfId="5" applyAlignment="1" applyProtection="1">
      <alignment vertical="center" wrapText="1"/>
      <protection locked="0"/>
    </xf>
    <xf numFmtId="0" fontId="5" fillId="0" borderId="0" xfId="5" quotePrefix="1" applyFill="1" applyAlignment="1" applyProtection="1">
      <alignment horizontal="center" wrapText="1"/>
      <protection locked="0"/>
    </xf>
    <xf numFmtId="0" fontId="5" fillId="0" borderId="0" xfId="5" applyFill="1" applyAlignment="1" applyProtection="1">
      <alignment horizontal="center" wrapText="1"/>
      <protection locked="0"/>
    </xf>
    <xf numFmtId="0" fontId="5" fillId="0" borderId="0" xfId="5" applyFill="1" applyAlignment="1" applyProtection="1">
      <alignment vertical="center" wrapText="1"/>
      <protection locked="0"/>
    </xf>
    <xf numFmtId="0" fontId="5" fillId="0" borderId="0" xfId="5" applyProtection="1">
      <alignment horizontal="center" vertical="center"/>
      <protection locked="0"/>
    </xf>
    <xf numFmtId="0" fontId="9" fillId="6" borderId="8" xfId="5" applyFont="1" applyFill="1" applyBorder="1" applyAlignment="1" applyProtection="1">
      <alignment horizontal="center"/>
      <protection locked="0"/>
    </xf>
    <xf numFmtId="9" fontId="25" fillId="6" borderId="8" xfId="19" applyFont="1" applyFill="1" applyBorder="1" applyProtection="1">
      <alignment horizontal="center" vertical="center"/>
      <protection locked="0"/>
    </xf>
    <xf numFmtId="0" fontId="28" fillId="0" borderId="8" xfId="5" applyFont="1" applyBorder="1" applyAlignment="1" applyProtection="1">
      <alignment horizontal="center"/>
      <protection locked="0"/>
    </xf>
    <xf numFmtId="0" fontId="9" fillId="0" borderId="8" xfId="5" applyFont="1" applyBorder="1" applyAlignment="1" applyProtection="1">
      <alignment horizontal="center"/>
      <protection locked="0"/>
    </xf>
    <xf numFmtId="9" fontId="25" fillId="0" borderId="8" xfId="19" applyFont="1" applyBorder="1" applyProtection="1">
      <alignment horizontal="center" vertical="center"/>
      <protection locked="0"/>
    </xf>
    <xf numFmtId="0" fontId="18" fillId="7" borderId="8" xfId="5" applyFont="1" applyFill="1" applyBorder="1" applyAlignment="1" applyProtection="1">
      <alignment horizontal="center"/>
      <protection locked="0"/>
    </xf>
    <xf numFmtId="9" fontId="19" fillId="7" borderId="8" xfId="19" applyFont="1" applyFill="1" applyBorder="1" applyProtection="1">
      <alignment horizontal="center" vertical="center"/>
      <protection locked="0"/>
    </xf>
    <xf numFmtId="0" fontId="16" fillId="8" borderId="8" xfId="5" applyFont="1" applyFill="1" applyBorder="1" applyAlignment="1" applyProtection="1">
      <alignment horizontal="center"/>
      <protection locked="0"/>
    </xf>
    <xf numFmtId="9" fontId="25" fillId="8" borderId="8" xfId="19" applyFont="1" applyFill="1" applyBorder="1" applyProtection="1">
      <alignment horizontal="center" vertical="center"/>
      <protection locked="0"/>
    </xf>
    <xf numFmtId="9" fontId="17" fillId="7" borderId="8" xfId="2" applyFont="1" applyFill="1" applyBorder="1" applyAlignment="1" applyProtection="1">
      <alignment horizontal="center" wrapText="1"/>
      <protection locked="0"/>
    </xf>
    <xf numFmtId="0" fontId="28" fillId="6" borderId="8" xfId="18" applyFont="1" applyFill="1" applyBorder="1" applyProtection="1">
      <alignment horizontal="left" wrapText="1"/>
      <protection locked="0"/>
    </xf>
    <xf numFmtId="0" fontId="5" fillId="0" borderId="0" xfId="5" applyAlignment="1" applyProtection="1">
      <alignment horizontal="center"/>
      <protection locked="0"/>
    </xf>
    <xf numFmtId="0" fontId="12" fillId="0" borderId="0" xfId="18" applyAlignment="1" applyProtection="1">
      <alignment horizontal="left" wrapText="1"/>
      <protection locked="0"/>
    </xf>
    <xf numFmtId="9" fontId="26" fillId="0" borderId="0" xfId="19" applyFont="1" applyProtection="1">
      <alignment horizontal="center" vertical="center"/>
      <protection locked="0"/>
    </xf>
    <xf numFmtId="0" fontId="9" fillId="6" borderId="8" xfId="5" applyFont="1" applyFill="1" applyBorder="1" applyAlignment="1" applyProtection="1">
      <alignment horizontal="center"/>
    </xf>
    <xf numFmtId="0" fontId="9" fillId="9" borderId="8" xfId="5" applyFont="1" applyFill="1" applyBorder="1" applyAlignment="1" applyProtection="1">
      <alignment horizontal="center"/>
    </xf>
    <xf numFmtId="0" fontId="9" fillId="0" borderId="8" xfId="5" applyFont="1" applyBorder="1" applyAlignment="1" applyProtection="1">
      <alignment horizontal="center"/>
    </xf>
    <xf numFmtId="0" fontId="18" fillId="7" borderId="8" xfId="5" applyFont="1" applyFill="1" applyBorder="1" applyAlignment="1" applyProtection="1">
      <alignment horizontal="center"/>
    </xf>
    <xf numFmtId="1" fontId="9" fillId="0" borderId="8" xfId="5" applyNumberFormat="1" applyFont="1" applyBorder="1" applyAlignment="1" applyProtection="1">
      <alignment horizontal="center"/>
    </xf>
    <xf numFmtId="1" fontId="18" fillId="7" borderId="8" xfId="5" applyNumberFormat="1" applyFont="1" applyFill="1" applyBorder="1" applyAlignment="1" applyProtection="1">
      <alignment horizontal="center"/>
    </xf>
    <xf numFmtId="1" fontId="9" fillId="6" borderId="8" xfId="5" applyNumberFormat="1" applyFont="1" applyFill="1" applyBorder="1" applyAlignment="1" applyProtection="1">
      <alignment horizontal="center"/>
    </xf>
    <xf numFmtId="2" fontId="9" fillId="0" borderId="8" xfId="5" applyNumberFormat="1" applyFont="1" applyBorder="1" applyAlignment="1" applyProtection="1">
      <alignment horizontal="center"/>
    </xf>
    <xf numFmtId="1" fontId="30" fillId="0" borderId="13" xfId="0" applyNumberFormat="1" applyFont="1" applyBorder="1" applyAlignment="1" applyProtection="1">
      <alignment horizontal="center" vertical="center"/>
    </xf>
    <xf numFmtId="164" fontId="30" fillId="0" borderId="13" xfId="0" applyNumberFormat="1" applyFont="1" applyBorder="1" applyAlignment="1" applyProtection="1">
      <alignment horizontal="center" vertical="center"/>
    </xf>
    <xf numFmtId="2" fontId="30" fillId="0" borderId="13" xfId="0" applyNumberFormat="1" applyFont="1" applyBorder="1" applyAlignment="1" applyProtection="1">
      <alignment horizontal="center" vertical="center"/>
    </xf>
    <xf numFmtId="0" fontId="30" fillId="0" borderId="13" xfId="0" applyFont="1" applyBorder="1" applyAlignment="1" applyProtection="1">
      <alignment horizontal="center" vertical="center"/>
    </xf>
    <xf numFmtId="1" fontId="17" fillId="7" borderId="8" xfId="18" applyNumberFormat="1" applyFont="1" applyFill="1" applyBorder="1" applyAlignment="1" applyProtection="1">
      <alignment horizontal="center" wrapText="1"/>
    </xf>
    <xf numFmtId="1" fontId="16" fillId="8" borderId="8" xfId="5" applyNumberFormat="1" applyFont="1" applyFill="1" applyBorder="1" applyAlignment="1" applyProtection="1">
      <alignment horizontal="center"/>
    </xf>
    <xf numFmtId="0" fontId="17" fillId="7" borderId="8" xfId="18" applyFont="1" applyFill="1" applyBorder="1" applyAlignment="1" applyProtection="1">
      <alignment horizontal="center" wrapText="1"/>
    </xf>
    <xf numFmtId="0" fontId="16" fillId="8" borderId="8" xfId="5" applyFont="1" applyFill="1" applyBorder="1" applyAlignment="1" applyProtection="1">
      <alignment horizontal="center"/>
    </xf>
    <xf numFmtId="164" fontId="9" fillId="0" borderId="8" xfId="5" applyNumberFormat="1" applyFont="1" applyBorder="1" applyAlignment="1" applyProtection="1">
      <alignment horizontal="center"/>
    </xf>
    <xf numFmtId="0" fontId="9" fillId="0" borderId="8" xfId="5" applyFont="1" applyBorder="1" applyAlignment="1" applyProtection="1">
      <alignment horizontal="center" wrapText="1"/>
    </xf>
    <xf numFmtId="166" fontId="27" fillId="6" borderId="16" xfId="5" applyNumberFormat="1" applyFont="1" applyFill="1" applyBorder="1" applyAlignment="1" applyProtection="1">
      <alignment wrapText="1"/>
    </xf>
    <xf numFmtId="0" fontId="5" fillId="0" borderId="0" xfId="5" applyAlignment="1" applyProtection="1">
      <alignment vertical="center" wrapText="1"/>
    </xf>
    <xf numFmtId="165" fontId="28" fillId="0" borderId="8" xfId="5" applyNumberFormat="1" applyFont="1" applyFill="1" applyBorder="1" applyAlignment="1" applyProtection="1">
      <alignment horizontal="center" wrapText="1"/>
    </xf>
    <xf numFmtId="0" fontId="5" fillId="0" borderId="0" xfId="5" quotePrefix="1" applyFill="1" applyAlignment="1" applyProtection="1">
      <alignment horizontal="center" wrapText="1"/>
    </xf>
    <xf numFmtId="3" fontId="29" fillId="0" borderId="8" xfId="17" applyFont="1" applyBorder="1" applyProtection="1">
      <alignment horizontal="center"/>
    </xf>
    <xf numFmtId="0" fontId="5" fillId="0" borderId="0" xfId="5" applyProtection="1">
      <alignment horizontal="center" vertical="center"/>
    </xf>
    <xf numFmtId="0" fontId="13" fillId="6" borderId="8" xfId="18" applyFont="1" applyFill="1" applyBorder="1" applyAlignment="1" applyProtection="1">
      <alignment horizontal="left" wrapText="1"/>
    </xf>
    <xf numFmtId="0" fontId="13" fillId="0" borderId="8" xfId="18" applyFont="1" applyBorder="1" applyAlignment="1" applyProtection="1">
      <alignment horizontal="left" wrapText="1"/>
    </xf>
    <xf numFmtId="0" fontId="17" fillId="7" borderId="8" xfId="18" applyFont="1" applyFill="1" applyBorder="1" applyAlignment="1" applyProtection="1">
      <alignment horizontal="left" wrapText="1"/>
    </xf>
    <xf numFmtId="0" fontId="15" fillId="8" borderId="8" xfId="18" applyFont="1" applyFill="1" applyBorder="1" applyAlignment="1" applyProtection="1">
      <alignment horizontal="left" wrapText="1"/>
    </xf>
    <xf numFmtId="0" fontId="2" fillId="0" borderId="8" xfId="0" applyFont="1" applyBorder="1" applyAlignment="1" applyProtection="1">
      <alignment horizontal="center" wrapText="1"/>
    </xf>
    <xf numFmtId="42" fontId="3" fillId="13" borderId="8" xfId="1" applyFont="1" applyFill="1" applyBorder="1" applyAlignment="1">
      <alignment horizontal="center" vertical="center"/>
    </xf>
    <xf numFmtId="0" fontId="2" fillId="0" borderId="8" xfId="0" applyFont="1" applyBorder="1" applyAlignment="1" applyProtection="1">
      <alignment horizontal="center" wrapText="1"/>
    </xf>
    <xf numFmtId="0" fontId="2" fillId="0" borderId="8" xfId="0" applyFont="1" applyBorder="1" applyAlignment="1" applyProtection="1">
      <alignment horizontal="center"/>
    </xf>
    <xf numFmtId="0" fontId="12" fillId="0" borderId="0" xfId="18" applyAlignment="1" applyProtection="1">
      <alignment horizontal="center" wrapText="1"/>
      <protection locked="0"/>
    </xf>
    <xf numFmtId="0" fontId="21" fillId="0" borderId="8" xfId="14" applyFont="1" applyBorder="1" applyAlignment="1" applyProtection="1">
      <alignment horizontal="center" vertical="center" wrapText="1"/>
      <protection locked="0"/>
    </xf>
    <xf numFmtId="0" fontId="20" fillId="0" borderId="3" xfId="9" applyFont="1" applyBorder="1" applyAlignment="1" applyProtection="1">
      <alignment horizontal="right" vertical="center" wrapText="1"/>
      <protection locked="0"/>
    </xf>
    <xf numFmtId="0" fontId="20" fillId="0" borderId="0" xfId="9" applyFont="1" applyBorder="1" applyAlignment="1" applyProtection="1">
      <alignment horizontal="right" vertical="center" wrapText="1"/>
      <protection locked="0"/>
    </xf>
    <xf numFmtId="0" fontId="20" fillId="0" borderId="4" xfId="9" applyFont="1" applyBorder="1" applyAlignment="1" applyProtection="1">
      <alignment horizontal="right" vertical="center" wrapText="1"/>
      <protection locked="0"/>
    </xf>
    <xf numFmtId="0" fontId="20" fillId="0" borderId="3" xfId="9" applyFont="1" applyBorder="1" applyAlignment="1" applyProtection="1">
      <alignment horizontal="right" vertical="center"/>
      <protection locked="0"/>
    </xf>
    <xf numFmtId="0" fontId="20" fillId="0" borderId="0" xfId="9" applyFont="1" applyBorder="1" applyAlignment="1" applyProtection="1">
      <alignment horizontal="right" vertical="center"/>
      <protection locked="0"/>
    </xf>
    <xf numFmtId="0" fontId="20" fillId="0" borderId="4" xfId="9" applyFont="1" applyBorder="1" applyAlignment="1" applyProtection="1">
      <alignment horizontal="right" vertical="center"/>
      <protection locked="0"/>
    </xf>
    <xf numFmtId="0" fontId="20" fillId="0" borderId="3" xfId="9" applyFont="1" applyBorder="1" applyAlignment="1" applyProtection="1">
      <alignment horizontal="left" vertical="center"/>
      <protection locked="0"/>
    </xf>
    <xf numFmtId="0" fontId="20" fillId="0" borderId="0" xfId="9" applyFont="1" applyBorder="1" applyAlignment="1" applyProtection="1">
      <alignment horizontal="left" vertical="center"/>
      <protection locked="0"/>
    </xf>
    <xf numFmtId="0" fontId="20" fillId="0" borderId="4" xfId="9" applyFont="1" applyBorder="1" applyAlignment="1" applyProtection="1">
      <alignment horizontal="left" vertical="center"/>
      <protection locked="0"/>
    </xf>
    <xf numFmtId="0" fontId="11" fillId="0" borderId="8" xfId="13" applyBorder="1" applyAlignment="1" applyProtection="1">
      <alignment vertical="center" wrapText="1"/>
      <protection locked="0"/>
    </xf>
    <xf numFmtId="0" fontId="11" fillId="0" borderId="8" xfId="14" applyBorder="1" applyAlignment="1" applyProtection="1">
      <alignment horizontal="center" vertical="center" wrapText="1"/>
    </xf>
    <xf numFmtId="0" fontId="11" fillId="0" borderId="8" xfId="14" applyBorder="1" applyAlignment="1" applyProtection="1">
      <alignment horizontal="center" vertical="center" wrapText="1"/>
      <protection locked="0"/>
    </xf>
    <xf numFmtId="0" fontId="20" fillId="0" borderId="0" xfId="7" applyFont="1" applyFill="1" applyBorder="1" applyAlignment="1" applyProtection="1">
      <alignment horizontal="right" vertical="center" wrapText="1"/>
      <protection locked="0"/>
    </xf>
    <xf numFmtId="0" fontId="11" fillId="0" borderId="8" xfId="15" applyBorder="1" applyAlignment="1" applyProtection="1">
      <alignment horizontal="center"/>
      <protection locked="0"/>
    </xf>
    <xf numFmtId="0" fontId="24" fillId="0" borderId="3" xfId="9" applyFont="1" applyBorder="1" applyAlignment="1" applyProtection="1">
      <alignment horizontal="left" vertical="center"/>
      <protection locked="0"/>
    </xf>
    <xf numFmtId="0" fontId="24" fillId="0" borderId="0" xfId="9" applyFont="1" applyBorder="1" applyAlignment="1" applyProtection="1">
      <alignment horizontal="left" vertical="center"/>
      <protection locked="0"/>
    </xf>
    <xf numFmtId="0" fontId="11" fillId="0" borderId="20" xfId="14" applyBorder="1" applyAlignment="1" applyProtection="1">
      <alignment horizontal="center" vertical="center" wrapText="1"/>
    </xf>
    <xf numFmtId="0" fontId="11" fillId="0" borderId="21" xfId="14" applyBorder="1" applyAlignment="1" applyProtection="1">
      <alignment horizontal="center" vertical="center" wrapText="1"/>
    </xf>
    <xf numFmtId="0" fontId="11" fillId="0" borderId="22" xfId="14" applyBorder="1" applyAlignment="1" applyProtection="1">
      <alignment horizontal="center" vertical="center" wrapText="1"/>
    </xf>
    <xf numFmtId="0" fontId="11" fillId="0" borderId="23" xfId="14" applyBorder="1" applyAlignment="1" applyProtection="1">
      <alignment horizontal="center" vertical="center" wrapText="1"/>
    </xf>
    <xf numFmtId="0" fontId="11" fillId="0" borderId="24" xfId="14" applyBorder="1" applyAlignment="1" applyProtection="1">
      <alignment horizontal="center" vertical="center" wrapText="1"/>
    </xf>
    <xf numFmtId="0" fontId="11" fillId="0" borderId="25" xfId="14" applyBorder="1" applyAlignment="1" applyProtection="1">
      <alignment horizontal="center" vertical="center" wrapText="1"/>
    </xf>
    <xf numFmtId="0" fontId="11" fillId="0" borderId="14" xfId="14" applyBorder="1" applyAlignment="1" applyProtection="1">
      <alignment horizontal="center" vertical="center" wrapText="1"/>
    </xf>
    <xf numFmtId="0" fontId="11" fillId="0" borderId="15" xfId="14" applyBorder="1" applyAlignment="1" applyProtection="1">
      <alignment horizontal="center" vertical="center" wrapText="1"/>
    </xf>
    <xf numFmtId="0" fontId="0" fillId="13" borderId="16" xfId="0" applyFill="1" applyBorder="1" applyAlignment="1">
      <alignment horizontal="center"/>
    </xf>
    <xf numFmtId="0" fontId="0" fillId="13" borderId="18" xfId="0" applyFill="1" applyBorder="1" applyAlignment="1">
      <alignment horizontal="center"/>
    </xf>
    <xf numFmtId="0" fontId="31" fillId="0" borderId="19" xfId="0" applyFont="1" applyBorder="1" applyAlignment="1">
      <alignment horizontal="center" wrapText="1"/>
    </xf>
    <xf numFmtId="0" fontId="0" fillId="14" borderId="8" xfId="0" applyFill="1" applyBorder="1" applyAlignment="1">
      <alignment horizontal="center"/>
    </xf>
    <xf numFmtId="0" fontId="0" fillId="11" borderId="16" xfId="0" applyFill="1" applyBorder="1" applyAlignment="1">
      <alignment horizontal="center" wrapText="1"/>
    </xf>
    <xf numFmtId="0" fontId="0" fillId="11" borderId="17" xfId="0" applyFill="1" applyBorder="1" applyAlignment="1">
      <alignment horizontal="center" wrapText="1"/>
    </xf>
    <xf numFmtId="0" fontId="0" fillId="11" borderId="18" xfId="0" applyFill="1" applyBorder="1" applyAlignment="1">
      <alignment horizontal="center" wrapText="1"/>
    </xf>
    <xf numFmtId="0" fontId="0" fillId="12" borderId="8" xfId="0" applyFill="1" applyBorder="1" applyAlignment="1">
      <alignment horizontal="center"/>
    </xf>
  </cellXfs>
  <cellStyles count="21">
    <cellStyle name="% Completado" xfId="12" xr:uid="{00000000-0005-0000-0000-000000000000}"/>
    <cellStyle name="Actividad" xfId="18" xr:uid="{00000000-0005-0000-0000-000001000000}"/>
    <cellStyle name="Control del periodo resaltado" xfId="7" xr:uid="{00000000-0005-0000-0000-000002000000}"/>
    <cellStyle name="Encabezado 1 2" xfId="4" xr:uid="{00000000-0005-0000-0000-000003000000}"/>
    <cellStyle name="Encabezado 4 2" xfId="15" xr:uid="{00000000-0005-0000-0000-000004000000}"/>
    <cellStyle name="Encabezados de los periodos" xfId="17" xr:uid="{00000000-0005-0000-0000-000005000000}"/>
    <cellStyle name="Encabezados del proyecto" xfId="16" xr:uid="{00000000-0005-0000-0000-000006000000}"/>
    <cellStyle name="Etiqueta" xfId="9" xr:uid="{00000000-0005-0000-0000-000007000000}"/>
    <cellStyle name="Leyenda de la duración real" xfId="10" xr:uid="{00000000-0005-0000-0000-000008000000}"/>
    <cellStyle name="Leyenda del plan" xfId="8" xr:uid="{00000000-0005-0000-0000-000009000000}"/>
    <cellStyle name="Millares [0]" xfId="20" builtinId="6"/>
    <cellStyle name="Moneda [0]" xfId="1" builtinId="7"/>
    <cellStyle name="Normal" xfId="0" builtinId="0"/>
    <cellStyle name="Normal 2" xfId="5" xr:uid="{00000000-0005-0000-0000-00000C000000}"/>
    <cellStyle name="Porcentaje" xfId="2" builtinId="5"/>
    <cellStyle name="Porcentaje completado" xfId="19" xr:uid="{00000000-0005-0000-0000-00000E000000}"/>
    <cellStyle name="Texto explicativo 2" xfId="6" xr:uid="{00000000-0005-0000-0000-00000F000000}"/>
    <cellStyle name="Título 2 2" xfId="13" xr:uid="{00000000-0005-0000-0000-000010000000}"/>
    <cellStyle name="Título 3 2" xfId="14" xr:uid="{00000000-0005-0000-0000-000011000000}"/>
    <cellStyle name="Título 4" xfId="3" xr:uid="{00000000-0005-0000-0000-000012000000}"/>
    <cellStyle name="Valor del periodo" xfId="11" xr:uid="{00000000-0005-0000-0000-000013000000}"/>
  </cellStyles>
  <dxfs count="18">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123825</xdr:rowOff>
    </xdr:from>
    <xdr:to>
      <xdr:col>9</xdr:col>
      <xdr:colOff>85726</xdr:colOff>
      <xdr:row>21</xdr:row>
      <xdr:rowOff>76200</xdr:rowOff>
    </xdr:to>
    <xdr:sp macro="" textlink="">
      <xdr:nvSpPr>
        <xdr:cNvPr id="2" name="CuadroTexto 1">
          <a:extLst>
            <a:ext uri="{FF2B5EF4-FFF2-40B4-BE49-F238E27FC236}">
              <a16:creationId xmlns:a16="http://schemas.microsoft.com/office/drawing/2014/main" id="{AB1BDB36-EDB5-477C-89E0-6A9376633C2A}"/>
            </a:ext>
          </a:extLst>
        </xdr:cNvPr>
        <xdr:cNvSpPr txBox="1"/>
      </xdr:nvSpPr>
      <xdr:spPr>
        <a:xfrm>
          <a:off x="28576" y="123825"/>
          <a:ext cx="6915150" cy="395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r>
            <a:rPr lang="es-ES" sz="1100" baseline="0"/>
            <a:t> Ingresar a la pestaña "Tarifas por rol", y actualizarlas de acuerdo a los valores acordados para el cliente. </a:t>
          </a:r>
        </a:p>
        <a:p>
          <a:r>
            <a:rPr lang="es-ES" sz="1100" baseline="0"/>
            <a:t>2- Ir a la pestaña "Estimación ecommerce y diligenciar los campos de color amarillo, indicando la fecha de inicio del proyecto y los elementos adicionales que tendrá la plataforma. </a:t>
          </a:r>
        </a:p>
        <a:p>
          <a:r>
            <a:rPr lang="es-ES" sz="1100" baseline="0"/>
            <a:t>3- Ir a la pestaña "Cronograma Ecommerce" y en la celda U1, poner el número de columna correspondiente a la fecha que se quiere mostrar como actual. </a:t>
          </a:r>
        </a:p>
        <a:p>
          <a:endParaRPr lang="es-ES" sz="1100" baseline="0"/>
        </a:p>
        <a:p>
          <a:endParaRPr lang="es-ES" sz="1100" baseline="0"/>
        </a:p>
        <a:p>
          <a:r>
            <a:rPr lang="es-ES" sz="1100" baseline="0"/>
            <a:t>Esta plantilla permite hacer estimaciones para sitios de ecommerce, de acuerdo al proceso estandar definido por Chef, teniendo en cuenta los elementos que pueden variar el esfuerzo requerido para algunas tareas.</a:t>
          </a:r>
        </a:p>
        <a:p>
          <a:endParaRPr lang="es-ES" sz="1100" baseline="0"/>
        </a:p>
        <a:p>
          <a:r>
            <a:rPr lang="es-ES" sz="1100" baseline="0"/>
            <a:t>EXCLUSIONES:</a:t>
          </a:r>
        </a:p>
        <a:p>
          <a:r>
            <a:rPr lang="es-ES" sz="1100" baseline="0"/>
            <a:t>- Sólo se incluyen las integraciones que se exponen desde VTEX.</a:t>
          </a:r>
        </a:p>
        <a:p>
          <a:r>
            <a:rPr lang="es-ES" sz="1100" baseline="0"/>
            <a:t>- No se inclyen servicios de fotografías , ni edición sobre las mismas. </a:t>
          </a:r>
        </a:p>
        <a:p>
          <a:r>
            <a:rPr lang="es-ES" sz="1100" baseline="0"/>
            <a:t>- El cliente debe proveer la infraestructura de produción sobre la cual se publicará la pltaforma, que debe contar con dominio y certificado de seguridad.</a:t>
          </a:r>
        </a:p>
        <a:p>
          <a:r>
            <a:rPr lang="es-ES" sz="1100" baseline="0"/>
            <a:t>- No se incluye diseño de banners, post, u otras piezas de contenido.</a:t>
          </a:r>
          <a:endParaRPr lang="es-ES" sz="1100"/>
        </a:p>
      </xdr:txBody>
    </xdr:sp>
    <xdr:clientData/>
  </xdr:twoCellAnchor>
</xdr:wsDr>
</file>

<file path=xl/persons/person.xml><?xml version="1.0" encoding="utf-8"?>
<personList xmlns="http://schemas.microsoft.com/office/spreadsheetml/2018/threadedcomments" xmlns:x="http://schemas.openxmlformats.org/spreadsheetml/2006/main">
  <person displayName="Diana Patricia Lopez Gallego" id="{CDEF4026-01A0-4AE6-A880-4853B0C6F914}" userId="Diana Patricia Lopez Gallego"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19-12-01T21:33:35.39" personId="{CDEF4026-01A0-4AE6-A880-4853B0C6F914}" id="{90365BB8-2632-423C-A30C-6069216C68EE}">
    <text>Fecha de aprobación de propuesta comercial por parte del cliente</text>
  </threadedComment>
  <threadedComment ref="B3" dT="2019-12-01T21:33:53.09" personId="{CDEF4026-01A0-4AE6-A880-4853B0C6F914}" id="{04A39F73-E403-4798-B99A-50BF5285B89A}">
    <text>Fecha en que se puede diligenciar acta de cierre</text>
  </threadedComment>
  <threadedComment ref="B6" dT="2019-12-01T21:34:16.82" personId="{CDEF4026-01A0-4AE6-A880-4853B0C6F914}" id="{A1537A9B-AA0F-4A52-959D-79A08222F4B2}">
    <text>Se valida con el cliente la inclusión de estos elementos opcionales en el Ecommerce.</text>
  </threadedComment>
  <threadedComment ref="B10" dT="2019-12-01T21:35:07.42" personId="{CDEF4026-01A0-4AE6-A880-4853B0C6F914}" id="{B23559FC-C525-4CF9-ACBB-C9C7FE6C95FB}">
    <text>Depende del % de incertidumbre calculado que se tiene del cliente. En caso de clientes nuevos se asume 15%.</text>
  </threadedComment>
  <threadedComment ref="C24" dT="2019-12-01T21:35:39.22" personId="{CDEF4026-01A0-4AE6-A880-4853B0C6F914}" id="{AB7FE589-428D-4D9E-A580-CCE1A06BA17F}">
    <text>Según el tipo de proyecto, la desviación máxima a considerar es del 15%.</text>
  </threadedComment>
</ThreadedComments>
</file>

<file path=xl/threadedComments/threadedComment2.xml><?xml version="1.0" encoding="utf-8"?>
<ThreadedComments xmlns="http://schemas.microsoft.com/office/spreadsheetml/2018/threadedcomments" xmlns:x="http://schemas.openxmlformats.org/spreadsheetml/2006/main">
  <threadedComment ref="X1" dT="2019-12-01T21:57:42.92" personId="{CDEF4026-01A0-4AE6-A880-4853B0C6F914}" id="{B59D80FD-E75C-43F6-88A4-1C2CD46D67F7}">
    <text>Ingrese el número de columna que muestra la fila 5, que es equivalente a la fecha actual.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3A3A-ACD2-4507-B1E5-FC9F3C903E71}">
  <dimension ref="A1"/>
  <sheetViews>
    <sheetView workbookViewId="0">
      <selection activeCell="A2" sqref="A2"/>
    </sheetView>
  </sheetViews>
  <sheetFormatPr baseColWidth="10" defaultRowHeight="15"/>
  <sheetData/>
  <sheetProtection algorithmName="SHA-512" hashValue="SIZISF8MP7bE4qMFdxvM3dB2BSSWUgeu0YP77gWC+kcQLePZ5juOIgtKROGb2RUjnJRdquEoZhwSTrnPnc8e6Q==" saltValue="+1QDCg8iOEW/pfo5a2PhhA=="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0"/>
  <sheetViews>
    <sheetView workbookViewId="0">
      <selection activeCell="B6" sqref="B6"/>
    </sheetView>
  </sheetViews>
  <sheetFormatPr baseColWidth="10" defaultRowHeight="15"/>
  <cols>
    <col min="1" max="1" width="32.7109375" style="25" customWidth="1"/>
    <col min="2" max="2" width="34.7109375" style="25" customWidth="1"/>
    <col min="3" max="3" width="17" style="25" customWidth="1"/>
    <col min="4" max="16384" width="11.42578125" style="25"/>
  </cols>
  <sheetData>
    <row r="1" spans="1:23">
      <c r="A1" s="105" t="s">
        <v>327</v>
      </c>
      <c r="B1" s="105"/>
      <c r="C1" s="26"/>
      <c r="D1" s="26"/>
      <c r="E1" s="26"/>
      <c r="F1" s="26"/>
      <c r="G1" s="26"/>
      <c r="H1" s="26"/>
      <c r="I1" s="26"/>
      <c r="J1" s="26"/>
      <c r="K1" s="26"/>
      <c r="L1" s="26"/>
      <c r="M1" s="26"/>
      <c r="N1" s="26"/>
      <c r="O1" s="26"/>
      <c r="P1" s="26"/>
      <c r="Q1" s="26"/>
      <c r="R1" s="26"/>
      <c r="S1" s="26"/>
    </row>
    <row r="2" spans="1:23" ht="30">
      <c r="A2" s="102" t="s">
        <v>335</v>
      </c>
      <c r="B2" s="42">
        <v>43828</v>
      </c>
      <c r="C2" s="26"/>
      <c r="D2" s="26"/>
      <c r="E2" s="26"/>
      <c r="F2" s="26"/>
      <c r="G2" s="26"/>
      <c r="H2" s="26"/>
      <c r="I2" s="26"/>
      <c r="J2" s="26"/>
      <c r="K2" s="26"/>
      <c r="L2" s="26"/>
      <c r="M2" s="26"/>
      <c r="N2" s="26"/>
      <c r="O2" s="26"/>
      <c r="P2" s="26"/>
      <c r="Q2" s="26"/>
      <c r="R2" s="26"/>
      <c r="S2" s="26"/>
    </row>
    <row r="3" spans="1:23">
      <c r="A3" s="41" t="s">
        <v>325</v>
      </c>
      <c r="B3" s="44">
        <f>INDEX('Cronograma Ecommerce'!L4:$DT$4,1,'Cronograma Ecommerce'!$C$294+'Cronograma Ecommerce'!$D$294)</f>
        <v>43966</v>
      </c>
      <c r="C3" s="26"/>
      <c r="D3" s="26"/>
      <c r="E3" s="26"/>
      <c r="F3" s="26"/>
      <c r="G3" s="26"/>
      <c r="H3" s="26"/>
      <c r="I3" s="26"/>
      <c r="J3" s="26"/>
      <c r="K3" s="26"/>
      <c r="L3" s="26"/>
      <c r="M3" s="26"/>
      <c r="N3" s="26"/>
      <c r="O3" s="26"/>
      <c r="P3" s="26"/>
      <c r="Q3" s="26"/>
      <c r="R3" s="26"/>
      <c r="S3" s="26"/>
    </row>
    <row r="4" spans="1:23">
      <c r="A4" s="40"/>
      <c r="B4" s="40"/>
      <c r="C4" s="26"/>
      <c r="D4" s="26"/>
      <c r="E4" s="26"/>
      <c r="F4" s="26"/>
      <c r="G4" s="26"/>
      <c r="H4" s="26"/>
      <c r="I4" s="26"/>
      <c r="J4" s="26"/>
      <c r="K4" s="26"/>
      <c r="L4" s="26"/>
      <c r="M4" s="26"/>
      <c r="N4" s="26"/>
      <c r="O4" s="26"/>
      <c r="P4" s="26"/>
      <c r="Q4" s="26"/>
      <c r="R4" s="26"/>
      <c r="S4" s="26"/>
    </row>
    <row r="5" spans="1:23">
      <c r="A5" s="104" t="s">
        <v>305</v>
      </c>
      <c r="B5" s="104"/>
      <c r="C5" s="26"/>
      <c r="D5" s="26"/>
      <c r="E5" s="26"/>
      <c r="F5" s="26"/>
      <c r="G5" s="26"/>
      <c r="H5" s="26"/>
      <c r="I5" s="26"/>
      <c r="J5" s="26"/>
      <c r="K5" s="26"/>
      <c r="L5" s="26"/>
      <c r="M5" s="26"/>
      <c r="N5" s="26"/>
      <c r="O5" s="26"/>
      <c r="P5" s="26"/>
      <c r="Q5" s="26"/>
      <c r="R5" s="26"/>
      <c r="S5" s="26"/>
    </row>
    <row r="6" spans="1:23" ht="29.25" customHeight="1">
      <c r="A6" s="39" t="s">
        <v>306</v>
      </c>
      <c r="B6" s="23" t="s">
        <v>307</v>
      </c>
      <c r="C6" s="26"/>
      <c r="D6" s="26"/>
      <c r="E6" s="26"/>
      <c r="F6" s="26"/>
      <c r="G6" s="26"/>
      <c r="H6" s="26"/>
      <c r="I6" s="26"/>
      <c r="J6" s="26"/>
      <c r="K6" s="26"/>
      <c r="L6" s="26"/>
      <c r="M6" s="26"/>
      <c r="N6" s="26"/>
      <c r="O6" s="26"/>
      <c r="P6" s="26"/>
      <c r="Q6" s="26"/>
      <c r="R6" s="26"/>
      <c r="S6" s="26"/>
    </row>
    <row r="7" spans="1:23" ht="20.25" customHeight="1">
      <c r="A7" s="39" t="s">
        <v>331</v>
      </c>
      <c r="B7" s="24" t="s">
        <v>319</v>
      </c>
      <c r="C7" s="26"/>
      <c r="D7" s="26"/>
      <c r="E7" s="26"/>
      <c r="F7" s="26"/>
      <c r="G7" s="26"/>
      <c r="H7" s="26"/>
      <c r="I7" s="26"/>
      <c r="J7" s="26"/>
      <c r="K7" s="26"/>
      <c r="L7" s="26"/>
      <c r="M7" s="26"/>
      <c r="N7" s="26"/>
      <c r="O7" s="26"/>
      <c r="P7" s="26"/>
      <c r="Q7" s="26"/>
      <c r="R7" s="26"/>
      <c r="S7" s="26"/>
    </row>
    <row r="8" spans="1:23" ht="20.25" customHeight="1">
      <c r="A8" s="39" t="s">
        <v>320</v>
      </c>
      <c r="B8" s="24" t="s">
        <v>319</v>
      </c>
      <c r="C8" s="26"/>
      <c r="D8" s="26"/>
      <c r="E8" s="26"/>
      <c r="F8" s="26"/>
      <c r="G8" s="26"/>
      <c r="H8" s="26"/>
      <c r="I8" s="26"/>
      <c r="J8" s="26"/>
      <c r="K8" s="26"/>
      <c r="L8" s="26"/>
      <c r="M8" s="26"/>
      <c r="N8" s="26"/>
      <c r="O8" s="26"/>
      <c r="P8" s="26"/>
      <c r="Q8" s="26"/>
      <c r="R8" s="26"/>
      <c r="S8" s="26"/>
    </row>
    <row r="9" spans="1:23" ht="31.5" customHeight="1">
      <c r="A9" s="39" t="s">
        <v>321</v>
      </c>
      <c r="B9" s="24">
        <v>0</v>
      </c>
      <c r="C9" s="37"/>
      <c r="D9" s="37"/>
      <c r="E9" s="37"/>
      <c r="F9" s="37"/>
      <c r="G9" s="37"/>
      <c r="H9" s="37"/>
      <c r="I9" s="37"/>
      <c r="J9" s="37"/>
      <c r="K9" s="37"/>
      <c r="L9" s="37"/>
      <c r="M9" s="37"/>
      <c r="N9" s="37"/>
      <c r="O9" s="37"/>
      <c r="P9" s="37"/>
      <c r="Q9" s="37"/>
      <c r="R9" s="37"/>
      <c r="S9" s="37"/>
      <c r="T9" s="38"/>
      <c r="U9" s="38"/>
      <c r="V9" s="38"/>
      <c r="W9" s="38"/>
    </row>
    <row r="10" spans="1:23" ht="30">
      <c r="A10" s="39" t="s">
        <v>334</v>
      </c>
      <c r="B10" s="43">
        <v>0.15</v>
      </c>
      <c r="C10" s="26"/>
      <c r="D10" s="26"/>
      <c r="E10" s="26"/>
      <c r="F10" s="26"/>
      <c r="G10" s="26"/>
      <c r="H10" s="26"/>
      <c r="I10" s="26"/>
      <c r="J10" s="26"/>
      <c r="K10" s="26"/>
      <c r="L10" s="26"/>
      <c r="M10" s="26"/>
      <c r="N10" s="26"/>
      <c r="O10" s="26"/>
      <c r="P10" s="26"/>
      <c r="Q10" s="26"/>
      <c r="R10" s="26"/>
      <c r="S10" s="26"/>
    </row>
    <row r="11" spans="1:23">
      <c r="D11" s="26"/>
      <c r="E11" s="26"/>
      <c r="F11" s="26"/>
      <c r="G11" s="26"/>
      <c r="H11" s="26"/>
      <c r="I11" s="26"/>
      <c r="J11" s="26"/>
      <c r="K11" s="26"/>
      <c r="L11" s="26"/>
      <c r="M11" s="26"/>
      <c r="N11" s="26"/>
      <c r="O11" s="26"/>
      <c r="P11" s="26"/>
      <c r="Q11" s="26"/>
      <c r="R11" s="26"/>
      <c r="S11" s="26"/>
    </row>
    <row r="12" spans="1:23">
      <c r="A12" s="27" t="s">
        <v>328</v>
      </c>
      <c r="B12" s="28" t="s">
        <v>329</v>
      </c>
      <c r="C12" s="29" t="s">
        <v>330</v>
      </c>
      <c r="D12" s="26"/>
      <c r="E12" s="26"/>
      <c r="F12" s="26"/>
      <c r="G12" s="26"/>
      <c r="H12" s="26"/>
      <c r="I12" s="26"/>
      <c r="J12" s="26"/>
      <c r="K12" s="26"/>
      <c r="L12" s="26"/>
      <c r="M12" s="26"/>
      <c r="N12" s="26"/>
      <c r="O12" s="26"/>
      <c r="P12" s="26"/>
      <c r="Q12" s="26"/>
      <c r="R12" s="26"/>
      <c r="S12" s="26"/>
    </row>
    <row r="13" spans="1:23">
      <c r="A13" s="30" t="s">
        <v>4</v>
      </c>
      <c r="B13" s="31">
        <f>8*('Cronograma Ecommerce'!D88+'Cronograma Ecommerce'!D93+'Cronograma Ecommerce'!D96+'Cronograma Ecommerce'!D108+'Cronograma Ecommerce'!D122+'Cronograma Ecommerce'!D124+'Cronograma Ecommerce'!D125+'Cronograma Ecommerce'!D126++'Cronograma Ecommerce'!D129+'Cronograma Ecommerce'!D130+'Cronograma Ecommerce'!D131+'Cronograma Ecommerce'!D132+'Cronograma Ecommerce'!D133+'Cronograma Ecommerce'!D134+'Cronograma Ecommerce'!D135+'Cronograma Ecommerce'!D136+'Cronograma Ecommerce'!D137+'Cronograma Ecommerce'!D139+'Cronograma Ecommerce'!D141+'Cronograma Ecommerce'!D142+'Cronograma Ecommerce'!D143+'Cronograma Ecommerce'!D144+'Cronograma Ecommerce'!D145+'Cronograma Ecommerce'!D146+'Cronograma Ecommerce'!D150+'Cronograma Ecommerce'!D151+'Cronograma Ecommerce'!D162+'Cronograma Ecommerce'!D163+'Cronograma Ecommerce'!D164+'Cronograma Ecommerce'!D165+'Cronograma Ecommerce'!D166+'Cronograma Ecommerce'!D167)</f>
        <v>152</v>
      </c>
      <c r="C13" s="32">
        <f>B13*'Tarifas por rol'!B3</f>
        <v>15200</v>
      </c>
      <c r="D13" s="26"/>
      <c r="E13" s="26"/>
      <c r="F13" s="26"/>
      <c r="G13" s="26"/>
      <c r="H13" s="26"/>
      <c r="I13" s="26"/>
      <c r="J13" s="26"/>
      <c r="K13" s="26"/>
      <c r="L13" s="26"/>
      <c r="M13" s="26"/>
      <c r="N13" s="26"/>
      <c r="O13" s="26"/>
      <c r="P13" s="26"/>
      <c r="Q13" s="26"/>
      <c r="R13" s="26"/>
      <c r="S13" s="26"/>
    </row>
    <row r="14" spans="1:23">
      <c r="A14" s="30" t="s">
        <v>9</v>
      </c>
      <c r="B14" s="31">
        <f>16+8*('Cronograma Ecommerce'!D263+'Cronograma Ecommerce'!D264+'Cronograma Ecommerce'!D265+'Cronograma Ecommerce'!D266+'Cronograma Ecommerce'!D267+'Cronograma Ecommerce'!D268+'Cronograma Ecommerce'!D270+'Cronograma Ecommerce'!D271+'Cronograma Ecommerce'!D272+'Cronograma Ecommerce'!D273+'Cronograma Ecommerce'!D274+'Cronograma Ecommerce'!D275+'Cronograma Ecommerce'!D277+'Cronograma Ecommerce'!D278)</f>
        <v>52.8</v>
      </c>
      <c r="C14" s="32">
        <f>B14*'Tarifas por rol'!B9</f>
        <v>5280</v>
      </c>
      <c r="D14" s="26"/>
      <c r="E14" s="26"/>
      <c r="F14" s="26"/>
      <c r="G14" s="26"/>
      <c r="H14" s="26"/>
      <c r="I14" s="26"/>
      <c r="J14" s="26"/>
      <c r="K14" s="26"/>
      <c r="L14" s="26"/>
      <c r="M14" s="26"/>
      <c r="N14" s="26"/>
      <c r="O14" s="26"/>
      <c r="P14" s="26"/>
      <c r="Q14" s="26"/>
      <c r="R14" s="26"/>
      <c r="S14" s="26"/>
    </row>
    <row r="15" spans="1:23">
      <c r="A15" s="30" t="s">
        <v>7</v>
      </c>
      <c r="B15" s="31">
        <f>8*('Cronograma Ecommerce'!D100+'Cronograma Ecommerce'!D101+'Cronograma Ecommerce'!D104)</f>
        <v>20</v>
      </c>
      <c r="C15" s="32">
        <f>B15*'Tarifas por rol'!B7</f>
        <v>2000</v>
      </c>
      <c r="D15" s="26"/>
      <c r="E15" s="26"/>
      <c r="F15" s="26"/>
      <c r="G15" s="26"/>
      <c r="H15" s="26"/>
      <c r="I15" s="26"/>
      <c r="J15" s="26"/>
      <c r="K15" s="26"/>
      <c r="L15" s="26"/>
      <c r="M15" s="26"/>
      <c r="N15" s="26"/>
      <c r="O15" s="26"/>
      <c r="P15" s="26"/>
      <c r="Q15" s="26"/>
      <c r="R15" s="26"/>
      <c r="S15" s="26"/>
    </row>
    <row r="16" spans="1:23">
      <c r="A16" s="30" t="s">
        <v>10</v>
      </c>
      <c r="B16" s="31">
        <f>8*('Cronograma Ecommerce'!D76+'Cronograma Ecommerce'!D77+'Cronograma Ecommerce'!D78+'Cronograma Ecommerce'!D81+'Cronograma Ecommerce'!D84)</f>
        <v>6</v>
      </c>
      <c r="C16" s="32">
        <f>B16*'Tarifas por rol'!B11</f>
        <v>600</v>
      </c>
      <c r="D16" s="26"/>
      <c r="E16" s="26"/>
      <c r="F16" s="26"/>
      <c r="G16" s="26"/>
      <c r="H16" s="26"/>
      <c r="I16" s="26"/>
      <c r="J16" s="26"/>
      <c r="K16" s="26"/>
      <c r="L16" s="26"/>
      <c r="M16" s="26"/>
      <c r="N16" s="26"/>
      <c r="O16" s="26"/>
      <c r="P16" s="26"/>
      <c r="Q16" s="26"/>
      <c r="R16" s="26"/>
      <c r="S16" s="26"/>
    </row>
    <row r="17" spans="1:19">
      <c r="A17" s="30" t="s">
        <v>298</v>
      </c>
      <c r="B17" s="31">
        <f>8*('Cronograma Ecommerce'!D248+'Cronograma Ecommerce'!D249+'Cronograma Ecommerce'!D250+'Cronograma Ecommerce'!D251+'Cronograma Ecommerce'!D252+'Cronograma Ecommerce'!D253+'Cronograma Ecommerce'!D254+'Cronograma Ecommerce'!D255+'Cronograma Ecommerce'!D256+'Cronograma Ecommerce'!D257+'Cronograma Ecommerce'!D258+'Cronograma Ecommerce'!D259+'Cronograma Ecommerce'!D260)</f>
        <v>58.400000000000006</v>
      </c>
      <c r="C17" s="32">
        <f>B17*'Tarifas por rol'!B8</f>
        <v>5840.0000000000009</v>
      </c>
      <c r="D17" s="26"/>
      <c r="E17" s="26"/>
      <c r="F17" s="26"/>
      <c r="G17" s="26"/>
      <c r="H17" s="26"/>
      <c r="I17" s="26"/>
      <c r="J17" s="26"/>
      <c r="K17" s="26"/>
      <c r="L17" s="26"/>
      <c r="M17" s="26"/>
      <c r="N17" s="26"/>
      <c r="O17" s="26"/>
      <c r="P17" s="26"/>
      <c r="Q17" s="26"/>
      <c r="R17" s="26"/>
      <c r="S17" s="26"/>
    </row>
    <row r="18" spans="1:19">
      <c r="A18" s="30" t="s">
        <v>3</v>
      </c>
      <c r="B18" s="31">
        <f>8*('Cronograma Ecommerce'!D111+'Cronograma Ecommerce'!D112+'Cronograma Ecommerce'!D113+'Cronograma Ecommerce'!D114+'Cronograma Ecommerce'!D117+'Cronograma Ecommerce'!D118+'Cronograma Ecommerce'!D119+'Cronograma Ecommerce'!D127+'Cronograma Ecommerce'!D128+'Cronograma Ecommerce'!D154+'Cronograma Ecommerce'!D155+'Cronograma Ecommerce'!D156+'Cronograma Ecommerce'!D157+'Cronograma Ecommerce'!D158+'Cronograma Ecommerce'!D159+'Cronograma Ecommerce'!D160+'Cronograma Ecommerce'!D284++'Cronograma Ecommerce'!D286+'Cronograma Ecommerce'!D290+'Cronograma Ecommerce'!D291+'Cronograma Ecommerce'!D292+'Cronograma Ecommerce'!D293)</f>
        <v>60</v>
      </c>
      <c r="C18" s="32">
        <f>B18*'Tarifas por rol'!B3</f>
        <v>6000</v>
      </c>
      <c r="D18" s="26"/>
      <c r="E18" s="26"/>
      <c r="F18" s="26"/>
      <c r="G18" s="26"/>
      <c r="H18" s="26"/>
      <c r="I18" s="26"/>
      <c r="J18" s="26"/>
      <c r="K18" s="26"/>
      <c r="L18" s="26"/>
      <c r="M18" s="26"/>
      <c r="N18" s="26"/>
      <c r="O18" s="26"/>
      <c r="P18" s="26"/>
      <c r="Q18" s="26"/>
      <c r="R18" s="26"/>
      <c r="S18" s="26"/>
    </row>
    <row r="19" spans="1:19">
      <c r="A19" s="30" t="s">
        <v>2</v>
      </c>
      <c r="B19" s="31">
        <f>8+31</f>
        <v>39</v>
      </c>
      <c r="C19" s="32">
        <f>B19*'Tarifas por rol'!B2</f>
        <v>3900</v>
      </c>
      <c r="D19" s="26"/>
      <c r="E19" s="26"/>
      <c r="F19" s="26"/>
      <c r="G19" s="26"/>
      <c r="H19" s="26"/>
      <c r="I19" s="26"/>
      <c r="J19" s="26"/>
      <c r="K19" s="26"/>
      <c r="L19" s="26"/>
      <c r="M19" s="26"/>
      <c r="N19" s="26"/>
      <c r="O19" s="26"/>
      <c r="P19" s="26"/>
      <c r="Q19" s="26"/>
      <c r="R19" s="26"/>
      <c r="S19" s="26"/>
    </row>
    <row r="20" spans="1:19">
      <c r="A20" s="30" t="s">
        <v>6</v>
      </c>
      <c r="B20" s="31">
        <f>8*('Cronograma Ecommerce'!D33+'Cronograma Ecommerce'!D34+'Cronograma Ecommerce'!D35+'Cronograma Ecommerce'!D36+'Cronograma Ecommerce'!D37+'Cronograma Ecommerce'!D39+'Cronograma Ecommerce'!D38+'Cronograma Ecommerce'!D40+'Cronograma Ecommerce'!D41+'Cronograma Ecommerce'!D42+'Cronograma Ecommerce'!D45+'Cronograma Ecommerce'!D49+'Cronograma Ecommerce'!D50+'Cronograma Ecommerce'!D51+'Cronograma Ecommerce'!D52+'Cronograma Ecommerce'!D53+'Cronograma Ecommerce'!D54+'Cronograma Ecommerce'!D55+'Cronograma Ecommerce'!D56+'Cronograma Ecommerce'!D57+'Cronograma Ecommerce'!D58+'Cronograma Ecommerce'!D59+'Cronograma Ecommerce'!D60+'Cronograma Ecommerce'!D61+'Cronograma Ecommerce'!D62+'Cronograma Ecommerce'!D63+'Cronograma Ecommerce'!D64+'Cronograma Ecommerce'!D65+'Cronograma Ecommerce'!D66+'Cronograma Ecommerce'!D67+'Cronograma Ecommerce'!D68+'Cronograma Ecommerce'!D69+'Cronograma Ecommerce'!D70+'Cronograma Ecommerce'!D71+'Cronograma Ecommerce'!D75+'Cronograma Ecommerce'!D72)</f>
        <v>159.60000000000002</v>
      </c>
      <c r="C20" s="32">
        <f>B20*'Tarifas por rol'!B6</f>
        <v>15960.000000000002</v>
      </c>
      <c r="D20" s="26"/>
      <c r="E20" s="26"/>
      <c r="F20" s="26"/>
      <c r="G20" s="26"/>
      <c r="H20" s="26"/>
      <c r="I20" s="26"/>
      <c r="J20" s="26"/>
      <c r="K20" s="26"/>
      <c r="L20" s="26"/>
      <c r="M20" s="26"/>
      <c r="N20" s="26"/>
      <c r="O20" s="26"/>
      <c r="P20" s="26"/>
      <c r="Q20" s="26"/>
      <c r="R20" s="26"/>
      <c r="S20" s="26"/>
    </row>
    <row r="21" spans="1:19">
      <c r="A21" s="30" t="s">
        <v>294</v>
      </c>
      <c r="B21" s="31">
        <f>4.5*1.5*20+8*('Cronograma Ecommerce'!D12+'Cronograma Ecommerce'!D17/24+'Cronograma Ecommerce'!D18/24+'Cronograma Ecommerce'!D19/24+'Cronograma Ecommerce'!D20/24+'Cronograma Ecommerce'!D22+'Cronograma Ecommerce'!D23/8+'Cronograma Ecommerce'!D77/6+'Cronograma Ecommerce'!D123/12+'Cronograma Ecommerce'!D249+'Cronograma Ecommerce'!D251+'Cronograma Ecommerce'!D253+'Cronograma Ecommerce'!D255)</f>
        <v>182.2</v>
      </c>
      <c r="C21" s="32">
        <f>B21*'Tarifas por rol'!B5</f>
        <v>18220</v>
      </c>
      <c r="D21" s="26"/>
      <c r="E21" s="26"/>
      <c r="F21" s="26"/>
      <c r="G21" s="26"/>
      <c r="H21" s="26"/>
      <c r="I21" s="26"/>
      <c r="J21" s="26"/>
      <c r="K21" s="26"/>
      <c r="L21" s="26"/>
      <c r="M21" s="26"/>
      <c r="N21" s="26"/>
      <c r="O21" s="26"/>
      <c r="P21" s="26"/>
      <c r="Q21" s="26"/>
      <c r="R21" s="26"/>
      <c r="S21" s="26"/>
    </row>
    <row r="22" spans="1:19">
      <c r="A22" s="30" t="s">
        <v>286</v>
      </c>
      <c r="B22" s="31">
        <f>4.5*1.5*20+8*('Cronograma Ecommerce'!D8/1+'Cronograma Ecommerce'!D9/8)</f>
        <v>168</v>
      </c>
      <c r="C22" s="32">
        <f>B22*'Tarifas por rol'!B10</f>
        <v>16800</v>
      </c>
      <c r="D22" s="26"/>
      <c r="E22" s="26"/>
      <c r="F22" s="26"/>
      <c r="G22" s="26"/>
      <c r="H22" s="26"/>
      <c r="I22" s="26"/>
      <c r="J22" s="26"/>
      <c r="K22" s="26"/>
      <c r="L22" s="26"/>
      <c r="M22" s="26"/>
      <c r="N22" s="26"/>
      <c r="O22" s="26"/>
      <c r="P22" s="26"/>
      <c r="Q22" s="26"/>
      <c r="R22" s="26"/>
      <c r="S22" s="26"/>
    </row>
    <row r="23" spans="1:19">
      <c r="A23" s="26"/>
      <c r="B23" s="33" t="s">
        <v>332</v>
      </c>
      <c r="C23" s="34">
        <f>SUM(C13:C22)</f>
        <v>89800</v>
      </c>
      <c r="D23" s="26"/>
      <c r="E23" s="26"/>
      <c r="F23" s="26"/>
      <c r="G23" s="26"/>
      <c r="H23" s="26"/>
      <c r="I23" s="26"/>
      <c r="J23" s="26"/>
      <c r="K23" s="26"/>
      <c r="L23" s="26"/>
      <c r="M23" s="26"/>
      <c r="N23" s="26"/>
      <c r="O23" s="26"/>
      <c r="P23" s="26"/>
      <c r="Q23" s="26"/>
      <c r="R23" s="26"/>
      <c r="S23" s="26"/>
    </row>
    <row r="24" spans="1:19">
      <c r="A24" s="26"/>
      <c r="B24" s="35" t="s">
        <v>333</v>
      </c>
      <c r="C24" s="36">
        <f>IF(B10&gt;0.15,C23*0.2,C23*(1+B10))</f>
        <v>103269.99999999999</v>
      </c>
      <c r="D24" s="26"/>
      <c r="E24" s="26"/>
      <c r="F24" s="26"/>
      <c r="G24" s="26"/>
      <c r="H24" s="26"/>
      <c r="I24" s="26"/>
      <c r="J24" s="26"/>
      <c r="K24" s="26"/>
      <c r="L24" s="26"/>
      <c r="M24" s="26"/>
      <c r="N24" s="26"/>
      <c r="O24" s="26"/>
      <c r="P24" s="26"/>
      <c r="Q24" s="26"/>
      <c r="R24" s="26"/>
      <c r="S24" s="26"/>
    </row>
    <row r="25" spans="1:19">
      <c r="A25" s="26"/>
      <c r="B25" s="26"/>
      <c r="C25" s="26"/>
      <c r="D25" s="26"/>
      <c r="E25" s="26"/>
      <c r="F25" s="26"/>
      <c r="G25" s="26"/>
      <c r="H25" s="26"/>
      <c r="I25" s="26"/>
      <c r="J25" s="26"/>
      <c r="K25" s="26"/>
      <c r="L25" s="26"/>
      <c r="M25" s="26"/>
      <c r="N25" s="26"/>
      <c r="O25" s="26"/>
      <c r="P25" s="26"/>
      <c r="Q25" s="26"/>
      <c r="R25" s="26"/>
      <c r="S25" s="26"/>
    </row>
    <row r="26" spans="1:19">
      <c r="A26" s="26"/>
      <c r="B26" s="26"/>
      <c r="C26" s="26"/>
      <c r="D26" s="26"/>
      <c r="E26" s="26"/>
      <c r="F26" s="26"/>
      <c r="G26" s="26"/>
      <c r="H26" s="26"/>
      <c r="I26" s="26"/>
      <c r="J26" s="26"/>
      <c r="K26" s="26"/>
      <c r="L26" s="26"/>
      <c r="M26" s="26"/>
      <c r="N26" s="26"/>
      <c r="O26" s="26"/>
      <c r="P26" s="26"/>
      <c r="Q26" s="26"/>
      <c r="R26" s="26"/>
      <c r="S26" s="26"/>
    </row>
    <row r="27" spans="1:19">
      <c r="A27" s="26"/>
      <c r="B27" s="26"/>
      <c r="C27" s="26"/>
      <c r="D27" s="26"/>
      <c r="E27" s="26"/>
      <c r="F27" s="26"/>
      <c r="G27" s="26"/>
      <c r="H27" s="26"/>
      <c r="I27" s="26"/>
      <c r="J27" s="26"/>
      <c r="K27" s="26"/>
      <c r="L27" s="26"/>
      <c r="M27" s="26"/>
      <c r="N27" s="26"/>
      <c r="O27" s="26"/>
      <c r="P27" s="26"/>
      <c r="Q27" s="26"/>
      <c r="R27" s="26"/>
      <c r="S27" s="26"/>
    </row>
    <row r="28" spans="1:19">
      <c r="A28" s="26"/>
      <c r="B28" s="26"/>
      <c r="C28" s="26"/>
      <c r="D28" s="26"/>
      <c r="E28" s="26"/>
      <c r="F28" s="26"/>
      <c r="G28" s="26"/>
      <c r="H28" s="26"/>
      <c r="I28" s="26"/>
      <c r="J28" s="26"/>
      <c r="K28" s="26"/>
      <c r="L28" s="26"/>
      <c r="M28" s="26"/>
      <c r="N28" s="26"/>
      <c r="O28" s="26"/>
      <c r="P28" s="26"/>
      <c r="Q28" s="26"/>
      <c r="R28" s="26"/>
      <c r="S28" s="26"/>
    </row>
    <row r="29" spans="1:19">
      <c r="A29" s="26"/>
      <c r="B29" s="26"/>
      <c r="C29" s="26"/>
      <c r="D29" s="26"/>
      <c r="E29" s="26"/>
      <c r="F29" s="26"/>
      <c r="G29" s="26"/>
      <c r="H29" s="26"/>
      <c r="I29" s="26"/>
      <c r="J29" s="26"/>
      <c r="K29" s="26"/>
      <c r="L29" s="26"/>
      <c r="M29" s="26"/>
      <c r="N29" s="26"/>
      <c r="O29" s="26"/>
      <c r="P29" s="26"/>
      <c r="Q29" s="26"/>
      <c r="R29" s="26"/>
      <c r="S29" s="26"/>
    </row>
    <row r="30" spans="1:19">
      <c r="A30" s="26"/>
      <c r="B30" s="26"/>
      <c r="C30" s="26"/>
      <c r="D30" s="26"/>
      <c r="E30" s="26"/>
      <c r="F30" s="26"/>
      <c r="G30" s="26"/>
      <c r="H30" s="26"/>
      <c r="I30" s="26"/>
      <c r="J30" s="26"/>
      <c r="K30" s="26"/>
      <c r="L30" s="26"/>
      <c r="M30" s="26"/>
      <c r="N30" s="26"/>
      <c r="O30" s="26"/>
      <c r="P30" s="26"/>
      <c r="Q30" s="26"/>
      <c r="R30" s="26"/>
      <c r="S30" s="26"/>
    </row>
  </sheetData>
  <sheetProtection algorithmName="SHA-512" hashValue="6+MKfLsyCGbzH1regmH730XCopubI8aoVUT+Q1f6MbDjX6SVcrdm4oWou5OtfD51YFHHdp3P7g5PptdMg8Z2Tg==" saltValue="EMOQZXDbWzrxM3Dwod/ykQ==" spinCount="100000" sheet="1" selectLockedCells="1"/>
  <mergeCells count="2">
    <mergeCell ref="A5:B5"/>
    <mergeCell ref="A1:B1"/>
  </mergeCells>
  <pageMargins left="0.7" right="0.7" top="0.75" bottom="0.75" header="0.3" footer="0.3"/>
  <pageSetup paperSize="9" orientation="portrait" horizontalDpi="0" verticalDpi="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B25D2DB-34BF-4E4C-8F15-42C62C0D73E5}">
          <x14:formula1>
            <xm:f>'Estimaciones variables'!$D$23:$D$26</xm:f>
          </x14:formula1>
          <xm:sqref>B9</xm:sqref>
        </x14:dataValidation>
        <x14:dataValidation type="list" allowBlank="1" showInputMessage="1" showErrorMessage="1" xr:uid="{AC705AF0-AD8E-4225-AA5E-0C629F1ACC78}">
          <x14:formula1>
            <xm:f>'Estimaciones variables'!$D$18:$D$19</xm:f>
          </x14:formula1>
          <xm:sqref>B8</xm:sqref>
        </x14:dataValidation>
        <x14:dataValidation type="list" allowBlank="1" showInputMessage="1" showErrorMessage="1" xr:uid="{1C640D21-FFBA-41D4-96A0-AFECCCDC1A48}">
          <x14:formula1>
            <xm:f>'Estimaciones variables'!$D$13:$D$14</xm:f>
          </x14:formula1>
          <xm:sqref>B7</xm:sqref>
        </x14:dataValidation>
        <x14:dataValidation type="list" allowBlank="1" showInputMessage="1" showErrorMessage="1" xr:uid="{813E47A4-0038-4F25-8228-082F2C155392}">
          <x14:formula1>
            <xm:f>'Estimaciones variables'!$D$3:$D$9</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workbookViewId="0">
      <selection activeCell="B2" sqref="B2:B11"/>
    </sheetView>
  </sheetViews>
  <sheetFormatPr baseColWidth="10" defaultRowHeight="15"/>
  <cols>
    <col min="1" max="1" width="31.28515625" customWidth="1"/>
    <col min="2" max="2" width="14.85546875" customWidth="1"/>
    <col min="4" max="4" width="13.7109375" customWidth="1"/>
  </cols>
  <sheetData>
    <row r="1" spans="1:4">
      <c r="A1" s="3" t="s">
        <v>0</v>
      </c>
      <c r="B1" s="3" t="s">
        <v>1</v>
      </c>
    </row>
    <row r="2" spans="1:4">
      <c r="A2" s="4" t="s">
        <v>2</v>
      </c>
      <c r="B2" s="103">
        <v>100</v>
      </c>
    </row>
    <row r="3" spans="1:4">
      <c r="A3" s="4" t="s">
        <v>3</v>
      </c>
      <c r="B3" s="103">
        <v>100</v>
      </c>
    </row>
    <row r="4" spans="1:4">
      <c r="A4" s="4" t="s">
        <v>4</v>
      </c>
      <c r="B4" s="103">
        <v>100</v>
      </c>
    </row>
    <row r="5" spans="1:4">
      <c r="A5" s="5" t="s">
        <v>5</v>
      </c>
      <c r="B5" s="103">
        <v>100</v>
      </c>
    </row>
    <row r="6" spans="1:4">
      <c r="A6" s="5" t="s">
        <v>6</v>
      </c>
      <c r="B6" s="103">
        <v>100</v>
      </c>
    </row>
    <row r="7" spans="1:4">
      <c r="A7" s="5" t="s">
        <v>7</v>
      </c>
      <c r="B7" s="103">
        <v>100</v>
      </c>
    </row>
    <row r="8" spans="1:4">
      <c r="A8" s="5" t="s">
        <v>8</v>
      </c>
      <c r="B8" s="103">
        <v>100</v>
      </c>
    </row>
    <row r="9" spans="1:4">
      <c r="A9" s="5" t="s">
        <v>9</v>
      </c>
      <c r="B9" s="103">
        <v>100</v>
      </c>
    </row>
    <row r="10" spans="1:4">
      <c r="A10" s="5" t="s">
        <v>286</v>
      </c>
      <c r="B10" s="103">
        <v>100</v>
      </c>
    </row>
    <row r="11" spans="1:4">
      <c r="A11" s="6" t="s">
        <v>10</v>
      </c>
      <c r="B11" s="103">
        <v>100</v>
      </c>
    </row>
    <row r="12" spans="1:4">
      <c r="A12" s="1"/>
      <c r="B12" s="1"/>
    </row>
    <row r="13" spans="1:4">
      <c r="A13" s="1"/>
      <c r="B13" s="1"/>
    </row>
    <row r="14" spans="1:4">
      <c r="D14" s="2"/>
    </row>
    <row r="15" spans="1:4">
      <c r="D15" s="2"/>
    </row>
    <row r="16" spans="1:4">
      <c r="D16" s="2"/>
    </row>
    <row r="17" spans="4:5">
      <c r="D17" s="2"/>
    </row>
    <row r="18" spans="4:5">
      <c r="D18" s="2"/>
    </row>
    <row r="19" spans="4:5">
      <c r="D19" s="2"/>
    </row>
    <row r="20" spans="4:5">
      <c r="D20" s="2"/>
    </row>
    <row r="21" spans="4:5">
      <c r="D21" s="2"/>
    </row>
    <row r="22" spans="4:5">
      <c r="D22" s="2"/>
    </row>
    <row r="23" spans="4:5">
      <c r="D23" s="2"/>
    </row>
    <row r="24" spans="4:5">
      <c r="E24" s="2"/>
    </row>
    <row r="25" spans="4:5">
      <c r="D25" s="2"/>
    </row>
  </sheetData>
  <sheetProtection algorithmName="SHA-512" hashValue="olsT0OlST3euGi0GOGQrYDOzQNxk48KYJ+/d1j5rpaStuC+41u1DoSJ2hKluzLSm4hewBPyYPGKDa47YGHQMRA==" saltValue="0YsIsGuT1K0ypcujzXgGUw==" spinCount="100000" sheet="1" objects="1" scenarios="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E295"/>
  <sheetViews>
    <sheetView showGridLines="0" zoomScale="55" zoomScaleNormal="55" zoomScaleSheetLayoutView="80" workbookViewId="0">
      <pane xSplit="2" ySplit="5" topLeftCell="C6" activePane="bottomRight" state="frozen"/>
      <selection pane="topRight" activeCell="C1" sqref="C1"/>
      <selection pane="bottomLeft" activeCell="A6" sqref="A6"/>
      <selection pane="bottomRight" activeCell="E7" sqref="E7"/>
    </sheetView>
  </sheetViews>
  <sheetFormatPr baseColWidth="10" defaultColWidth="3.140625" defaultRowHeight="30" customHeight="1" outlineLevelRow="2"/>
  <cols>
    <col min="1" max="1" width="3" style="59" customWidth="1"/>
    <col min="2" max="2" width="63.28515625" style="72" customWidth="1"/>
    <col min="3" max="3" width="13" style="71" customWidth="1"/>
    <col min="4" max="4" width="15.5703125" style="71" customWidth="1"/>
    <col min="5" max="5" width="9.7109375" style="71" customWidth="1"/>
    <col min="6" max="6" width="13.42578125" style="71" customWidth="1"/>
    <col min="7" max="7" width="35" style="71" customWidth="1"/>
    <col min="8" max="8" width="26.42578125" style="71" customWidth="1"/>
    <col min="9" max="9" width="19.140625" style="71" customWidth="1"/>
    <col min="10" max="10" width="17.42578125" style="71" customWidth="1"/>
    <col min="11" max="11" width="17.85546875" style="73" customWidth="1"/>
    <col min="12" max="124" width="5.42578125" style="71" customWidth="1"/>
    <col min="125" max="16384" width="3.140625" style="59"/>
  </cols>
  <sheetData>
    <row r="1" spans="2:135" s="54" customFormat="1" ht="38.25" customHeight="1" thickTop="1">
      <c r="B1" s="45"/>
      <c r="C1" s="45"/>
      <c r="D1" s="45"/>
      <c r="E1" s="45"/>
      <c r="F1" s="45"/>
      <c r="G1" s="45"/>
      <c r="H1" s="45"/>
      <c r="I1" s="45"/>
      <c r="J1" s="45"/>
      <c r="K1" s="46" t="s">
        <v>282</v>
      </c>
      <c r="L1" s="47"/>
      <c r="M1" s="108" t="s">
        <v>283</v>
      </c>
      <c r="N1" s="109"/>
      <c r="O1" s="109"/>
      <c r="P1" s="109"/>
      <c r="Q1" s="109"/>
      <c r="R1" s="110"/>
      <c r="S1" s="48"/>
      <c r="T1" s="49"/>
      <c r="U1" s="120" t="s">
        <v>284</v>
      </c>
      <c r="V1" s="120"/>
      <c r="W1" s="120"/>
      <c r="X1" s="50">
        <v>1</v>
      </c>
      <c r="Y1" s="51"/>
      <c r="Z1" s="111"/>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3"/>
      <c r="BL1" s="52"/>
      <c r="BM1" s="114"/>
      <c r="BN1" s="115"/>
      <c r="BO1" s="115"/>
      <c r="BP1" s="116"/>
      <c r="BQ1" s="53"/>
      <c r="BR1" s="122"/>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c r="CQ1" s="123"/>
      <c r="CR1" s="123"/>
      <c r="CS1" s="123"/>
      <c r="CT1" s="123"/>
      <c r="CU1" s="123"/>
      <c r="CV1" s="123"/>
      <c r="CW1" s="123"/>
      <c r="CX1" s="123"/>
      <c r="CY1" s="123"/>
      <c r="CZ1" s="123"/>
      <c r="DA1" s="123"/>
      <c r="DB1" s="123"/>
      <c r="DC1" s="123"/>
      <c r="DD1" s="123"/>
      <c r="DE1" s="123"/>
      <c r="DF1" s="123"/>
      <c r="DG1" s="123"/>
      <c r="DH1" s="123"/>
      <c r="DI1" s="123"/>
      <c r="DJ1" s="123"/>
      <c r="DK1" s="123"/>
      <c r="DL1" s="123"/>
      <c r="DM1" s="123"/>
      <c r="DN1" s="123"/>
      <c r="DO1" s="123"/>
      <c r="DP1" s="123"/>
      <c r="DQ1" s="123"/>
      <c r="DR1" s="123"/>
      <c r="DS1" s="123"/>
      <c r="DT1" s="123"/>
    </row>
    <row r="2" spans="2:135" s="55" customFormat="1" ht="15" customHeight="1">
      <c r="B2" s="117" t="s">
        <v>11</v>
      </c>
      <c r="C2" s="118" t="s">
        <v>12</v>
      </c>
      <c r="D2" s="118" t="s">
        <v>285</v>
      </c>
      <c r="E2" s="119" t="s">
        <v>13</v>
      </c>
      <c r="F2" s="119" t="s">
        <v>14</v>
      </c>
      <c r="G2" s="124" t="s">
        <v>342</v>
      </c>
      <c r="H2" s="125"/>
      <c r="I2" s="125"/>
      <c r="J2" s="126"/>
      <c r="K2" s="107" t="s">
        <v>15</v>
      </c>
      <c r="L2" s="121" t="s">
        <v>16</v>
      </c>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row>
    <row r="3" spans="2:135" s="55" customFormat="1" ht="21.75" customHeight="1">
      <c r="B3" s="117"/>
      <c r="C3" s="118"/>
      <c r="D3" s="118"/>
      <c r="E3" s="119"/>
      <c r="F3" s="119"/>
      <c r="G3" s="127"/>
      <c r="H3" s="128"/>
      <c r="I3" s="128"/>
      <c r="J3" s="129"/>
      <c r="K3" s="107"/>
      <c r="L3" s="92">
        <f>L4</f>
        <v>43828</v>
      </c>
      <c r="M3" s="92">
        <f t="shared" ref="M3:BX3" si="0">M4</f>
        <v>43829</v>
      </c>
      <c r="N3" s="92">
        <f t="shared" si="0"/>
        <v>43830</v>
      </c>
      <c r="O3" s="92">
        <f t="shared" si="0"/>
        <v>43832</v>
      </c>
      <c r="P3" s="92">
        <f t="shared" si="0"/>
        <v>43833</v>
      </c>
      <c r="Q3" s="92">
        <f t="shared" si="0"/>
        <v>43837</v>
      </c>
      <c r="R3" s="92">
        <f t="shared" si="0"/>
        <v>43838</v>
      </c>
      <c r="S3" s="92">
        <f t="shared" si="0"/>
        <v>43839</v>
      </c>
      <c r="T3" s="92">
        <f t="shared" si="0"/>
        <v>43840</v>
      </c>
      <c r="U3" s="92">
        <f t="shared" si="0"/>
        <v>43843</v>
      </c>
      <c r="V3" s="92">
        <f t="shared" si="0"/>
        <v>43844</v>
      </c>
      <c r="W3" s="92">
        <f t="shared" si="0"/>
        <v>43845</v>
      </c>
      <c r="X3" s="92">
        <f t="shared" si="0"/>
        <v>43846</v>
      </c>
      <c r="Y3" s="92">
        <f t="shared" si="0"/>
        <v>43847</v>
      </c>
      <c r="Z3" s="92">
        <f t="shared" si="0"/>
        <v>43850</v>
      </c>
      <c r="AA3" s="92">
        <f t="shared" si="0"/>
        <v>43851</v>
      </c>
      <c r="AB3" s="92">
        <f t="shared" si="0"/>
        <v>43852</v>
      </c>
      <c r="AC3" s="92">
        <f t="shared" si="0"/>
        <v>43853</v>
      </c>
      <c r="AD3" s="92">
        <f t="shared" si="0"/>
        <v>43854</v>
      </c>
      <c r="AE3" s="92">
        <f t="shared" si="0"/>
        <v>43857</v>
      </c>
      <c r="AF3" s="92">
        <f t="shared" si="0"/>
        <v>43858</v>
      </c>
      <c r="AG3" s="92">
        <f t="shared" si="0"/>
        <v>43859</v>
      </c>
      <c r="AH3" s="92">
        <f t="shared" si="0"/>
        <v>43860</v>
      </c>
      <c r="AI3" s="92">
        <f t="shared" si="0"/>
        <v>43861</v>
      </c>
      <c r="AJ3" s="92">
        <f t="shared" si="0"/>
        <v>43864</v>
      </c>
      <c r="AK3" s="92">
        <f t="shared" si="0"/>
        <v>43865</v>
      </c>
      <c r="AL3" s="92">
        <f t="shared" si="0"/>
        <v>43866</v>
      </c>
      <c r="AM3" s="92">
        <f t="shared" si="0"/>
        <v>43867</v>
      </c>
      <c r="AN3" s="92">
        <f t="shared" si="0"/>
        <v>43868</v>
      </c>
      <c r="AO3" s="92">
        <f t="shared" si="0"/>
        <v>43871</v>
      </c>
      <c r="AP3" s="92">
        <f t="shared" si="0"/>
        <v>43872</v>
      </c>
      <c r="AQ3" s="92">
        <f t="shared" si="0"/>
        <v>43873</v>
      </c>
      <c r="AR3" s="92">
        <f t="shared" si="0"/>
        <v>43874</v>
      </c>
      <c r="AS3" s="92">
        <f t="shared" si="0"/>
        <v>43875</v>
      </c>
      <c r="AT3" s="92">
        <f t="shared" si="0"/>
        <v>43878</v>
      </c>
      <c r="AU3" s="92">
        <f t="shared" si="0"/>
        <v>43879</v>
      </c>
      <c r="AV3" s="92">
        <f t="shared" si="0"/>
        <v>43880</v>
      </c>
      <c r="AW3" s="92">
        <f t="shared" si="0"/>
        <v>43881</v>
      </c>
      <c r="AX3" s="92">
        <f t="shared" si="0"/>
        <v>43882</v>
      </c>
      <c r="AY3" s="92">
        <f t="shared" si="0"/>
        <v>43885</v>
      </c>
      <c r="AZ3" s="92">
        <f t="shared" si="0"/>
        <v>43886</v>
      </c>
      <c r="BA3" s="92">
        <f t="shared" si="0"/>
        <v>43887</v>
      </c>
      <c r="BB3" s="92">
        <f t="shared" si="0"/>
        <v>43888</v>
      </c>
      <c r="BC3" s="92">
        <f t="shared" si="0"/>
        <v>43889</v>
      </c>
      <c r="BD3" s="92">
        <f t="shared" si="0"/>
        <v>43892</v>
      </c>
      <c r="BE3" s="92">
        <f t="shared" si="0"/>
        <v>43893</v>
      </c>
      <c r="BF3" s="92">
        <f t="shared" si="0"/>
        <v>43894</v>
      </c>
      <c r="BG3" s="92">
        <f t="shared" si="0"/>
        <v>43895</v>
      </c>
      <c r="BH3" s="92">
        <f t="shared" si="0"/>
        <v>43896</v>
      </c>
      <c r="BI3" s="92">
        <f t="shared" si="0"/>
        <v>43899</v>
      </c>
      <c r="BJ3" s="92">
        <f t="shared" si="0"/>
        <v>43900</v>
      </c>
      <c r="BK3" s="92">
        <f t="shared" si="0"/>
        <v>43901</v>
      </c>
      <c r="BL3" s="92">
        <f t="shared" si="0"/>
        <v>43902</v>
      </c>
      <c r="BM3" s="92">
        <f t="shared" si="0"/>
        <v>43903</v>
      </c>
      <c r="BN3" s="92">
        <f t="shared" si="0"/>
        <v>43906</v>
      </c>
      <c r="BO3" s="92">
        <f t="shared" si="0"/>
        <v>43907</v>
      </c>
      <c r="BP3" s="92">
        <f t="shared" si="0"/>
        <v>43908</v>
      </c>
      <c r="BQ3" s="92">
        <f t="shared" si="0"/>
        <v>43909</v>
      </c>
      <c r="BR3" s="92">
        <f t="shared" si="0"/>
        <v>43910</v>
      </c>
      <c r="BS3" s="92">
        <f t="shared" si="0"/>
        <v>43913</v>
      </c>
      <c r="BT3" s="92">
        <f t="shared" si="0"/>
        <v>43914</v>
      </c>
      <c r="BU3" s="92">
        <f t="shared" si="0"/>
        <v>43915</v>
      </c>
      <c r="BV3" s="92">
        <f t="shared" si="0"/>
        <v>43916</v>
      </c>
      <c r="BW3" s="92">
        <f t="shared" si="0"/>
        <v>43917</v>
      </c>
      <c r="BX3" s="92">
        <f t="shared" si="0"/>
        <v>43920</v>
      </c>
      <c r="BY3" s="92">
        <f t="shared" ref="BY3:DT3" si="1">BY4</f>
        <v>43921</v>
      </c>
      <c r="BZ3" s="92">
        <f t="shared" si="1"/>
        <v>43922</v>
      </c>
      <c r="CA3" s="92">
        <f t="shared" si="1"/>
        <v>43923</v>
      </c>
      <c r="CB3" s="92">
        <f t="shared" si="1"/>
        <v>43924</v>
      </c>
      <c r="CC3" s="92">
        <f t="shared" si="1"/>
        <v>43927</v>
      </c>
      <c r="CD3" s="92">
        <f t="shared" si="1"/>
        <v>43928</v>
      </c>
      <c r="CE3" s="92">
        <f t="shared" si="1"/>
        <v>43929</v>
      </c>
      <c r="CF3" s="92">
        <f t="shared" si="1"/>
        <v>43930</v>
      </c>
      <c r="CG3" s="92">
        <f t="shared" si="1"/>
        <v>43931</v>
      </c>
      <c r="CH3" s="92">
        <f t="shared" si="1"/>
        <v>43934</v>
      </c>
      <c r="CI3" s="92">
        <f t="shared" si="1"/>
        <v>43935</v>
      </c>
      <c r="CJ3" s="92">
        <f t="shared" si="1"/>
        <v>43936</v>
      </c>
      <c r="CK3" s="92">
        <f t="shared" si="1"/>
        <v>43937</v>
      </c>
      <c r="CL3" s="92">
        <f t="shared" si="1"/>
        <v>43938</v>
      </c>
      <c r="CM3" s="92">
        <f t="shared" si="1"/>
        <v>43941</v>
      </c>
      <c r="CN3" s="92">
        <f t="shared" si="1"/>
        <v>43942</v>
      </c>
      <c r="CO3" s="92">
        <f t="shared" si="1"/>
        <v>43943</v>
      </c>
      <c r="CP3" s="92">
        <f t="shared" si="1"/>
        <v>43944</v>
      </c>
      <c r="CQ3" s="92">
        <f t="shared" si="1"/>
        <v>43945</v>
      </c>
      <c r="CR3" s="92">
        <f t="shared" si="1"/>
        <v>43948</v>
      </c>
      <c r="CS3" s="92">
        <f t="shared" si="1"/>
        <v>43949</v>
      </c>
      <c r="CT3" s="92">
        <f t="shared" si="1"/>
        <v>43950</v>
      </c>
      <c r="CU3" s="92">
        <f t="shared" si="1"/>
        <v>43951</v>
      </c>
      <c r="CV3" s="92">
        <f t="shared" si="1"/>
        <v>43952</v>
      </c>
      <c r="CW3" s="92">
        <f t="shared" si="1"/>
        <v>43955</v>
      </c>
      <c r="CX3" s="92">
        <f t="shared" si="1"/>
        <v>43956</v>
      </c>
      <c r="CY3" s="92">
        <f t="shared" si="1"/>
        <v>43957</v>
      </c>
      <c r="CZ3" s="92">
        <f t="shared" si="1"/>
        <v>43958</v>
      </c>
      <c r="DA3" s="92">
        <f t="shared" si="1"/>
        <v>43959</v>
      </c>
      <c r="DB3" s="92">
        <f t="shared" si="1"/>
        <v>43962</v>
      </c>
      <c r="DC3" s="92">
        <f t="shared" si="1"/>
        <v>43963</v>
      </c>
      <c r="DD3" s="92">
        <f t="shared" si="1"/>
        <v>43964</v>
      </c>
      <c r="DE3" s="92">
        <f t="shared" si="1"/>
        <v>43965</v>
      </c>
      <c r="DF3" s="92">
        <f t="shared" si="1"/>
        <v>43966</v>
      </c>
      <c r="DG3" s="92">
        <f t="shared" si="1"/>
        <v>43969</v>
      </c>
      <c r="DH3" s="92">
        <f t="shared" si="1"/>
        <v>43970</v>
      </c>
      <c r="DI3" s="92">
        <f t="shared" si="1"/>
        <v>43971</v>
      </c>
      <c r="DJ3" s="92">
        <f t="shared" si="1"/>
        <v>43972</v>
      </c>
      <c r="DK3" s="92">
        <f t="shared" si="1"/>
        <v>43973</v>
      </c>
      <c r="DL3" s="92">
        <f t="shared" si="1"/>
        <v>43976</v>
      </c>
      <c r="DM3" s="92">
        <f t="shared" si="1"/>
        <v>43977</v>
      </c>
      <c r="DN3" s="92">
        <f t="shared" si="1"/>
        <v>43978</v>
      </c>
      <c r="DO3" s="92">
        <f t="shared" si="1"/>
        <v>43979</v>
      </c>
      <c r="DP3" s="92">
        <f t="shared" si="1"/>
        <v>43980</v>
      </c>
      <c r="DQ3" s="92">
        <f t="shared" si="1"/>
        <v>43983</v>
      </c>
      <c r="DR3" s="92">
        <f t="shared" si="1"/>
        <v>43984</v>
      </c>
      <c r="DS3" s="92">
        <f t="shared" si="1"/>
        <v>43985</v>
      </c>
      <c r="DT3" s="92">
        <f t="shared" si="1"/>
        <v>43986</v>
      </c>
      <c r="DU3" s="93"/>
    </row>
    <row r="4" spans="2:135" s="58" customFormat="1" ht="16.5" customHeight="1">
      <c r="B4" s="117"/>
      <c r="C4" s="118"/>
      <c r="D4" s="118"/>
      <c r="E4" s="119"/>
      <c r="F4" s="119"/>
      <c r="G4" s="130" t="s">
        <v>344</v>
      </c>
      <c r="H4" s="130" t="s">
        <v>343</v>
      </c>
      <c r="I4" s="130" t="s">
        <v>345</v>
      </c>
      <c r="J4" s="130" t="s">
        <v>346</v>
      </c>
      <c r="K4" s="107"/>
      <c r="L4" s="94">
        <f>'Estimación Ecommerce'!B2</f>
        <v>43828</v>
      </c>
      <c r="M4" s="94">
        <f>WORKDAY(L4,1,'Festivos en colombia'!$A:$A)</f>
        <v>43829</v>
      </c>
      <c r="N4" s="94">
        <f>WORKDAY(M4,1,'Festivos en colombia'!$A:$A)</f>
        <v>43830</v>
      </c>
      <c r="O4" s="94">
        <f>WORKDAY(N4,1,'Festivos en colombia'!$A:$A)</f>
        <v>43832</v>
      </c>
      <c r="P4" s="94">
        <f>WORKDAY(O4,1,'Festivos en colombia'!$A:$A)</f>
        <v>43833</v>
      </c>
      <c r="Q4" s="94">
        <f>WORKDAY(P4,1,'Festivos en colombia'!$A:$A)</f>
        <v>43837</v>
      </c>
      <c r="R4" s="94">
        <f>WORKDAY(Q4,1,'Festivos en colombia'!$A:$A)</f>
        <v>43838</v>
      </c>
      <c r="S4" s="94">
        <f>WORKDAY(R4,1,'Festivos en colombia'!$A:$A)</f>
        <v>43839</v>
      </c>
      <c r="T4" s="94">
        <f>WORKDAY(S4,1,'Festivos en colombia'!$A:$A)</f>
        <v>43840</v>
      </c>
      <c r="U4" s="94">
        <f>WORKDAY(T4,1,'Festivos en colombia'!$A:$A)</f>
        <v>43843</v>
      </c>
      <c r="V4" s="94">
        <f>WORKDAY(U4,1,'Festivos en colombia'!$A:$A)</f>
        <v>43844</v>
      </c>
      <c r="W4" s="94">
        <f>WORKDAY(V4,1,'Festivos en colombia'!$A:$A)</f>
        <v>43845</v>
      </c>
      <c r="X4" s="94">
        <f>WORKDAY(W4,1,'Festivos en colombia'!$A:$A)</f>
        <v>43846</v>
      </c>
      <c r="Y4" s="94">
        <f>WORKDAY(X4,1,'Festivos en colombia'!$A:$A)</f>
        <v>43847</v>
      </c>
      <c r="Z4" s="94">
        <f>WORKDAY(Y4,1,'Festivos en colombia'!$A:$A)</f>
        <v>43850</v>
      </c>
      <c r="AA4" s="94">
        <f>WORKDAY(Z4,1,'Festivos en colombia'!$A:$A)</f>
        <v>43851</v>
      </c>
      <c r="AB4" s="94">
        <f>WORKDAY(AA4,1,'Festivos en colombia'!$A:$A)</f>
        <v>43852</v>
      </c>
      <c r="AC4" s="94">
        <f>WORKDAY(AB4,1,'Festivos en colombia'!$A:$A)</f>
        <v>43853</v>
      </c>
      <c r="AD4" s="94">
        <f>WORKDAY(AC4,1,'Festivos en colombia'!$A:$A)</f>
        <v>43854</v>
      </c>
      <c r="AE4" s="94">
        <f>WORKDAY(AD4,1,'Festivos en colombia'!$A:$A)</f>
        <v>43857</v>
      </c>
      <c r="AF4" s="94">
        <f>WORKDAY(AE4,1,'Festivos en colombia'!$A:$A)</f>
        <v>43858</v>
      </c>
      <c r="AG4" s="94">
        <f>WORKDAY(AF4,1,'Festivos en colombia'!$A:$A)</f>
        <v>43859</v>
      </c>
      <c r="AH4" s="94">
        <f>WORKDAY(AG4,1,'Festivos en colombia'!$A:$A)</f>
        <v>43860</v>
      </c>
      <c r="AI4" s="94">
        <f>WORKDAY(AH4,1,'Festivos en colombia'!$A:$A)</f>
        <v>43861</v>
      </c>
      <c r="AJ4" s="94">
        <f>WORKDAY(AI4,1,'Festivos en colombia'!$A:$A)</f>
        <v>43864</v>
      </c>
      <c r="AK4" s="94">
        <f>WORKDAY(AJ4,1,'Festivos en colombia'!$A:$A)</f>
        <v>43865</v>
      </c>
      <c r="AL4" s="94">
        <f>WORKDAY(AK4,1,'Festivos en colombia'!$A:$A)</f>
        <v>43866</v>
      </c>
      <c r="AM4" s="94">
        <f>WORKDAY(AL4,1,'Festivos en colombia'!$A:$A)</f>
        <v>43867</v>
      </c>
      <c r="AN4" s="94">
        <f>WORKDAY(AM4,1,'Festivos en colombia'!$A:$A)</f>
        <v>43868</v>
      </c>
      <c r="AO4" s="94">
        <f>WORKDAY(AN4,1,'Festivos en colombia'!$A:$A)</f>
        <v>43871</v>
      </c>
      <c r="AP4" s="94">
        <f>WORKDAY(AO4,1,'Festivos en colombia'!$A:$A)</f>
        <v>43872</v>
      </c>
      <c r="AQ4" s="94">
        <f>WORKDAY(AP4,1,'Festivos en colombia'!$A:$A)</f>
        <v>43873</v>
      </c>
      <c r="AR4" s="94">
        <f>WORKDAY(AQ4,1,'Festivos en colombia'!$A:$A)</f>
        <v>43874</v>
      </c>
      <c r="AS4" s="94">
        <f>WORKDAY(AR4,1,'Festivos en colombia'!$A:$A)</f>
        <v>43875</v>
      </c>
      <c r="AT4" s="94">
        <f>WORKDAY(AS4,1,'Festivos en colombia'!$A:$A)</f>
        <v>43878</v>
      </c>
      <c r="AU4" s="94">
        <f>WORKDAY(AT4,1,'Festivos en colombia'!$A:$A)</f>
        <v>43879</v>
      </c>
      <c r="AV4" s="94">
        <f>WORKDAY(AU4,1,'Festivos en colombia'!$A:$A)</f>
        <v>43880</v>
      </c>
      <c r="AW4" s="94">
        <f>WORKDAY(AV4,1,'Festivos en colombia'!$A:$A)</f>
        <v>43881</v>
      </c>
      <c r="AX4" s="94">
        <f>WORKDAY(AW4,1,'Festivos en colombia'!$A:$A)</f>
        <v>43882</v>
      </c>
      <c r="AY4" s="94">
        <f>WORKDAY(AX4,1,'Festivos en colombia'!$A:$A)</f>
        <v>43885</v>
      </c>
      <c r="AZ4" s="94">
        <f>WORKDAY(AY4,1,'Festivos en colombia'!$A:$A)</f>
        <v>43886</v>
      </c>
      <c r="BA4" s="94">
        <f>WORKDAY(AZ4,1,'Festivos en colombia'!$A:$A)</f>
        <v>43887</v>
      </c>
      <c r="BB4" s="94">
        <f>WORKDAY(BA4,1,'Festivos en colombia'!$A:$A)</f>
        <v>43888</v>
      </c>
      <c r="BC4" s="94">
        <f>WORKDAY(BB4,1,'Festivos en colombia'!$A:$A)</f>
        <v>43889</v>
      </c>
      <c r="BD4" s="94">
        <f>WORKDAY(BC4,1,'Festivos en colombia'!$A:$A)</f>
        <v>43892</v>
      </c>
      <c r="BE4" s="94">
        <f>WORKDAY(BD4,1,'Festivos en colombia'!$A:$A)</f>
        <v>43893</v>
      </c>
      <c r="BF4" s="94">
        <f>WORKDAY(BE4,1,'Festivos en colombia'!$A:$A)</f>
        <v>43894</v>
      </c>
      <c r="BG4" s="94">
        <f>WORKDAY(BF4,1,'Festivos en colombia'!$A:$A)</f>
        <v>43895</v>
      </c>
      <c r="BH4" s="94">
        <f>WORKDAY(BG4,1,'Festivos en colombia'!$A:$A)</f>
        <v>43896</v>
      </c>
      <c r="BI4" s="94">
        <f>WORKDAY(BH4,1,'Festivos en colombia'!$A:$A)</f>
        <v>43899</v>
      </c>
      <c r="BJ4" s="94">
        <f>WORKDAY(BI4,1,'Festivos en colombia'!$A:$A)</f>
        <v>43900</v>
      </c>
      <c r="BK4" s="94">
        <f>WORKDAY(BJ4,1,'Festivos en colombia'!$A:$A)</f>
        <v>43901</v>
      </c>
      <c r="BL4" s="94">
        <f>WORKDAY(BK4,1,'Festivos en colombia'!$A:$A)</f>
        <v>43902</v>
      </c>
      <c r="BM4" s="94">
        <f>WORKDAY(BL4,1,'Festivos en colombia'!$A:$A)</f>
        <v>43903</v>
      </c>
      <c r="BN4" s="94">
        <f>WORKDAY(BM4,1,'Festivos en colombia'!$A:$A)</f>
        <v>43906</v>
      </c>
      <c r="BO4" s="94">
        <f>WORKDAY(BN4,1,'Festivos en colombia'!$A:$A)</f>
        <v>43907</v>
      </c>
      <c r="BP4" s="94">
        <f>WORKDAY(BO4,1,'Festivos en colombia'!$A:$A)</f>
        <v>43908</v>
      </c>
      <c r="BQ4" s="94">
        <f>WORKDAY(BP4,1,'Festivos en colombia'!$A:$A)</f>
        <v>43909</v>
      </c>
      <c r="BR4" s="94">
        <f>WORKDAY(BQ4,1,'Festivos en colombia'!$A:$A)</f>
        <v>43910</v>
      </c>
      <c r="BS4" s="94">
        <f>WORKDAY(BR4,1,'Festivos en colombia'!$A:$A)</f>
        <v>43913</v>
      </c>
      <c r="BT4" s="94">
        <f>WORKDAY(BS4,1,'Festivos en colombia'!$A:$A)</f>
        <v>43914</v>
      </c>
      <c r="BU4" s="94">
        <f>WORKDAY(BT4,1,'Festivos en colombia'!$A:$A)</f>
        <v>43915</v>
      </c>
      <c r="BV4" s="94">
        <f>WORKDAY(BU4,1,'Festivos en colombia'!$A:$A)</f>
        <v>43916</v>
      </c>
      <c r="BW4" s="94">
        <f>WORKDAY(BV4,1,'Festivos en colombia'!$A:$A)</f>
        <v>43917</v>
      </c>
      <c r="BX4" s="94">
        <f>WORKDAY(BW4,1,'Festivos en colombia'!$A:$A)</f>
        <v>43920</v>
      </c>
      <c r="BY4" s="94">
        <f>WORKDAY(BX4,1,'Festivos en colombia'!$A:$A)</f>
        <v>43921</v>
      </c>
      <c r="BZ4" s="94">
        <f>WORKDAY(BY4,1,'Festivos en colombia'!$A:$A)</f>
        <v>43922</v>
      </c>
      <c r="CA4" s="94">
        <f>WORKDAY(BZ4,1,'Festivos en colombia'!$A:$A)</f>
        <v>43923</v>
      </c>
      <c r="CB4" s="94">
        <f>WORKDAY(CA4,1,'Festivos en colombia'!$A:$A)</f>
        <v>43924</v>
      </c>
      <c r="CC4" s="94">
        <f>WORKDAY(CB4,1,'Festivos en colombia'!$A:$A)</f>
        <v>43927</v>
      </c>
      <c r="CD4" s="94">
        <f>WORKDAY(CC4,1,'Festivos en colombia'!$A:$A)</f>
        <v>43928</v>
      </c>
      <c r="CE4" s="94">
        <f>WORKDAY(CD4,1,'Festivos en colombia'!$A:$A)</f>
        <v>43929</v>
      </c>
      <c r="CF4" s="94">
        <f>WORKDAY(CE4,1,'Festivos en colombia'!$A:$A)</f>
        <v>43930</v>
      </c>
      <c r="CG4" s="94">
        <f>WORKDAY(CF4,1,'Festivos en colombia'!$A:$A)</f>
        <v>43931</v>
      </c>
      <c r="CH4" s="94">
        <f>WORKDAY(CG4,1,'Festivos en colombia'!$A:$A)</f>
        <v>43934</v>
      </c>
      <c r="CI4" s="94">
        <f>WORKDAY(CH4,1,'Festivos en colombia'!$A:$A)</f>
        <v>43935</v>
      </c>
      <c r="CJ4" s="94">
        <f>WORKDAY(CI4,1,'Festivos en colombia'!$A:$A)</f>
        <v>43936</v>
      </c>
      <c r="CK4" s="94">
        <f>WORKDAY(CJ4,1,'Festivos en colombia'!$A:$A)</f>
        <v>43937</v>
      </c>
      <c r="CL4" s="94">
        <f>WORKDAY(CK4,1,'Festivos en colombia'!$A:$A)</f>
        <v>43938</v>
      </c>
      <c r="CM4" s="94">
        <f>WORKDAY(CL4,1,'Festivos en colombia'!$A:$A)</f>
        <v>43941</v>
      </c>
      <c r="CN4" s="94">
        <f>WORKDAY(CM4,1,'Festivos en colombia'!$A:$A)</f>
        <v>43942</v>
      </c>
      <c r="CO4" s="94">
        <f>WORKDAY(CN4,1,'Festivos en colombia'!$A:$A)</f>
        <v>43943</v>
      </c>
      <c r="CP4" s="94">
        <f>WORKDAY(CO4,1,'Festivos en colombia'!$A:$A)</f>
        <v>43944</v>
      </c>
      <c r="CQ4" s="94">
        <f>WORKDAY(CP4,1,'Festivos en colombia'!$A:$A)</f>
        <v>43945</v>
      </c>
      <c r="CR4" s="94">
        <f>WORKDAY(CQ4,1,'Festivos en colombia'!$A:$A)</f>
        <v>43948</v>
      </c>
      <c r="CS4" s="94">
        <f>WORKDAY(CR4,1,'Festivos en colombia'!$A:$A)</f>
        <v>43949</v>
      </c>
      <c r="CT4" s="94">
        <f>WORKDAY(CS4,1,'Festivos en colombia'!$A:$A)</f>
        <v>43950</v>
      </c>
      <c r="CU4" s="94">
        <f>WORKDAY(CT4,1,'Festivos en colombia'!$A:$A)</f>
        <v>43951</v>
      </c>
      <c r="CV4" s="94">
        <f>WORKDAY(CU4,1,'Festivos en colombia'!$A:$A)</f>
        <v>43952</v>
      </c>
      <c r="CW4" s="94">
        <f>WORKDAY(CV4,1,'Festivos en colombia'!$A:$A)</f>
        <v>43955</v>
      </c>
      <c r="CX4" s="94">
        <f>WORKDAY(CW4,1,'Festivos en colombia'!$A:$A)</f>
        <v>43956</v>
      </c>
      <c r="CY4" s="94">
        <f>WORKDAY(CX4,1,'Festivos en colombia'!$A:$A)</f>
        <v>43957</v>
      </c>
      <c r="CZ4" s="94">
        <f>WORKDAY(CY4,1,'Festivos en colombia'!$A:$A)</f>
        <v>43958</v>
      </c>
      <c r="DA4" s="94">
        <f>WORKDAY(CZ4,1,'Festivos en colombia'!$A:$A)</f>
        <v>43959</v>
      </c>
      <c r="DB4" s="94">
        <f>WORKDAY(DA4,1,'Festivos en colombia'!$A:$A)</f>
        <v>43962</v>
      </c>
      <c r="DC4" s="94">
        <f>WORKDAY(DB4,1,'Festivos en colombia'!$A:$A)</f>
        <v>43963</v>
      </c>
      <c r="DD4" s="94">
        <f>WORKDAY(DC4,1,'Festivos en colombia'!$A:$A)</f>
        <v>43964</v>
      </c>
      <c r="DE4" s="94">
        <f>WORKDAY(DD4,1,'Festivos en colombia'!$A:$A)</f>
        <v>43965</v>
      </c>
      <c r="DF4" s="94">
        <f>WORKDAY(DE4,1,'Festivos en colombia'!$A:$A)</f>
        <v>43966</v>
      </c>
      <c r="DG4" s="94">
        <f>WORKDAY(DF4,1,'Festivos en colombia'!$A:$A)</f>
        <v>43969</v>
      </c>
      <c r="DH4" s="94">
        <f>WORKDAY(DG4,1,'Festivos en colombia'!$A:$A)</f>
        <v>43970</v>
      </c>
      <c r="DI4" s="94">
        <f>WORKDAY(DH4,1,'Festivos en colombia'!$A:$A)</f>
        <v>43971</v>
      </c>
      <c r="DJ4" s="94">
        <f>WORKDAY(DI4,1,'Festivos en colombia'!$A:$A)</f>
        <v>43972</v>
      </c>
      <c r="DK4" s="94">
        <f>WORKDAY(DJ4,1,'Festivos en colombia'!$A:$A)</f>
        <v>43973</v>
      </c>
      <c r="DL4" s="94">
        <f>WORKDAY(DK4,1,'Festivos en colombia'!$A:$A)</f>
        <v>43976</v>
      </c>
      <c r="DM4" s="94">
        <f>WORKDAY(DL4,1,'Festivos en colombia'!$A:$A)</f>
        <v>43977</v>
      </c>
      <c r="DN4" s="94">
        <f>WORKDAY(DM4,1,'Festivos en colombia'!$A:$A)</f>
        <v>43978</v>
      </c>
      <c r="DO4" s="94">
        <f>WORKDAY(DN4,1,'Festivos en colombia'!$A:$A)</f>
        <v>43979</v>
      </c>
      <c r="DP4" s="94">
        <f>WORKDAY(DO4,1,'Festivos en colombia'!$A:$A)</f>
        <v>43980</v>
      </c>
      <c r="DQ4" s="94">
        <f>WORKDAY(DP4,1,'Festivos en colombia'!$A:$A)</f>
        <v>43983</v>
      </c>
      <c r="DR4" s="94">
        <f>WORKDAY(DQ4,1,'Festivos en colombia'!$A:$A)</f>
        <v>43984</v>
      </c>
      <c r="DS4" s="94">
        <f>WORKDAY(DR4,1,'Festivos en colombia'!$A:$A)</f>
        <v>43985</v>
      </c>
      <c r="DT4" s="94">
        <f>WORKDAY(DS4,1,'Festivos en colombia'!$A:$A)</f>
        <v>43986</v>
      </c>
      <c r="DU4" s="95"/>
      <c r="DV4" s="57"/>
      <c r="DW4" s="56"/>
      <c r="DX4" s="57"/>
      <c r="DY4" s="56"/>
      <c r="DZ4" s="57"/>
      <c r="EA4" s="56"/>
      <c r="EB4" s="57"/>
      <c r="EC4" s="56"/>
      <c r="ED4" s="57"/>
      <c r="EE4" s="56"/>
    </row>
    <row r="5" spans="2:135" ht="15.75" customHeight="1">
      <c r="B5" s="117"/>
      <c r="C5" s="118"/>
      <c r="D5" s="118"/>
      <c r="E5" s="119"/>
      <c r="F5" s="119"/>
      <c r="G5" s="131"/>
      <c r="H5" s="131"/>
      <c r="I5" s="131"/>
      <c r="J5" s="131"/>
      <c r="K5" s="107"/>
      <c r="L5" s="96">
        <v>1</v>
      </c>
      <c r="M5" s="96">
        <v>2</v>
      </c>
      <c r="N5" s="96">
        <v>3</v>
      </c>
      <c r="O5" s="96">
        <v>4</v>
      </c>
      <c r="P5" s="96">
        <v>5</v>
      </c>
      <c r="Q5" s="96">
        <v>6</v>
      </c>
      <c r="R5" s="96">
        <v>7</v>
      </c>
      <c r="S5" s="96">
        <v>8</v>
      </c>
      <c r="T5" s="96">
        <v>9</v>
      </c>
      <c r="U5" s="96">
        <v>10</v>
      </c>
      <c r="V5" s="96">
        <v>11</v>
      </c>
      <c r="W5" s="96">
        <v>12</v>
      </c>
      <c r="X5" s="96">
        <v>13</v>
      </c>
      <c r="Y5" s="96">
        <v>14</v>
      </c>
      <c r="Z5" s="96">
        <v>15</v>
      </c>
      <c r="AA5" s="96">
        <v>16</v>
      </c>
      <c r="AB5" s="96">
        <v>17</v>
      </c>
      <c r="AC5" s="96">
        <v>18</v>
      </c>
      <c r="AD5" s="96">
        <v>19</v>
      </c>
      <c r="AE5" s="96">
        <v>20</v>
      </c>
      <c r="AF5" s="96">
        <v>21</v>
      </c>
      <c r="AG5" s="96">
        <v>22</v>
      </c>
      <c r="AH5" s="96">
        <v>23</v>
      </c>
      <c r="AI5" s="96">
        <v>24</v>
      </c>
      <c r="AJ5" s="96">
        <v>25</v>
      </c>
      <c r="AK5" s="96">
        <v>26</v>
      </c>
      <c r="AL5" s="96">
        <v>27</v>
      </c>
      <c r="AM5" s="96">
        <v>28</v>
      </c>
      <c r="AN5" s="96">
        <v>29</v>
      </c>
      <c r="AO5" s="96">
        <v>30</v>
      </c>
      <c r="AP5" s="96">
        <v>31</v>
      </c>
      <c r="AQ5" s="96">
        <v>32</v>
      </c>
      <c r="AR5" s="96">
        <v>33</v>
      </c>
      <c r="AS5" s="96">
        <v>34</v>
      </c>
      <c r="AT5" s="96">
        <v>35</v>
      </c>
      <c r="AU5" s="96">
        <v>36</v>
      </c>
      <c r="AV5" s="96">
        <v>37</v>
      </c>
      <c r="AW5" s="96">
        <v>38</v>
      </c>
      <c r="AX5" s="96">
        <v>39</v>
      </c>
      <c r="AY5" s="96">
        <v>40</v>
      </c>
      <c r="AZ5" s="96">
        <v>41</v>
      </c>
      <c r="BA5" s="96">
        <v>42</v>
      </c>
      <c r="BB5" s="96">
        <v>43</v>
      </c>
      <c r="BC5" s="96">
        <v>44</v>
      </c>
      <c r="BD5" s="96">
        <v>45</v>
      </c>
      <c r="BE5" s="96">
        <v>46</v>
      </c>
      <c r="BF5" s="96">
        <v>47</v>
      </c>
      <c r="BG5" s="96">
        <v>48</v>
      </c>
      <c r="BH5" s="96">
        <v>49</v>
      </c>
      <c r="BI5" s="96">
        <v>50</v>
      </c>
      <c r="BJ5" s="96">
        <v>51</v>
      </c>
      <c r="BK5" s="96">
        <v>52</v>
      </c>
      <c r="BL5" s="96">
        <v>53</v>
      </c>
      <c r="BM5" s="96">
        <v>54</v>
      </c>
      <c r="BN5" s="96">
        <v>55</v>
      </c>
      <c r="BO5" s="96">
        <v>56</v>
      </c>
      <c r="BP5" s="96">
        <v>57</v>
      </c>
      <c r="BQ5" s="96">
        <v>58</v>
      </c>
      <c r="BR5" s="96">
        <v>59</v>
      </c>
      <c r="BS5" s="96">
        <v>60</v>
      </c>
      <c r="BT5" s="96">
        <v>61</v>
      </c>
      <c r="BU5" s="96">
        <v>62</v>
      </c>
      <c r="BV5" s="96">
        <v>63</v>
      </c>
      <c r="BW5" s="96">
        <v>64</v>
      </c>
      <c r="BX5" s="96">
        <v>65</v>
      </c>
      <c r="BY5" s="96">
        <v>66</v>
      </c>
      <c r="BZ5" s="96">
        <v>67</v>
      </c>
      <c r="CA5" s="96">
        <v>68</v>
      </c>
      <c r="CB5" s="96">
        <v>69</v>
      </c>
      <c r="CC5" s="96">
        <v>70</v>
      </c>
      <c r="CD5" s="96">
        <v>71</v>
      </c>
      <c r="CE5" s="96">
        <v>72</v>
      </c>
      <c r="CF5" s="96">
        <v>73</v>
      </c>
      <c r="CG5" s="96">
        <v>74</v>
      </c>
      <c r="CH5" s="96">
        <v>75</v>
      </c>
      <c r="CI5" s="96">
        <v>76</v>
      </c>
      <c r="CJ5" s="96">
        <v>77</v>
      </c>
      <c r="CK5" s="96">
        <v>78</v>
      </c>
      <c r="CL5" s="96">
        <v>79</v>
      </c>
      <c r="CM5" s="96">
        <v>80</v>
      </c>
      <c r="CN5" s="96">
        <v>81</v>
      </c>
      <c r="CO5" s="96">
        <v>82</v>
      </c>
      <c r="CP5" s="96">
        <v>83</v>
      </c>
      <c r="CQ5" s="96">
        <v>84</v>
      </c>
      <c r="CR5" s="96">
        <v>85</v>
      </c>
      <c r="CS5" s="96">
        <v>86</v>
      </c>
      <c r="CT5" s="96">
        <v>87</v>
      </c>
      <c r="CU5" s="96">
        <v>88</v>
      </c>
      <c r="CV5" s="96">
        <v>89</v>
      </c>
      <c r="CW5" s="96">
        <v>90</v>
      </c>
      <c r="CX5" s="96">
        <v>91</v>
      </c>
      <c r="CY5" s="96">
        <v>92</v>
      </c>
      <c r="CZ5" s="96">
        <v>93</v>
      </c>
      <c r="DA5" s="96">
        <v>94</v>
      </c>
      <c r="DB5" s="96">
        <v>95</v>
      </c>
      <c r="DC5" s="96">
        <v>96</v>
      </c>
      <c r="DD5" s="96">
        <v>97</v>
      </c>
      <c r="DE5" s="96">
        <v>98</v>
      </c>
      <c r="DF5" s="96">
        <v>99</v>
      </c>
      <c r="DG5" s="96">
        <v>100</v>
      </c>
      <c r="DH5" s="96">
        <v>101</v>
      </c>
      <c r="DI5" s="96">
        <v>102</v>
      </c>
      <c r="DJ5" s="96">
        <v>103</v>
      </c>
      <c r="DK5" s="96">
        <v>104</v>
      </c>
      <c r="DL5" s="96">
        <v>105</v>
      </c>
      <c r="DM5" s="96">
        <v>106</v>
      </c>
      <c r="DN5" s="96">
        <v>107</v>
      </c>
      <c r="DO5" s="96">
        <v>108</v>
      </c>
      <c r="DP5" s="96">
        <v>109</v>
      </c>
      <c r="DQ5" s="96">
        <v>110</v>
      </c>
      <c r="DR5" s="96">
        <v>111</v>
      </c>
      <c r="DS5" s="96">
        <v>112</v>
      </c>
      <c r="DT5" s="96">
        <v>113</v>
      </c>
      <c r="DU5" s="97"/>
    </row>
    <row r="6" spans="2:135" ht="26.25" customHeight="1">
      <c r="B6" s="98" t="s">
        <v>337</v>
      </c>
      <c r="C6" s="74">
        <f>C7</f>
        <v>1</v>
      </c>
      <c r="D6" s="74">
        <f>(C10+D10)-C7+1</f>
        <v>10</v>
      </c>
      <c r="E6" s="60"/>
      <c r="F6" s="60"/>
      <c r="G6" s="74"/>
      <c r="H6" s="74"/>
      <c r="I6" s="74"/>
      <c r="J6" s="74"/>
      <c r="K6" s="61">
        <v>0</v>
      </c>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row>
    <row r="7" spans="2:135" ht="54" customHeight="1" outlineLevel="2">
      <c r="B7" s="99" t="s">
        <v>350</v>
      </c>
      <c r="C7" s="75">
        <v>1</v>
      </c>
      <c r="D7" s="76">
        <v>10</v>
      </c>
      <c r="E7" s="63"/>
      <c r="F7" s="63"/>
      <c r="G7" s="76" t="s">
        <v>340</v>
      </c>
      <c r="H7" s="91" t="s">
        <v>348</v>
      </c>
      <c r="I7" s="76"/>
      <c r="J7" s="76"/>
      <c r="K7" s="64"/>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row>
    <row r="8" spans="2:135" ht="53.25" customHeight="1" outlineLevel="2">
      <c r="B8" s="99" t="s">
        <v>336</v>
      </c>
      <c r="C8" s="76">
        <v>3</v>
      </c>
      <c r="D8" s="76">
        <v>4</v>
      </c>
      <c r="E8" s="63">
        <v>1</v>
      </c>
      <c r="F8" s="63">
        <v>5</v>
      </c>
      <c r="G8" s="76" t="s">
        <v>286</v>
      </c>
      <c r="H8" s="91" t="s">
        <v>348</v>
      </c>
      <c r="I8" s="76"/>
      <c r="J8" s="76"/>
      <c r="K8" s="64">
        <v>0.2</v>
      </c>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row>
    <row r="9" spans="2:135" ht="48" customHeight="1" outlineLevel="2">
      <c r="B9" s="99" t="s">
        <v>338</v>
      </c>
      <c r="C9" s="76">
        <f>C8+D8</f>
        <v>7</v>
      </c>
      <c r="D9" s="76">
        <v>1</v>
      </c>
      <c r="E9" s="63"/>
      <c r="F9" s="63"/>
      <c r="G9" s="91" t="s">
        <v>341</v>
      </c>
      <c r="H9" s="91" t="s">
        <v>348</v>
      </c>
      <c r="I9" s="76"/>
      <c r="J9" s="76"/>
      <c r="K9" s="64">
        <v>0</v>
      </c>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row>
    <row r="10" spans="2:135" ht="26.25" customHeight="1" outlineLevel="2">
      <c r="B10" s="99" t="s">
        <v>339</v>
      </c>
      <c r="C10" s="76">
        <f>C9+D9</f>
        <v>8</v>
      </c>
      <c r="D10" s="76">
        <v>2</v>
      </c>
      <c r="E10" s="63"/>
      <c r="F10" s="63"/>
      <c r="G10" s="76" t="s">
        <v>287</v>
      </c>
      <c r="H10" s="76" t="s">
        <v>347</v>
      </c>
      <c r="I10" s="76"/>
      <c r="J10" s="76"/>
      <c r="K10" s="64">
        <v>0</v>
      </c>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row>
    <row r="11" spans="2:135" ht="26.25" customHeight="1">
      <c r="B11" s="98" t="s">
        <v>17</v>
      </c>
      <c r="C11" s="74">
        <f>C12</f>
        <v>10</v>
      </c>
      <c r="D11" s="74">
        <f>(C14+D14)-C12</f>
        <v>7</v>
      </c>
      <c r="E11" s="60"/>
      <c r="F11" s="60"/>
      <c r="G11" s="74"/>
      <c r="H11" s="74"/>
      <c r="I11" s="74"/>
      <c r="J11" s="74"/>
      <c r="K11" s="61">
        <v>0</v>
      </c>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row>
    <row r="12" spans="2:135" ht="36" customHeight="1" outlineLevel="2">
      <c r="B12" s="99" t="s">
        <v>18</v>
      </c>
      <c r="C12" s="76">
        <f>C10+D10</f>
        <v>10</v>
      </c>
      <c r="D12" s="76">
        <v>2</v>
      </c>
      <c r="E12" s="63"/>
      <c r="F12" s="63"/>
      <c r="G12" s="91" t="s">
        <v>289</v>
      </c>
      <c r="H12" s="91" t="s">
        <v>347</v>
      </c>
      <c r="I12" s="91"/>
      <c r="J12" s="91"/>
      <c r="K12" s="64">
        <v>0</v>
      </c>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row>
    <row r="13" spans="2:135" ht="26.25" customHeight="1" outlineLevel="2">
      <c r="B13" s="99" t="s">
        <v>19</v>
      </c>
      <c r="C13" s="76">
        <f>C12+D12</f>
        <v>12</v>
      </c>
      <c r="D13" s="76">
        <v>2</v>
      </c>
      <c r="E13" s="63"/>
      <c r="F13" s="63"/>
      <c r="G13" s="76" t="s">
        <v>288</v>
      </c>
      <c r="H13" s="76" t="s">
        <v>347</v>
      </c>
      <c r="I13" s="76"/>
      <c r="J13" s="76"/>
      <c r="K13" s="64">
        <v>0</v>
      </c>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row>
    <row r="14" spans="2:135" ht="26.25" customHeight="1" outlineLevel="2">
      <c r="B14" s="99" t="s">
        <v>20</v>
      </c>
      <c r="C14" s="76">
        <f>C13+D13</f>
        <v>14</v>
      </c>
      <c r="D14" s="76">
        <v>3</v>
      </c>
      <c r="E14" s="63"/>
      <c r="F14" s="63"/>
      <c r="G14" s="76" t="s">
        <v>288</v>
      </c>
      <c r="H14" s="76" t="s">
        <v>347</v>
      </c>
      <c r="I14" s="76"/>
      <c r="J14" s="76"/>
      <c r="K14" s="64">
        <v>0</v>
      </c>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row>
    <row r="15" spans="2:135" ht="26.25" customHeight="1">
      <c r="B15" s="98" t="s">
        <v>21</v>
      </c>
      <c r="C15" s="74">
        <f>C16</f>
        <v>12</v>
      </c>
      <c r="D15" s="74">
        <f>(C30+D30)-C16</f>
        <v>11</v>
      </c>
      <c r="E15" s="60"/>
      <c r="F15" s="60"/>
      <c r="G15" s="74"/>
      <c r="H15" s="74"/>
      <c r="I15" s="74"/>
      <c r="J15" s="74"/>
      <c r="K15" s="61">
        <v>0</v>
      </c>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row>
    <row r="16" spans="2:135" ht="26.25" customHeight="1" outlineLevel="2">
      <c r="B16" s="100" t="s">
        <v>22</v>
      </c>
      <c r="C16" s="77">
        <f>C17</f>
        <v>12</v>
      </c>
      <c r="D16" s="77">
        <f>(C20+D20)-C17</f>
        <v>6</v>
      </c>
      <c r="E16" s="65"/>
      <c r="F16" s="65"/>
      <c r="G16" s="77"/>
      <c r="H16" s="77"/>
      <c r="I16" s="77"/>
      <c r="J16" s="77"/>
      <c r="K16" s="66">
        <v>0</v>
      </c>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row>
    <row r="17" spans="2:124" ht="36" customHeight="1" outlineLevel="2">
      <c r="B17" s="99" t="s">
        <v>23</v>
      </c>
      <c r="C17" s="76">
        <f>C13</f>
        <v>12</v>
      </c>
      <c r="D17" s="76">
        <v>6</v>
      </c>
      <c r="E17" s="63"/>
      <c r="F17" s="63"/>
      <c r="G17" s="91" t="s">
        <v>290</v>
      </c>
      <c r="H17" s="91" t="s">
        <v>347</v>
      </c>
      <c r="I17" s="91"/>
      <c r="J17" s="91"/>
      <c r="K17" s="64">
        <v>0</v>
      </c>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row>
    <row r="18" spans="2:124" ht="36.75" customHeight="1" outlineLevel="2">
      <c r="B18" s="99" t="s">
        <v>24</v>
      </c>
      <c r="C18" s="76">
        <f>C17</f>
        <v>12</v>
      </c>
      <c r="D18" s="76">
        <v>6</v>
      </c>
      <c r="E18" s="63"/>
      <c r="F18" s="63"/>
      <c r="G18" s="91" t="s">
        <v>290</v>
      </c>
      <c r="H18" s="91" t="s">
        <v>347</v>
      </c>
      <c r="I18" s="91"/>
      <c r="J18" s="91"/>
      <c r="K18" s="64">
        <v>0</v>
      </c>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row>
    <row r="19" spans="2:124" ht="36.75" customHeight="1" outlineLevel="2">
      <c r="B19" s="99" t="s">
        <v>25</v>
      </c>
      <c r="C19" s="76">
        <f t="shared" ref="C19:C20" si="2">C18</f>
        <v>12</v>
      </c>
      <c r="D19" s="76">
        <v>6</v>
      </c>
      <c r="E19" s="63"/>
      <c r="F19" s="63"/>
      <c r="G19" s="91" t="s">
        <v>290</v>
      </c>
      <c r="H19" s="91" t="s">
        <v>347</v>
      </c>
      <c r="I19" s="91"/>
      <c r="J19" s="91"/>
      <c r="K19" s="64">
        <v>0</v>
      </c>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row>
    <row r="20" spans="2:124" ht="36.75" customHeight="1" outlineLevel="2">
      <c r="B20" s="99" t="s">
        <v>26</v>
      </c>
      <c r="C20" s="76">
        <f t="shared" si="2"/>
        <v>12</v>
      </c>
      <c r="D20" s="76">
        <v>6</v>
      </c>
      <c r="E20" s="63"/>
      <c r="F20" s="63"/>
      <c r="G20" s="91" t="s">
        <v>290</v>
      </c>
      <c r="H20" s="91" t="s">
        <v>347</v>
      </c>
      <c r="I20" s="91"/>
      <c r="J20" s="91"/>
      <c r="K20" s="64">
        <v>0</v>
      </c>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row>
    <row r="21" spans="2:124" ht="26.25" customHeight="1" outlineLevel="2">
      <c r="B21" s="100" t="s">
        <v>27</v>
      </c>
      <c r="C21" s="77">
        <f>C22</f>
        <v>18</v>
      </c>
      <c r="D21" s="77">
        <f>(C23+D23)-C22</f>
        <v>2</v>
      </c>
      <c r="E21" s="65"/>
      <c r="F21" s="65"/>
      <c r="G21" s="77"/>
      <c r="H21" s="77"/>
      <c r="I21" s="77"/>
      <c r="J21" s="77"/>
      <c r="K21" s="66">
        <v>0</v>
      </c>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row>
    <row r="22" spans="2:124" ht="36" customHeight="1" outlineLevel="2">
      <c r="B22" s="99" t="s">
        <v>28</v>
      </c>
      <c r="C22" s="76">
        <f>C20+D20</f>
        <v>18</v>
      </c>
      <c r="D22" s="76">
        <v>2</v>
      </c>
      <c r="E22" s="63"/>
      <c r="F22" s="63"/>
      <c r="G22" s="91" t="s">
        <v>290</v>
      </c>
      <c r="H22" s="91" t="s">
        <v>347</v>
      </c>
      <c r="I22" s="91"/>
      <c r="J22" s="91"/>
      <c r="K22" s="64">
        <v>0</v>
      </c>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row>
    <row r="23" spans="2:124" ht="36.75" customHeight="1" outlineLevel="2">
      <c r="B23" s="99" t="s">
        <v>29</v>
      </c>
      <c r="C23" s="76">
        <f>C22</f>
        <v>18</v>
      </c>
      <c r="D23" s="76">
        <v>2</v>
      </c>
      <c r="E23" s="63"/>
      <c r="F23" s="63"/>
      <c r="G23" s="91" t="s">
        <v>290</v>
      </c>
      <c r="H23" s="91" t="s">
        <v>347</v>
      </c>
      <c r="I23" s="91"/>
      <c r="J23" s="91"/>
      <c r="K23" s="64">
        <v>0</v>
      </c>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row>
    <row r="24" spans="2:124" ht="26.25" customHeight="1" outlineLevel="2">
      <c r="B24" s="100" t="s">
        <v>30</v>
      </c>
      <c r="C24" s="77">
        <f>C25</f>
        <v>10</v>
      </c>
      <c r="D24" s="77">
        <f>(C30+D30)-C25</f>
        <v>13</v>
      </c>
      <c r="E24" s="65"/>
      <c r="F24" s="65"/>
      <c r="G24" s="77"/>
      <c r="H24" s="77"/>
      <c r="I24" s="77"/>
      <c r="J24" s="77"/>
      <c r="K24" s="66">
        <v>0</v>
      </c>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row>
    <row r="25" spans="2:124" ht="31.5" customHeight="1" outlineLevel="2">
      <c r="B25" s="99" t="s">
        <v>31</v>
      </c>
      <c r="C25" s="76">
        <f>C10+D10</f>
        <v>10</v>
      </c>
      <c r="D25" s="76">
        <v>1</v>
      </c>
      <c r="E25" s="63"/>
      <c r="F25" s="63"/>
      <c r="G25" s="91" t="s">
        <v>294</v>
      </c>
      <c r="H25" s="91" t="s">
        <v>347</v>
      </c>
      <c r="I25" s="91"/>
      <c r="J25" s="91"/>
      <c r="K25" s="64">
        <v>0</v>
      </c>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row>
    <row r="26" spans="2:124" ht="33.75" customHeight="1" outlineLevel="2">
      <c r="B26" s="99" t="s">
        <v>32</v>
      </c>
      <c r="C26" s="76">
        <f>C25+D25</f>
        <v>11</v>
      </c>
      <c r="D26" s="76">
        <v>12</v>
      </c>
      <c r="E26" s="63"/>
      <c r="F26" s="63"/>
      <c r="G26" s="76" t="s">
        <v>287</v>
      </c>
      <c r="H26" s="76" t="s">
        <v>347</v>
      </c>
      <c r="I26" s="76"/>
      <c r="J26" s="76"/>
      <c r="K26" s="64">
        <v>0</v>
      </c>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row>
    <row r="27" spans="2:124" ht="26.25" customHeight="1" outlineLevel="2">
      <c r="B27" s="99" t="s">
        <v>33</v>
      </c>
      <c r="C27" s="76">
        <f t="shared" ref="C27:C30" si="3">C26</f>
        <v>11</v>
      </c>
      <c r="D27" s="76">
        <v>12</v>
      </c>
      <c r="E27" s="63"/>
      <c r="F27" s="63"/>
      <c r="G27" s="76" t="s">
        <v>287</v>
      </c>
      <c r="H27" s="76" t="s">
        <v>347</v>
      </c>
      <c r="I27" s="76"/>
      <c r="J27" s="76"/>
      <c r="K27" s="64">
        <v>0</v>
      </c>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row>
    <row r="28" spans="2:124" ht="26.25" customHeight="1" outlineLevel="2">
      <c r="B28" s="99" t="s">
        <v>34</v>
      </c>
      <c r="C28" s="76">
        <f t="shared" si="3"/>
        <v>11</v>
      </c>
      <c r="D28" s="76">
        <v>12</v>
      </c>
      <c r="E28" s="63"/>
      <c r="F28" s="63"/>
      <c r="G28" s="76" t="s">
        <v>287</v>
      </c>
      <c r="H28" s="76" t="s">
        <v>347</v>
      </c>
      <c r="I28" s="76"/>
      <c r="J28" s="76"/>
      <c r="K28" s="64">
        <v>0</v>
      </c>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row>
    <row r="29" spans="2:124" ht="26.25" customHeight="1" outlineLevel="2">
      <c r="B29" s="99" t="s">
        <v>35</v>
      </c>
      <c r="C29" s="76">
        <f t="shared" si="3"/>
        <v>11</v>
      </c>
      <c r="D29" s="76">
        <v>12</v>
      </c>
      <c r="E29" s="63"/>
      <c r="F29" s="63"/>
      <c r="G29" s="76" t="s">
        <v>287</v>
      </c>
      <c r="H29" s="76" t="s">
        <v>347</v>
      </c>
      <c r="I29" s="76"/>
      <c r="J29" s="76"/>
      <c r="K29" s="64">
        <v>0</v>
      </c>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row>
    <row r="30" spans="2:124" ht="26.25" customHeight="1" outlineLevel="2">
      <c r="B30" s="99" t="s">
        <v>36</v>
      </c>
      <c r="C30" s="76">
        <f t="shared" si="3"/>
        <v>11</v>
      </c>
      <c r="D30" s="76">
        <v>12</v>
      </c>
      <c r="E30" s="63"/>
      <c r="F30" s="63"/>
      <c r="G30" s="76" t="s">
        <v>287</v>
      </c>
      <c r="H30" s="76" t="s">
        <v>347</v>
      </c>
      <c r="I30" s="76"/>
      <c r="J30" s="76"/>
      <c r="K30" s="64">
        <v>0</v>
      </c>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row>
    <row r="31" spans="2:124" ht="26.25" customHeight="1">
      <c r="B31" s="98" t="s">
        <v>37</v>
      </c>
      <c r="C31" s="74">
        <f>C32</f>
        <v>14</v>
      </c>
      <c r="D31" s="74">
        <f>(C85+D85)-C32</f>
        <v>29.700000000000003</v>
      </c>
      <c r="E31" s="60"/>
      <c r="F31" s="60"/>
      <c r="G31" s="74"/>
      <c r="H31" s="74"/>
      <c r="I31" s="74"/>
      <c r="J31" s="74"/>
      <c r="K31" s="61">
        <v>0</v>
      </c>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row>
    <row r="32" spans="2:124" ht="26.25" customHeight="1" outlineLevel="1">
      <c r="B32" s="100" t="s">
        <v>38</v>
      </c>
      <c r="C32" s="77">
        <f>C33</f>
        <v>14</v>
      </c>
      <c r="D32" s="77">
        <f>(C47+D47)-C33</f>
        <v>10</v>
      </c>
      <c r="E32" s="65"/>
      <c r="F32" s="65"/>
      <c r="G32" s="77"/>
      <c r="H32" s="77"/>
      <c r="I32" s="77"/>
      <c r="J32" s="77"/>
      <c r="K32" s="66">
        <v>0</v>
      </c>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row>
    <row r="33" spans="2:124" ht="26.25" customHeight="1" outlineLevel="2">
      <c r="B33" s="99" t="s">
        <v>39</v>
      </c>
      <c r="C33" s="76">
        <f>ROUNDUP(C13+D13,0)</f>
        <v>14</v>
      </c>
      <c r="D33" s="76">
        <v>0.5</v>
      </c>
      <c r="E33" s="63"/>
      <c r="F33" s="63"/>
      <c r="G33" s="76" t="s">
        <v>6</v>
      </c>
      <c r="H33" s="76" t="s">
        <v>347</v>
      </c>
      <c r="I33" s="76"/>
      <c r="J33" s="76"/>
      <c r="K33" s="64">
        <v>0</v>
      </c>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row>
    <row r="34" spans="2:124" ht="26.25" customHeight="1" outlineLevel="2">
      <c r="B34" s="99" t="s">
        <v>40</v>
      </c>
      <c r="C34" s="78">
        <f>C33+D33</f>
        <v>14.5</v>
      </c>
      <c r="D34" s="76">
        <v>0.5</v>
      </c>
      <c r="E34" s="63"/>
      <c r="F34" s="63"/>
      <c r="G34" s="76" t="s">
        <v>6</v>
      </c>
      <c r="H34" s="76" t="s">
        <v>347</v>
      </c>
      <c r="I34" s="76"/>
      <c r="J34" s="76"/>
      <c r="K34" s="64">
        <v>0</v>
      </c>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row>
    <row r="35" spans="2:124" ht="26.25" customHeight="1" outlineLevel="2">
      <c r="B35" s="99" t="s">
        <v>41</v>
      </c>
      <c r="C35" s="78">
        <f t="shared" ref="C35:C41" si="4">C34+D34</f>
        <v>15</v>
      </c>
      <c r="D35" s="76">
        <v>0.5</v>
      </c>
      <c r="E35" s="63"/>
      <c r="F35" s="63"/>
      <c r="G35" s="76" t="s">
        <v>6</v>
      </c>
      <c r="H35" s="76" t="s">
        <v>347</v>
      </c>
      <c r="I35" s="76"/>
      <c r="J35" s="76"/>
      <c r="K35" s="64">
        <v>0</v>
      </c>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row>
    <row r="36" spans="2:124" ht="26.25" customHeight="1" outlineLevel="2">
      <c r="B36" s="99" t="s">
        <v>42</v>
      </c>
      <c r="C36" s="78">
        <f t="shared" si="4"/>
        <v>15.5</v>
      </c>
      <c r="D36" s="76">
        <v>0.5</v>
      </c>
      <c r="E36" s="63"/>
      <c r="F36" s="63"/>
      <c r="G36" s="76" t="s">
        <v>6</v>
      </c>
      <c r="H36" s="76" t="s">
        <v>347</v>
      </c>
      <c r="I36" s="76"/>
      <c r="J36" s="76"/>
      <c r="K36" s="64">
        <v>0</v>
      </c>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row>
    <row r="37" spans="2:124" ht="26.25" customHeight="1" outlineLevel="2">
      <c r="B37" s="99" t="s">
        <v>43</v>
      </c>
      <c r="C37" s="78">
        <f t="shared" si="4"/>
        <v>16</v>
      </c>
      <c r="D37" s="76">
        <v>0.5</v>
      </c>
      <c r="E37" s="63"/>
      <c r="F37" s="63"/>
      <c r="G37" s="76" t="s">
        <v>6</v>
      </c>
      <c r="H37" s="76" t="s">
        <v>347</v>
      </c>
      <c r="I37" s="76"/>
      <c r="J37" s="76"/>
      <c r="K37" s="64">
        <v>0</v>
      </c>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row>
    <row r="38" spans="2:124" ht="26.25" customHeight="1" outlineLevel="2">
      <c r="B38" s="99" t="s">
        <v>39</v>
      </c>
      <c r="C38" s="78">
        <f t="shared" si="4"/>
        <v>16.5</v>
      </c>
      <c r="D38" s="76">
        <v>0.5</v>
      </c>
      <c r="E38" s="63"/>
      <c r="F38" s="63"/>
      <c r="G38" s="76" t="s">
        <v>6</v>
      </c>
      <c r="H38" s="76" t="s">
        <v>347</v>
      </c>
      <c r="I38" s="76"/>
      <c r="J38" s="76"/>
      <c r="K38" s="64">
        <v>0</v>
      </c>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row>
    <row r="39" spans="2:124" ht="26.25" customHeight="1" outlineLevel="2">
      <c r="B39" s="99" t="s">
        <v>44</v>
      </c>
      <c r="C39" s="78">
        <f t="shared" si="4"/>
        <v>17</v>
      </c>
      <c r="D39" s="76">
        <v>0.5</v>
      </c>
      <c r="E39" s="63"/>
      <c r="F39" s="63"/>
      <c r="G39" s="76" t="s">
        <v>6</v>
      </c>
      <c r="H39" s="76" t="s">
        <v>347</v>
      </c>
      <c r="I39" s="76"/>
      <c r="J39" s="76"/>
      <c r="K39" s="64">
        <v>0</v>
      </c>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row>
    <row r="40" spans="2:124" ht="26.25" customHeight="1" outlineLevel="2">
      <c r="B40" s="99" t="s">
        <v>45</v>
      </c>
      <c r="C40" s="78">
        <f t="shared" si="4"/>
        <v>17.5</v>
      </c>
      <c r="D40" s="76">
        <v>0.5</v>
      </c>
      <c r="E40" s="63"/>
      <c r="F40" s="63"/>
      <c r="G40" s="76" t="s">
        <v>6</v>
      </c>
      <c r="H40" s="76" t="s">
        <v>347</v>
      </c>
      <c r="I40" s="76"/>
      <c r="J40" s="76"/>
      <c r="K40" s="64">
        <v>0</v>
      </c>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row>
    <row r="41" spans="2:124" ht="26.25" customHeight="1" outlineLevel="2">
      <c r="B41" s="99" t="s">
        <v>46</v>
      </c>
      <c r="C41" s="78">
        <f t="shared" si="4"/>
        <v>18</v>
      </c>
      <c r="D41" s="76">
        <v>0.5</v>
      </c>
      <c r="E41" s="63"/>
      <c r="F41" s="63"/>
      <c r="G41" s="76" t="s">
        <v>6</v>
      </c>
      <c r="H41" s="76" t="s">
        <v>347</v>
      </c>
      <c r="I41" s="76"/>
      <c r="J41" s="76"/>
      <c r="K41" s="64">
        <v>0</v>
      </c>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row>
    <row r="42" spans="2:124" ht="26.25" customHeight="1" outlineLevel="2">
      <c r="B42" s="99" t="s">
        <v>47</v>
      </c>
      <c r="C42" s="78">
        <f>C41+D41</f>
        <v>18.5</v>
      </c>
      <c r="D42" s="76">
        <v>0.5</v>
      </c>
      <c r="E42" s="63"/>
      <c r="F42" s="63"/>
      <c r="G42" s="76" t="s">
        <v>6</v>
      </c>
      <c r="H42" s="76" t="s">
        <v>347</v>
      </c>
      <c r="I42" s="76"/>
      <c r="J42" s="76"/>
      <c r="K42" s="64">
        <v>0</v>
      </c>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row>
    <row r="43" spans="2:124" ht="26.25" customHeight="1" outlineLevel="2">
      <c r="B43" s="99" t="s">
        <v>48</v>
      </c>
      <c r="C43" s="78">
        <f>C42+D42</f>
        <v>19</v>
      </c>
      <c r="D43" s="76">
        <v>1</v>
      </c>
      <c r="E43" s="63"/>
      <c r="F43" s="63"/>
      <c r="G43" s="91" t="s">
        <v>294</v>
      </c>
      <c r="H43" s="91" t="s">
        <v>347</v>
      </c>
      <c r="I43" s="91"/>
      <c r="J43" s="91"/>
      <c r="K43" s="64">
        <v>0</v>
      </c>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row>
    <row r="44" spans="2:124" ht="26.25" customHeight="1" outlineLevel="2">
      <c r="B44" s="99" t="s">
        <v>49</v>
      </c>
      <c r="C44" s="78">
        <f>C43</f>
        <v>19</v>
      </c>
      <c r="D44" s="76">
        <v>2</v>
      </c>
      <c r="E44" s="63"/>
      <c r="F44" s="63"/>
      <c r="G44" s="76" t="s">
        <v>287</v>
      </c>
      <c r="H44" s="76" t="s">
        <v>347</v>
      </c>
      <c r="I44" s="76"/>
      <c r="J44" s="76"/>
      <c r="K44" s="64">
        <v>0</v>
      </c>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row>
    <row r="45" spans="2:124" ht="26.25" customHeight="1" outlineLevel="2">
      <c r="B45" s="99" t="s">
        <v>50</v>
      </c>
      <c r="C45" s="78">
        <f>C44+D44</f>
        <v>21</v>
      </c>
      <c r="D45" s="76">
        <v>2</v>
      </c>
      <c r="E45" s="63"/>
      <c r="F45" s="63"/>
      <c r="G45" s="76" t="s">
        <v>6</v>
      </c>
      <c r="H45" s="76" t="s">
        <v>347</v>
      </c>
      <c r="I45" s="76"/>
      <c r="J45" s="76"/>
      <c r="K45" s="64">
        <v>0</v>
      </c>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row>
    <row r="46" spans="2:124" ht="26.25" customHeight="1" outlineLevel="2">
      <c r="B46" s="99" t="s">
        <v>51</v>
      </c>
      <c r="C46" s="78">
        <f>C45+D45</f>
        <v>23</v>
      </c>
      <c r="D46" s="76">
        <v>0.25</v>
      </c>
      <c r="E46" s="63"/>
      <c r="F46" s="63"/>
      <c r="G46" s="91" t="s">
        <v>294</v>
      </c>
      <c r="H46" s="91" t="s">
        <v>347</v>
      </c>
      <c r="I46" s="91"/>
      <c r="J46" s="91"/>
      <c r="K46" s="64">
        <v>0</v>
      </c>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row>
    <row r="47" spans="2:124" ht="26.25" customHeight="1" outlineLevel="2">
      <c r="B47" s="99" t="s">
        <v>52</v>
      </c>
      <c r="C47" s="78">
        <f>C46</f>
        <v>23</v>
      </c>
      <c r="D47" s="76">
        <v>1</v>
      </c>
      <c r="E47" s="63"/>
      <c r="F47" s="63"/>
      <c r="G47" s="76" t="s">
        <v>287</v>
      </c>
      <c r="H47" s="76" t="s">
        <v>347</v>
      </c>
      <c r="I47" s="76"/>
      <c r="J47" s="76"/>
      <c r="K47" s="64">
        <v>0</v>
      </c>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row>
    <row r="48" spans="2:124" ht="26.25" customHeight="1" outlineLevel="1">
      <c r="B48" s="100" t="s">
        <v>53</v>
      </c>
      <c r="C48" s="79">
        <f>C49</f>
        <v>24</v>
      </c>
      <c r="D48" s="79">
        <f>(C85+D85)-C49</f>
        <v>19.700000000000003</v>
      </c>
      <c r="E48" s="65"/>
      <c r="F48" s="65"/>
      <c r="G48" s="77"/>
      <c r="H48" s="77"/>
      <c r="I48" s="77"/>
      <c r="J48" s="77"/>
      <c r="K48" s="66">
        <v>0</v>
      </c>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row>
    <row r="49" spans="2:124" ht="26.25" customHeight="1" outlineLevel="2">
      <c r="B49" s="99" t="s">
        <v>54</v>
      </c>
      <c r="C49" s="78">
        <f>ROUNDUP(C47+D47,0)</f>
        <v>24</v>
      </c>
      <c r="D49" s="76">
        <v>0.5</v>
      </c>
      <c r="E49" s="63"/>
      <c r="F49" s="63"/>
      <c r="G49" s="76" t="s">
        <v>6</v>
      </c>
      <c r="H49" s="76" t="s">
        <v>347</v>
      </c>
      <c r="I49" s="76"/>
      <c r="J49" s="76"/>
      <c r="K49" s="64">
        <v>0</v>
      </c>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row>
    <row r="50" spans="2:124" ht="26.25" customHeight="1" outlineLevel="2">
      <c r="B50" s="99" t="s">
        <v>55</v>
      </c>
      <c r="C50" s="78">
        <f>C49+D49</f>
        <v>24.5</v>
      </c>
      <c r="D50" s="76">
        <v>0.5</v>
      </c>
      <c r="E50" s="63"/>
      <c r="F50" s="63"/>
      <c r="G50" s="76" t="s">
        <v>6</v>
      </c>
      <c r="H50" s="76" t="s">
        <v>347</v>
      </c>
      <c r="I50" s="76"/>
      <c r="J50" s="76"/>
      <c r="K50" s="64">
        <v>0</v>
      </c>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row>
    <row r="51" spans="2:124" ht="26.25" customHeight="1" outlineLevel="2">
      <c r="B51" s="99" t="s">
        <v>56</v>
      </c>
      <c r="C51" s="78">
        <f t="shared" ref="C51:C53" si="5">C50+D50</f>
        <v>25</v>
      </c>
      <c r="D51" s="76">
        <v>0.5</v>
      </c>
      <c r="E51" s="63"/>
      <c r="F51" s="63"/>
      <c r="G51" s="76" t="s">
        <v>6</v>
      </c>
      <c r="H51" s="76" t="s">
        <v>347</v>
      </c>
      <c r="I51" s="76"/>
      <c r="J51" s="76"/>
      <c r="K51" s="64">
        <v>0</v>
      </c>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row>
    <row r="52" spans="2:124" ht="26.25" customHeight="1" outlineLevel="2">
      <c r="B52" s="99" t="s">
        <v>57</v>
      </c>
      <c r="C52" s="78">
        <f t="shared" si="5"/>
        <v>25.5</v>
      </c>
      <c r="D52" s="76">
        <v>0.5</v>
      </c>
      <c r="E52" s="63"/>
      <c r="F52" s="63"/>
      <c r="G52" s="76" t="s">
        <v>6</v>
      </c>
      <c r="H52" s="76" t="s">
        <v>347</v>
      </c>
      <c r="I52" s="76"/>
      <c r="J52" s="76"/>
      <c r="K52" s="64">
        <v>0</v>
      </c>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B52" s="62"/>
      <c r="DC52" s="62"/>
      <c r="DD52" s="62"/>
      <c r="DE52" s="62"/>
      <c r="DF52" s="62"/>
      <c r="DG52" s="62"/>
      <c r="DH52" s="62"/>
      <c r="DI52" s="62"/>
      <c r="DJ52" s="62"/>
      <c r="DK52" s="62"/>
      <c r="DL52" s="62"/>
      <c r="DM52" s="62"/>
      <c r="DN52" s="62"/>
      <c r="DO52" s="62"/>
      <c r="DP52" s="62"/>
      <c r="DQ52" s="62"/>
      <c r="DR52" s="62"/>
      <c r="DS52" s="62"/>
      <c r="DT52" s="62"/>
    </row>
    <row r="53" spans="2:124" ht="26.25" customHeight="1" outlineLevel="2">
      <c r="B53" s="99" t="s">
        <v>58</v>
      </c>
      <c r="C53" s="78">
        <f t="shared" si="5"/>
        <v>26</v>
      </c>
      <c r="D53" s="76">
        <v>0.5</v>
      </c>
      <c r="E53" s="63"/>
      <c r="F53" s="63"/>
      <c r="G53" s="76" t="s">
        <v>6</v>
      </c>
      <c r="H53" s="76" t="s">
        <v>347</v>
      </c>
      <c r="I53" s="76"/>
      <c r="J53" s="76"/>
      <c r="K53" s="64">
        <v>0</v>
      </c>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row>
    <row r="54" spans="2:124" ht="26.25" customHeight="1" outlineLevel="2">
      <c r="B54" s="99" t="s">
        <v>59</v>
      </c>
      <c r="C54" s="78">
        <f>C53+D53</f>
        <v>26.5</v>
      </c>
      <c r="D54" s="76">
        <v>0.5</v>
      </c>
      <c r="E54" s="63"/>
      <c r="F54" s="63"/>
      <c r="G54" s="76" t="s">
        <v>6</v>
      </c>
      <c r="H54" s="76" t="s">
        <v>347</v>
      </c>
      <c r="I54" s="76"/>
      <c r="J54" s="76"/>
      <c r="K54" s="64">
        <v>0</v>
      </c>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row>
    <row r="55" spans="2:124" ht="26.25" customHeight="1" outlineLevel="2">
      <c r="B55" s="99" t="s">
        <v>60</v>
      </c>
      <c r="C55" s="78">
        <f t="shared" ref="C55:C82" si="6">C54+D54</f>
        <v>27</v>
      </c>
      <c r="D55" s="76">
        <v>0.4</v>
      </c>
      <c r="E55" s="63"/>
      <c r="F55" s="63"/>
      <c r="G55" s="76" t="s">
        <v>6</v>
      </c>
      <c r="H55" s="76" t="s">
        <v>347</v>
      </c>
      <c r="I55" s="76"/>
      <c r="J55" s="76"/>
      <c r="K55" s="64">
        <v>0</v>
      </c>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row>
    <row r="56" spans="2:124" ht="26.25" customHeight="1" outlineLevel="2">
      <c r="B56" s="99" t="s">
        <v>61</v>
      </c>
      <c r="C56" s="78">
        <f>C55+D55</f>
        <v>27.4</v>
      </c>
      <c r="D56" s="76">
        <v>0.4</v>
      </c>
      <c r="E56" s="63"/>
      <c r="F56" s="63"/>
      <c r="G56" s="76" t="s">
        <v>6</v>
      </c>
      <c r="H56" s="76" t="s">
        <v>347</v>
      </c>
      <c r="I56" s="76"/>
      <c r="J56" s="76"/>
      <c r="K56" s="64">
        <v>0</v>
      </c>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row>
    <row r="57" spans="2:124" ht="26.25" customHeight="1" outlineLevel="2">
      <c r="B57" s="99" t="s">
        <v>62</v>
      </c>
      <c r="C57" s="78">
        <f>C56+D56</f>
        <v>27.799999999999997</v>
      </c>
      <c r="D57" s="76">
        <v>0.4</v>
      </c>
      <c r="E57" s="63"/>
      <c r="F57" s="63"/>
      <c r="G57" s="76" t="s">
        <v>6</v>
      </c>
      <c r="H57" s="76" t="s">
        <v>347</v>
      </c>
      <c r="I57" s="76"/>
      <c r="J57" s="76"/>
      <c r="K57" s="64">
        <v>0</v>
      </c>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row>
    <row r="58" spans="2:124" ht="26.25" customHeight="1" outlineLevel="2">
      <c r="B58" s="99" t="s">
        <v>63</v>
      </c>
      <c r="C58" s="78">
        <f>C57+D57</f>
        <v>28.199999999999996</v>
      </c>
      <c r="D58" s="76">
        <v>0.25</v>
      </c>
      <c r="E58" s="63"/>
      <c r="F58" s="63"/>
      <c r="G58" s="76" t="s">
        <v>6</v>
      </c>
      <c r="H58" s="76" t="s">
        <v>347</v>
      </c>
      <c r="I58" s="76"/>
      <c r="J58" s="76"/>
      <c r="K58" s="64">
        <v>0</v>
      </c>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row>
    <row r="59" spans="2:124" ht="26.25" customHeight="1" outlineLevel="2">
      <c r="B59" s="99" t="s">
        <v>64</v>
      </c>
      <c r="C59" s="78">
        <f t="shared" si="6"/>
        <v>28.449999999999996</v>
      </c>
      <c r="D59" s="76">
        <v>0.25</v>
      </c>
      <c r="E59" s="63"/>
      <c r="F59" s="63"/>
      <c r="G59" s="76" t="s">
        <v>6</v>
      </c>
      <c r="H59" s="76" t="s">
        <v>347</v>
      </c>
      <c r="I59" s="76"/>
      <c r="J59" s="76"/>
      <c r="K59" s="64">
        <v>0</v>
      </c>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row>
    <row r="60" spans="2:124" ht="26.25" customHeight="1" outlineLevel="2">
      <c r="B60" s="99" t="s">
        <v>65</v>
      </c>
      <c r="C60" s="78">
        <f t="shared" si="6"/>
        <v>28.699999999999996</v>
      </c>
      <c r="D60" s="76">
        <v>0.25</v>
      </c>
      <c r="E60" s="63"/>
      <c r="F60" s="63"/>
      <c r="G60" s="76" t="s">
        <v>6</v>
      </c>
      <c r="H60" s="76" t="s">
        <v>347</v>
      </c>
      <c r="I60" s="76"/>
      <c r="J60" s="76"/>
      <c r="K60" s="64">
        <v>0</v>
      </c>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row>
    <row r="61" spans="2:124" ht="26.25" customHeight="1" outlineLevel="2">
      <c r="B61" s="99" t="s">
        <v>66</v>
      </c>
      <c r="C61" s="78">
        <f t="shared" si="6"/>
        <v>28.949999999999996</v>
      </c>
      <c r="D61" s="76">
        <v>1</v>
      </c>
      <c r="E61" s="63"/>
      <c r="F61" s="63"/>
      <c r="G61" s="76" t="s">
        <v>6</v>
      </c>
      <c r="H61" s="76" t="s">
        <v>347</v>
      </c>
      <c r="I61" s="76"/>
      <c r="J61" s="76"/>
      <c r="K61" s="64">
        <v>0</v>
      </c>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row>
    <row r="62" spans="2:124" ht="26.25" customHeight="1" outlineLevel="2">
      <c r="B62" s="99" t="s">
        <v>67</v>
      </c>
      <c r="C62" s="78">
        <f t="shared" si="6"/>
        <v>29.949999999999996</v>
      </c>
      <c r="D62" s="76">
        <v>1</v>
      </c>
      <c r="E62" s="63"/>
      <c r="F62" s="63"/>
      <c r="G62" s="76" t="s">
        <v>6</v>
      </c>
      <c r="H62" s="76" t="s">
        <v>347</v>
      </c>
      <c r="I62" s="76"/>
      <c r="J62" s="76"/>
      <c r="K62" s="64">
        <v>0</v>
      </c>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row>
    <row r="63" spans="2:124" ht="26.25" customHeight="1" outlineLevel="2">
      <c r="B63" s="99" t="s">
        <v>68</v>
      </c>
      <c r="C63" s="78">
        <f t="shared" si="6"/>
        <v>30.949999999999996</v>
      </c>
      <c r="D63" s="76">
        <v>1</v>
      </c>
      <c r="E63" s="63"/>
      <c r="F63" s="63"/>
      <c r="G63" s="76" t="s">
        <v>6</v>
      </c>
      <c r="H63" s="76" t="s">
        <v>347</v>
      </c>
      <c r="I63" s="76"/>
      <c r="J63" s="76"/>
      <c r="K63" s="64">
        <v>0</v>
      </c>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row>
    <row r="64" spans="2:124" ht="26.25" customHeight="1" outlineLevel="2">
      <c r="B64" s="99" t="s">
        <v>69</v>
      </c>
      <c r="C64" s="78">
        <f>C63+D63</f>
        <v>31.949999999999996</v>
      </c>
      <c r="D64" s="76">
        <v>0.5</v>
      </c>
      <c r="E64" s="63"/>
      <c r="F64" s="63"/>
      <c r="G64" s="76" t="s">
        <v>6</v>
      </c>
      <c r="H64" s="76" t="s">
        <v>347</v>
      </c>
      <c r="I64" s="76"/>
      <c r="J64" s="76"/>
      <c r="K64" s="64">
        <v>0</v>
      </c>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row>
    <row r="65" spans="2:124" ht="26.25" customHeight="1" outlineLevel="2">
      <c r="B65" s="99" t="s">
        <v>70</v>
      </c>
      <c r="C65" s="78">
        <f t="shared" si="6"/>
        <v>32.449999999999996</v>
      </c>
      <c r="D65" s="76">
        <v>0.5</v>
      </c>
      <c r="E65" s="63"/>
      <c r="F65" s="63"/>
      <c r="G65" s="76" t="s">
        <v>6</v>
      </c>
      <c r="H65" s="76" t="s">
        <v>347</v>
      </c>
      <c r="I65" s="76"/>
      <c r="J65" s="76"/>
      <c r="K65" s="64">
        <v>0</v>
      </c>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row>
    <row r="66" spans="2:124" ht="26.25" customHeight="1" outlineLevel="2">
      <c r="B66" s="99" t="s">
        <v>71</v>
      </c>
      <c r="C66" s="78">
        <f t="shared" si="6"/>
        <v>32.949999999999996</v>
      </c>
      <c r="D66" s="76">
        <v>0.5</v>
      </c>
      <c r="E66" s="63"/>
      <c r="F66" s="63"/>
      <c r="G66" s="76" t="s">
        <v>6</v>
      </c>
      <c r="H66" s="76" t="s">
        <v>347</v>
      </c>
      <c r="I66" s="76"/>
      <c r="J66" s="76"/>
      <c r="K66" s="64">
        <v>0</v>
      </c>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row>
    <row r="67" spans="2:124" ht="26.25" customHeight="1" outlineLevel="2">
      <c r="B67" s="99" t="s">
        <v>72</v>
      </c>
      <c r="C67" s="78">
        <f t="shared" si="6"/>
        <v>33.449999999999996</v>
      </c>
      <c r="D67" s="76">
        <v>0.5</v>
      </c>
      <c r="E67" s="63"/>
      <c r="F67" s="63"/>
      <c r="G67" s="76" t="s">
        <v>6</v>
      </c>
      <c r="H67" s="76" t="s">
        <v>347</v>
      </c>
      <c r="I67" s="76"/>
      <c r="J67" s="76"/>
      <c r="K67" s="64">
        <v>0</v>
      </c>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row>
    <row r="68" spans="2:124" ht="26.25" customHeight="1" outlineLevel="2">
      <c r="B68" s="99" t="s">
        <v>73</v>
      </c>
      <c r="C68" s="78">
        <f t="shared" si="6"/>
        <v>33.949999999999996</v>
      </c>
      <c r="D68" s="76">
        <v>0.5</v>
      </c>
      <c r="E68" s="63"/>
      <c r="F68" s="63"/>
      <c r="G68" s="76" t="s">
        <v>6</v>
      </c>
      <c r="H68" s="76" t="s">
        <v>347</v>
      </c>
      <c r="I68" s="76"/>
      <c r="J68" s="76"/>
      <c r="K68" s="64">
        <v>0</v>
      </c>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row>
    <row r="69" spans="2:124" ht="26.25" customHeight="1" outlineLevel="2">
      <c r="B69" s="99" t="s">
        <v>74</v>
      </c>
      <c r="C69" s="78">
        <f t="shared" si="6"/>
        <v>34.449999999999996</v>
      </c>
      <c r="D69" s="76">
        <v>0.5</v>
      </c>
      <c r="E69" s="63"/>
      <c r="F69" s="63"/>
      <c r="G69" s="76" t="s">
        <v>6</v>
      </c>
      <c r="H69" s="76" t="s">
        <v>347</v>
      </c>
      <c r="I69" s="76"/>
      <c r="J69" s="76"/>
      <c r="K69" s="64">
        <v>0</v>
      </c>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row>
    <row r="70" spans="2:124" ht="26.25" customHeight="1" outlineLevel="2">
      <c r="B70" s="99" t="s">
        <v>75</v>
      </c>
      <c r="C70" s="78">
        <f t="shared" si="6"/>
        <v>34.949999999999996</v>
      </c>
      <c r="D70" s="76">
        <v>0.5</v>
      </c>
      <c r="E70" s="63"/>
      <c r="F70" s="63"/>
      <c r="G70" s="76" t="s">
        <v>6</v>
      </c>
      <c r="H70" s="76" t="s">
        <v>347</v>
      </c>
      <c r="I70" s="76"/>
      <c r="J70" s="76"/>
      <c r="K70" s="64">
        <v>0</v>
      </c>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row>
    <row r="71" spans="2:124" ht="26.25" customHeight="1" outlineLevel="2">
      <c r="B71" s="99" t="s">
        <v>76</v>
      </c>
      <c r="C71" s="78">
        <f t="shared" si="6"/>
        <v>35.449999999999996</v>
      </c>
      <c r="D71" s="76">
        <v>0.5</v>
      </c>
      <c r="E71" s="63"/>
      <c r="F71" s="63"/>
      <c r="G71" s="76" t="s">
        <v>6</v>
      </c>
      <c r="H71" s="76" t="s">
        <v>347</v>
      </c>
      <c r="I71" s="76"/>
      <c r="J71" s="76"/>
      <c r="K71" s="64">
        <v>0</v>
      </c>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row>
    <row r="72" spans="2:124" ht="26.25" customHeight="1" outlineLevel="2">
      <c r="B72" s="99" t="s">
        <v>77</v>
      </c>
      <c r="C72" s="78">
        <f t="shared" si="6"/>
        <v>35.949999999999996</v>
      </c>
      <c r="D72" s="76">
        <v>0.5</v>
      </c>
      <c r="E72" s="63"/>
      <c r="F72" s="63"/>
      <c r="G72" s="76" t="s">
        <v>6</v>
      </c>
      <c r="H72" s="76" t="s">
        <v>347</v>
      </c>
      <c r="I72" s="76"/>
      <c r="J72" s="76"/>
      <c r="K72" s="64">
        <v>0</v>
      </c>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row>
    <row r="73" spans="2:124" ht="26.25" customHeight="1" outlineLevel="2">
      <c r="B73" s="99" t="s">
        <v>78</v>
      </c>
      <c r="C73" s="78">
        <f t="shared" si="6"/>
        <v>36.449999999999996</v>
      </c>
      <c r="D73" s="76">
        <v>0.25</v>
      </c>
      <c r="E73" s="63"/>
      <c r="F73" s="63"/>
      <c r="G73" s="91" t="s">
        <v>294</v>
      </c>
      <c r="H73" s="91" t="s">
        <v>347</v>
      </c>
      <c r="I73" s="91"/>
      <c r="J73" s="91"/>
      <c r="K73" s="64">
        <v>0</v>
      </c>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2"/>
      <c r="CD73" s="62"/>
      <c r="CE73" s="62"/>
      <c r="CF73" s="62"/>
      <c r="CG73" s="62"/>
      <c r="CH73" s="62"/>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row>
    <row r="74" spans="2:124" ht="26.25" customHeight="1" outlineLevel="2">
      <c r="B74" s="99" t="s">
        <v>79</v>
      </c>
      <c r="C74" s="78">
        <f>C73</f>
        <v>36.449999999999996</v>
      </c>
      <c r="D74" s="76">
        <v>1</v>
      </c>
      <c r="E74" s="63"/>
      <c r="F74" s="63"/>
      <c r="G74" s="76" t="s">
        <v>287</v>
      </c>
      <c r="H74" s="76" t="s">
        <v>347</v>
      </c>
      <c r="I74" s="76"/>
      <c r="J74" s="76"/>
      <c r="K74" s="64">
        <v>0</v>
      </c>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row>
    <row r="75" spans="2:124" ht="26.25" customHeight="1" outlineLevel="2">
      <c r="B75" s="99" t="s">
        <v>80</v>
      </c>
      <c r="C75" s="78">
        <f t="shared" si="6"/>
        <v>37.449999999999996</v>
      </c>
      <c r="D75" s="76">
        <v>0.5</v>
      </c>
      <c r="E75" s="63"/>
      <c r="F75" s="63"/>
      <c r="G75" s="76" t="s">
        <v>6</v>
      </c>
      <c r="H75" s="76" t="s">
        <v>347</v>
      </c>
      <c r="I75" s="76"/>
      <c r="J75" s="76"/>
      <c r="K75" s="64">
        <v>0</v>
      </c>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row>
    <row r="76" spans="2:124" ht="26.25" customHeight="1" outlineLevel="2">
      <c r="B76" s="99" t="s">
        <v>81</v>
      </c>
      <c r="C76" s="78">
        <f>C75+D75</f>
        <v>37.949999999999996</v>
      </c>
      <c r="D76" s="76">
        <f>VLOOKUP(B76,'Estimaciones variables'!$A$2:$B$23,2,FALSE)</f>
        <v>0</v>
      </c>
      <c r="E76" s="63"/>
      <c r="F76" s="63"/>
      <c r="G76" s="76" t="s">
        <v>10</v>
      </c>
      <c r="H76" s="76" t="s">
        <v>349</v>
      </c>
      <c r="I76" s="76"/>
      <c r="J76" s="76"/>
      <c r="K76" s="64">
        <v>0</v>
      </c>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2"/>
      <c r="CD76" s="62"/>
      <c r="CE76" s="62"/>
      <c r="CF76" s="62"/>
      <c r="CG76" s="62"/>
      <c r="CH76" s="62"/>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row>
    <row r="77" spans="2:124" ht="26.25" customHeight="1" outlineLevel="2">
      <c r="B77" s="99" t="s">
        <v>292</v>
      </c>
      <c r="C77" s="78">
        <f t="shared" si="6"/>
        <v>37.949999999999996</v>
      </c>
      <c r="D77" s="76">
        <f>VLOOKUP(B77,'Estimaciones variables'!$A$2:$B$23,2,FALSE)</f>
        <v>0</v>
      </c>
      <c r="E77" s="63"/>
      <c r="F77" s="63"/>
      <c r="G77" s="76" t="s">
        <v>291</v>
      </c>
      <c r="H77" s="76" t="s">
        <v>349</v>
      </c>
      <c r="I77" s="76"/>
      <c r="J77" s="76"/>
      <c r="K77" s="64">
        <v>0</v>
      </c>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row>
    <row r="78" spans="2:124" ht="26.25" customHeight="1" outlineLevel="2">
      <c r="B78" s="99" t="s">
        <v>293</v>
      </c>
      <c r="C78" s="78">
        <f t="shared" si="6"/>
        <v>37.949999999999996</v>
      </c>
      <c r="D78" s="76">
        <f>VLOOKUP(B78,'Estimaciones variables'!$A$2:$B$23,2,FALSE)</f>
        <v>0</v>
      </c>
      <c r="E78" s="63"/>
      <c r="F78" s="63"/>
      <c r="G78" s="76" t="s">
        <v>10</v>
      </c>
      <c r="H78" s="76" t="s">
        <v>347</v>
      </c>
      <c r="I78" s="76"/>
      <c r="J78" s="76"/>
      <c r="K78" s="64">
        <v>1</v>
      </c>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row>
    <row r="79" spans="2:124" ht="26.25" customHeight="1" outlineLevel="2">
      <c r="B79" s="99" t="s">
        <v>82</v>
      </c>
      <c r="C79" s="78">
        <f t="shared" si="6"/>
        <v>37.949999999999996</v>
      </c>
      <c r="D79" s="76">
        <f>VLOOKUP(B79,'Estimaciones variables'!$A$2:$B$23,2,FALSE)</f>
        <v>0</v>
      </c>
      <c r="E79" s="63"/>
      <c r="F79" s="63"/>
      <c r="G79" s="91" t="s">
        <v>294</v>
      </c>
      <c r="H79" s="91" t="s">
        <v>347</v>
      </c>
      <c r="I79" s="91"/>
      <c r="J79" s="91"/>
      <c r="K79" s="64">
        <v>0</v>
      </c>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row>
    <row r="80" spans="2:124" ht="26.25" customHeight="1" outlineLevel="2">
      <c r="B80" s="99" t="s">
        <v>83</v>
      </c>
      <c r="C80" s="78">
        <f>C79</f>
        <v>37.949999999999996</v>
      </c>
      <c r="D80" s="76">
        <v>2</v>
      </c>
      <c r="E80" s="63"/>
      <c r="F80" s="63"/>
      <c r="G80" s="76" t="s">
        <v>287</v>
      </c>
      <c r="H80" s="76" t="s">
        <v>347</v>
      </c>
      <c r="I80" s="76"/>
      <c r="J80" s="76"/>
      <c r="K80" s="64">
        <v>0</v>
      </c>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row>
    <row r="81" spans="2:124" ht="26.25" customHeight="1" outlineLevel="2">
      <c r="B81" s="99" t="s">
        <v>84</v>
      </c>
      <c r="C81" s="78">
        <f t="shared" si="6"/>
        <v>39.949999999999996</v>
      </c>
      <c r="D81" s="76">
        <v>0.25</v>
      </c>
      <c r="E81" s="63"/>
      <c r="F81" s="63"/>
      <c r="G81" s="76" t="s">
        <v>10</v>
      </c>
      <c r="H81" s="76" t="s">
        <v>347</v>
      </c>
      <c r="I81" s="76"/>
      <c r="J81" s="76"/>
      <c r="K81" s="64">
        <v>0</v>
      </c>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row>
    <row r="82" spans="2:124" ht="26.25" customHeight="1" outlineLevel="2">
      <c r="B82" s="99" t="s">
        <v>85</v>
      </c>
      <c r="C82" s="78">
        <f t="shared" si="6"/>
        <v>40.199999999999996</v>
      </c>
      <c r="D82" s="76">
        <v>0.25</v>
      </c>
      <c r="E82" s="63"/>
      <c r="F82" s="63"/>
      <c r="G82" s="91" t="s">
        <v>294</v>
      </c>
      <c r="H82" s="91" t="s">
        <v>347</v>
      </c>
      <c r="I82" s="91"/>
      <c r="J82" s="91"/>
      <c r="K82" s="64">
        <v>0</v>
      </c>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c r="BX82" s="62"/>
      <c r="BY82" s="62"/>
      <c r="BZ82" s="62"/>
      <c r="CA82" s="62"/>
      <c r="CB82" s="62"/>
      <c r="CC82" s="62"/>
      <c r="CD82" s="62"/>
      <c r="CE82" s="62"/>
      <c r="CF82" s="62"/>
      <c r="CG82" s="62"/>
      <c r="CH82" s="62"/>
      <c r="CI82" s="62"/>
      <c r="CJ82" s="62"/>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c r="DT82" s="62"/>
    </row>
    <row r="83" spans="2:124" ht="26.25" customHeight="1" outlineLevel="2">
      <c r="B83" s="99" t="s">
        <v>86</v>
      </c>
      <c r="C83" s="78">
        <f>C82</f>
        <v>40.199999999999996</v>
      </c>
      <c r="D83" s="76">
        <v>2</v>
      </c>
      <c r="E83" s="63"/>
      <c r="F83" s="63"/>
      <c r="G83" s="76" t="s">
        <v>287</v>
      </c>
      <c r="H83" s="76" t="s">
        <v>347</v>
      </c>
      <c r="I83" s="76"/>
      <c r="J83" s="76"/>
      <c r="K83" s="64">
        <v>0</v>
      </c>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row>
    <row r="84" spans="2:124" ht="26.25" customHeight="1" outlineLevel="2">
      <c r="B84" s="99" t="s">
        <v>87</v>
      </c>
      <c r="C84" s="78">
        <f>ROUNDUP(C83+D83,1)</f>
        <v>42.2</v>
      </c>
      <c r="D84" s="76">
        <v>0.5</v>
      </c>
      <c r="E84" s="63"/>
      <c r="F84" s="63"/>
      <c r="G84" s="76" t="s">
        <v>10</v>
      </c>
      <c r="H84" s="76" t="s">
        <v>347</v>
      </c>
      <c r="I84" s="76"/>
      <c r="J84" s="76"/>
      <c r="K84" s="64">
        <v>0</v>
      </c>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row>
    <row r="85" spans="2:124" ht="26.25" customHeight="1" outlineLevel="2">
      <c r="B85" s="99" t="s">
        <v>88</v>
      </c>
      <c r="C85" s="78">
        <f>ROUNDUP(C84+D84,1)</f>
        <v>42.7</v>
      </c>
      <c r="D85" s="76">
        <v>1</v>
      </c>
      <c r="E85" s="63"/>
      <c r="F85" s="63"/>
      <c r="G85" s="76" t="s">
        <v>287</v>
      </c>
      <c r="H85" s="76" t="s">
        <v>347</v>
      </c>
      <c r="I85" s="76"/>
      <c r="J85" s="76"/>
      <c r="K85" s="64">
        <v>0</v>
      </c>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c r="DT85" s="62"/>
    </row>
    <row r="86" spans="2:124" ht="26.25" customHeight="1">
      <c r="B86" s="98" t="s">
        <v>89</v>
      </c>
      <c r="C86" s="80">
        <f>C87</f>
        <v>24</v>
      </c>
      <c r="D86" s="80">
        <f>(C114+D114)-C87</f>
        <v>7</v>
      </c>
      <c r="E86" s="60"/>
      <c r="F86" s="60"/>
      <c r="G86" s="74"/>
      <c r="H86" s="74"/>
      <c r="I86" s="74"/>
      <c r="J86" s="74"/>
      <c r="K86" s="61">
        <v>0</v>
      </c>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62"/>
      <c r="BT86" s="62"/>
      <c r="BU86" s="62"/>
      <c r="BV86" s="62"/>
      <c r="BW86" s="62"/>
      <c r="BX86" s="62"/>
      <c r="BY86" s="62"/>
      <c r="BZ86" s="62"/>
      <c r="CA86" s="62"/>
      <c r="CB86" s="62"/>
      <c r="CC86" s="62"/>
      <c r="CD86" s="62"/>
      <c r="CE86" s="62"/>
      <c r="CF86" s="62"/>
      <c r="CG86" s="62"/>
      <c r="CH86" s="62"/>
      <c r="CI86" s="62"/>
      <c r="CJ86" s="62"/>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row>
    <row r="87" spans="2:124" ht="26.25" customHeight="1" outlineLevel="1">
      <c r="B87" s="100" t="s">
        <v>90</v>
      </c>
      <c r="C87" s="79">
        <f>C88</f>
        <v>24</v>
      </c>
      <c r="D87" s="79">
        <f>(C98+D98)-C88</f>
        <v>9.5499999999999972</v>
      </c>
      <c r="E87" s="65"/>
      <c r="F87" s="65"/>
      <c r="G87" s="77"/>
      <c r="H87" s="77"/>
      <c r="I87" s="77"/>
      <c r="J87" s="77"/>
      <c r="K87" s="66">
        <v>0</v>
      </c>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c r="BX87" s="62"/>
      <c r="BY87" s="62"/>
      <c r="BZ87" s="62"/>
      <c r="CA87" s="62"/>
      <c r="CB87" s="62"/>
      <c r="CC87" s="62"/>
      <c r="CD87" s="62"/>
      <c r="CE87" s="62"/>
      <c r="CF87" s="62"/>
      <c r="CG87" s="62"/>
      <c r="CH87" s="62"/>
      <c r="CI87" s="62"/>
      <c r="CJ87" s="62"/>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c r="DT87" s="62"/>
    </row>
    <row r="88" spans="2:124" ht="26.25" customHeight="1" outlineLevel="2">
      <c r="B88" s="99" t="s">
        <v>91</v>
      </c>
      <c r="C88" s="78">
        <f>ROUNDUP(C47+D47,0)</f>
        <v>24</v>
      </c>
      <c r="D88" s="76">
        <f>VLOOKUP(B88,'Estimaciones variables'!$A$2:$B$23,2,FALSE)</f>
        <v>1</v>
      </c>
      <c r="E88" s="63"/>
      <c r="F88" s="63"/>
      <c r="G88" s="76" t="s">
        <v>4</v>
      </c>
      <c r="H88" s="76" t="s">
        <v>347</v>
      </c>
      <c r="I88" s="76"/>
      <c r="J88" s="76"/>
      <c r="K88" s="64">
        <v>0</v>
      </c>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62"/>
      <c r="CA88" s="62"/>
      <c r="CB88" s="62"/>
      <c r="CC88" s="62"/>
      <c r="CD88" s="62"/>
      <c r="CE88" s="62"/>
      <c r="CF88" s="62"/>
      <c r="CG88" s="62"/>
      <c r="CH88" s="62"/>
      <c r="CI88" s="62"/>
      <c r="CJ88" s="62"/>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c r="DT88" s="62"/>
    </row>
    <row r="89" spans="2:124" ht="26.25" customHeight="1" outlineLevel="2">
      <c r="B89" s="99" t="s">
        <v>92</v>
      </c>
      <c r="C89" s="78">
        <f>C88+D88</f>
        <v>25</v>
      </c>
      <c r="D89" s="81">
        <v>0.2</v>
      </c>
      <c r="E89" s="63"/>
      <c r="F89" s="63"/>
      <c r="G89" s="91" t="s">
        <v>294</v>
      </c>
      <c r="H89" s="91" t="s">
        <v>347</v>
      </c>
      <c r="I89" s="91"/>
      <c r="J89" s="91"/>
      <c r="K89" s="64">
        <v>0</v>
      </c>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62"/>
      <c r="CA89" s="62"/>
      <c r="CB89" s="62"/>
      <c r="CC89" s="62"/>
      <c r="CD89" s="62"/>
      <c r="CE89" s="62"/>
      <c r="CF89" s="62"/>
      <c r="CG89" s="62"/>
      <c r="CH89" s="62"/>
      <c r="CI89" s="62"/>
      <c r="CJ89" s="62"/>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c r="DT89" s="62"/>
    </row>
    <row r="90" spans="2:124" ht="38.25" customHeight="1" outlineLevel="2">
      <c r="B90" s="99" t="s">
        <v>93</v>
      </c>
      <c r="C90" s="78">
        <f>C89</f>
        <v>25</v>
      </c>
      <c r="D90" s="78">
        <v>1.8</v>
      </c>
      <c r="E90" s="63"/>
      <c r="F90" s="63"/>
      <c r="G90" s="76" t="s">
        <v>287</v>
      </c>
      <c r="H90" s="76" t="s">
        <v>347</v>
      </c>
      <c r="I90" s="76"/>
      <c r="J90" s="76"/>
      <c r="K90" s="64">
        <v>0</v>
      </c>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62"/>
      <c r="CA90" s="62"/>
      <c r="CB90" s="62"/>
      <c r="CC90" s="62"/>
      <c r="CD90" s="62"/>
      <c r="CE90" s="62"/>
      <c r="CF90" s="62"/>
      <c r="CG90" s="62"/>
      <c r="CH90" s="62"/>
      <c r="CI90" s="62"/>
      <c r="CJ90" s="62"/>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c r="DT90" s="62"/>
    </row>
    <row r="91" spans="2:124" ht="34.5" customHeight="1" outlineLevel="2">
      <c r="B91" s="99" t="s">
        <v>94</v>
      </c>
      <c r="C91" s="78">
        <f>C90+D90</f>
        <v>26.8</v>
      </c>
      <c r="D91" s="78">
        <v>1</v>
      </c>
      <c r="E91" s="63"/>
      <c r="F91" s="63"/>
      <c r="G91" s="91" t="s">
        <v>294</v>
      </c>
      <c r="H91" s="91" t="s">
        <v>347</v>
      </c>
      <c r="I91" s="91"/>
      <c r="J91" s="91"/>
      <c r="K91" s="64">
        <v>0</v>
      </c>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62"/>
      <c r="CA91" s="62"/>
      <c r="CB91" s="62"/>
      <c r="CC91" s="62"/>
      <c r="CD91" s="62"/>
      <c r="CE91" s="62"/>
      <c r="CF91" s="62"/>
      <c r="CG91" s="62"/>
      <c r="CH91" s="62"/>
      <c r="CI91" s="62"/>
      <c r="CJ91" s="62"/>
      <c r="CK91" s="62"/>
      <c r="CL91" s="62"/>
      <c r="CM91" s="62"/>
      <c r="CN91" s="62"/>
      <c r="CO91" s="62"/>
      <c r="CP91" s="62"/>
      <c r="CQ91" s="62"/>
      <c r="CR91" s="62"/>
      <c r="CS91" s="62"/>
      <c r="CT91" s="62"/>
      <c r="CU91" s="62"/>
      <c r="CV91" s="62"/>
      <c r="CW91" s="62"/>
      <c r="CX91" s="62"/>
      <c r="CY91" s="62"/>
      <c r="CZ91" s="62"/>
      <c r="DA91" s="62"/>
      <c r="DB91" s="62"/>
      <c r="DC91" s="62"/>
      <c r="DD91" s="62"/>
      <c r="DE91" s="62"/>
      <c r="DF91" s="62"/>
      <c r="DG91" s="62"/>
      <c r="DH91" s="62"/>
      <c r="DI91" s="62"/>
      <c r="DJ91" s="62"/>
      <c r="DK91" s="62"/>
      <c r="DL91" s="62"/>
      <c r="DM91" s="62"/>
      <c r="DN91" s="62"/>
      <c r="DO91" s="62"/>
      <c r="DP91" s="62"/>
      <c r="DQ91" s="62"/>
      <c r="DR91" s="62"/>
      <c r="DS91" s="62"/>
      <c r="DT91" s="62"/>
    </row>
    <row r="92" spans="2:124" ht="26.25" customHeight="1" outlineLevel="2">
      <c r="B92" s="99" t="s">
        <v>95</v>
      </c>
      <c r="C92" s="78">
        <f>C91</f>
        <v>26.8</v>
      </c>
      <c r="D92" s="78">
        <v>2</v>
      </c>
      <c r="E92" s="63"/>
      <c r="F92" s="63"/>
      <c r="G92" s="76" t="s">
        <v>287</v>
      </c>
      <c r="H92" s="76" t="s">
        <v>347</v>
      </c>
      <c r="I92" s="76"/>
      <c r="J92" s="76"/>
      <c r="K92" s="64">
        <v>0</v>
      </c>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62"/>
      <c r="CA92" s="62"/>
      <c r="CB92" s="62"/>
      <c r="CC92" s="62"/>
      <c r="CD92" s="62"/>
      <c r="CE92" s="62"/>
      <c r="CF92" s="62"/>
      <c r="CG92" s="62"/>
      <c r="CH92" s="62"/>
      <c r="CI92" s="62"/>
      <c r="CJ92" s="62"/>
      <c r="CK92" s="62"/>
      <c r="CL92" s="62"/>
      <c r="CM92" s="62"/>
      <c r="CN92" s="62"/>
      <c r="CO92" s="62"/>
      <c r="CP92" s="62"/>
      <c r="CQ92" s="62"/>
      <c r="CR92" s="62"/>
      <c r="CS92" s="62"/>
      <c r="CT92" s="62"/>
      <c r="CU92" s="62"/>
      <c r="CV92" s="62"/>
      <c r="CW92" s="62"/>
      <c r="CX92" s="62"/>
      <c r="CY92" s="62"/>
      <c r="CZ92" s="62"/>
      <c r="DA92" s="62"/>
      <c r="DB92" s="62"/>
      <c r="DC92" s="62"/>
      <c r="DD92" s="62"/>
      <c r="DE92" s="62"/>
      <c r="DF92" s="62"/>
      <c r="DG92" s="62"/>
      <c r="DH92" s="62"/>
      <c r="DI92" s="62"/>
      <c r="DJ92" s="62"/>
      <c r="DK92" s="62"/>
      <c r="DL92" s="62"/>
      <c r="DM92" s="62"/>
      <c r="DN92" s="62"/>
      <c r="DO92" s="62"/>
      <c r="DP92" s="62"/>
      <c r="DQ92" s="62"/>
      <c r="DR92" s="62"/>
      <c r="DS92" s="62"/>
      <c r="DT92" s="62"/>
    </row>
    <row r="93" spans="2:124" ht="36" customHeight="1" outlineLevel="2">
      <c r="B93" s="99" t="s">
        <v>96</v>
      </c>
      <c r="C93" s="78">
        <f t="shared" ref="C93:C94" si="7">C92+D92</f>
        <v>28.8</v>
      </c>
      <c r="D93" s="78">
        <v>2</v>
      </c>
      <c r="E93" s="63"/>
      <c r="F93" s="63"/>
      <c r="G93" s="76" t="s">
        <v>4</v>
      </c>
      <c r="H93" s="76" t="s">
        <v>347</v>
      </c>
      <c r="I93" s="76"/>
      <c r="J93" s="76"/>
      <c r="K93" s="64">
        <v>0</v>
      </c>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62"/>
      <c r="CA93" s="62"/>
      <c r="CB93" s="62"/>
      <c r="CC93" s="62"/>
      <c r="CD93" s="62"/>
      <c r="CE93" s="62"/>
      <c r="CF93" s="62"/>
      <c r="CG93" s="62"/>
      <c r="CH93" s="62"/>
      <c r="CI93" s="62"/>
      <c r="CJ93" s="62"/>
      <c r="CK93" s="62"/>
      <c r="CL93" s="62"/>
      <c r="CM93" s="62"/>
      <c r="CN93" s="62"/>
      <c r="CO93" s="62"/>
      <c r="CP93" s="62"/>
      <c r="CQ93" s="62"/>
      <c r="CR93" s="62"/>
      <c r="CS93" s="62"/>
      <c r="CT93" s="62"/>
      <c r="CU93" s="62"/>
      <c r="CV93" s="62"/>
      <c r="CW93" s="62"/>
      <c r="CX93" s="62"/>
      <c r="CY93" s="62"/>
      <c r="CZ93" s="62"/>
      <c r="DA93" s="62"/>
      <c r="DB93" s="62"/>
      <c r="DC93" s="62"/>
      <c r="DD93" s="62"/>
      <c r="DE93" s="62"/>
      <c r="DF93" s="62"/>
      <c r="DG93" s="62"/>
      <c r="DH93" s="62"/>
      <c r="DI93" s="62"/>
      <c r="DJ93" s="62"/>
      <c r="DK93" s="62"/>
      <c r="DL93" s="62"/>
      <c r="DM93" s="62"/>
      <c r="DN93" s="62"/>
      <c r="DO93" s="62"/>
      <c r="DP93" s="62"/>
      <c r="DQ93" s="62"/>
      <c r="DR93" s="62"/>
      <c r="DS93" s="62"/>
      <c r="DT93" s="62"/>
    </row>
    <row r="94" spans="2:124" ht="33.75" customHeight="1" outlineLevel="2">
      <c r="B94" s="99" t="s">
        <v>97</v>
      </c>
      <c r="C94" s="78">
        <f t="shared" si="7"/>
        <v>30.8</v>
      </c>
      <c r="D94" s="81">
        <v>0.25</v>
      </c>
      <c r="E94" s="63"/>
      <c r="F94" s="63"/>
      <c r="G94" s="91" t="s">
        <v>294</v>
      </c>
      <c r="H94" s="91" t="s">
        <v>347</v>
      </c>
      <c r="I94" s="91"/>
      <c r="J94" s="91"/>
      <c r="K94" s="64">
        <v>0</v>
      </c>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c r="BO94" s="62"/>
      <c r="BP94" s="62"/>
      <c r="BQ94" s="62"/>
      <c r="BR94" s="62"/>
      <c r="BS94" s="62"/>
      <c r="BT94" s="62"/>
      <c r="BU94" s="62"/>
      <c r="BV94" s="62"/>
      <c r="BW94" s="62"/>
      <c r="BX94" s="62"/>
      <c r="BY94" s="62"/>
      <c r="BZ94" s="62"/>
      <c r="CA94" s="62"/>
      <c r="CB94" s="62"/>
      <c r="CC94" s="62"/>
      <c r="CD94" s="62"/>
      <c r="CE94" s="62"/>
      <c r="CF94" s="62"/>
      <c r="CG94" s="62"/>
      <c r="CH94" s="62"/>
      <c r="CI94" s="62"/>
      <c r="CJ94" s="62"/>
      <c r="CK94" s="62"/>
      <c r="CL94" s="62"/>
      <c r="CM94" s="62"/>
      <c r="CN94" s="62"/>
      <c r="CO94" s="62"/>
      <c r="CP94" s="62"/>
      <c r="CQ94" s="62"/>
      <c r="CR94" s="62"/>
      <c r="CS94" s="62"/>
      <c r="CT94" s="62"/>
      <c r="CU94" s="62"/>
      <c r="CV94" s="62"/>
      <c r="CW94" s="62"/>
      <c r="CX94" s="62"/>
      <c r="CY94" s="62"/>
      <c r="CZ94" s="62"/>
      <c r="DA94" s="62"/>
      <c r="DB94" s="62"/>
      <c r="DC94" s="62"/>
      <c r="DD94" s="62"/>
      <c r="DE94" s="62"/>
      <c r="DF94" s="62"/>
      <c r="DG94" s="62"/>
      <c r="DH94" s="62"/>
      <c r="DI94" s="62"/>
      <c r="DJ94" s="62"/>
      <c r="DK94" s="62"/>
      <c r="DL94" s="62"/>
      <c r="DM94" s="62"/>
      <c r="DN94" s="62"/>
      <c r="DO94" s="62"/>
      <c r="DP94" s="62"/>
      <c r="DQ94" s="62"/>
      <c r="DR94" s="62"/>
      <c r="DS94" s="62"/>
      <c r="DT94" s="62"/>
    </row>
    <row r="95" spans="2:124" ht="33.75" customHeight="1" outlineLevel="2">
      <c r="B95" s="99" t="s">
        <v>98</v>
      </c>
      <c r="C95" s="78">
        <f>C94</f>
        <v>30.8</v>
      </c>
      <c r="D95" s="78">
        <v>1.75</v>
      </c>
      <c r="E95" s="63"/>
      <c r="F95" s="63"/>
      <c r="G95" s="76" t="s">
        <v>287</v>
      </c>
      <c r="H95" s="76" t="s">
        <v>347</v>
      </c>
      <c r="I95" s="76"/>
      <c r="J95" s="76"/>
      <c r="K95" s="64">
        <v>0</v>
      </c>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62"/>
      <c r="CA95" s="62"/>
      <c r="CB95" s="62"/>
      <c r="CC95" s="62"/>
      <c r="CD95" s="62"/>
      <c r="CE95" s="62"/>
      <c r="CF95" s="62"/>
      <c r="CG95" s="62"/>
      <c r="CH95" s="62"/>
      <c r="CI95" s="62"/>
      <c r="CJ95" s="62"/>
      <c r="CK95" s="62"/>
      <c r="CL95" s="62"/>
      <c r="CM95" s="62"/>
      <c r="CN95" s="62"/>
      <c r="CO95" s="62"/>
      <c r="CP95" s="62"/>
      <c r="CQ95" s="62"/>
      <c r="CR95" s="62"/>
      <c r="CS95" s="62"/>
      <c r="CT95" s="62"/>
      <c r="CU95" s="62"/>
      <c r="CV95" s="62"/>
      <c r="CW95" s="62"/>
      <c r="CX95" s="62"/>
      <c r="CY95" s="62"/>
      <c r="CZ95" s="62"/>
      <c r="DA95" s="62"/>
      <c r="DB95" s="62"/>
      <c r="DC95" s="62"/>
      <c r="DD95" s="62"/>
      <c r="DE95" s="62"/>
      <c r="DF95" s="62"/>
      <c r="DG95" s="62"/>
      <c r="DH95" s="62"/>
      <c r="DI95" s="62"/>
      <c r="DJ95" s="62"/>
      <c r="DK95" s="62"/>
      <c r="DL95" s="62"/>
      <c r="DM95" s="62"/>
      <c r="DN95" s="62"/>
      <c r="DO95" s="62"/>
      <c r="DP95" s="62"/>
      <c r="DQ95" s="62"/>
      <c r="DR95" s="62"/>
      <c r="DS95" s="62"/>
      <c r="DT95" s="62"/>
    </row>
    <row r="96" spans="2:124" ht="33.75" customHeight="1" outlineLevel="2">
      <c r="B96" s="99" t="s">
        <v>295</v>
      </c>
      <c r="C96" s="78">
        <f>C95+D95</f>
        <v>32.549999999999997</v>
      </c>
      <c r="D96" s="78">
        <v>1</v>
      </c>
      <c r="E96" s="63"/>
      <c r="F96" s="63"/>
      <c r="G96" s="76" t="s">
        <v>4</v>
      </c>
      <c r="H96" s="76" t="s">
        <v>347</v>
      </c>
      <c r="I96" s="76"/>
      <c r="J96" s="76"/>
      <c r="K96" s="64">
        <v>0</v>
      </c>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2"/>
      <c r="DO96" s="62"/>
      <c r="DP96" s="62"/>
      <c r="DQ96" s="62"/>
      <c r="DR96" s="62"/>
      <c r="DS96" s="62"/>
      <c r="DT96" s="62"/>
    </row>
    <row r="97" spans="2:124" ht="38.25" customHeight="1" outlineLevel="2">
      <c r="B97" s="99" t="s">
        <v>99</v>
      </c>
      <c r="C97" s="78">
        <f>C95+D95</f>
        <v>32.549999999999997</v>
      </c>
      <c r="D97" s="78">
        <v>1</v>
      </c>
      <c r="E97" s="63"/>
      <c r="F97" s="63"/>
      <c r="G97" s="91" t="s">
        <v>294</v>
      </c>
      <c r="H97" s="91" t="s">
        <v>347</v>
      </c>
      <c r="I97" s="91"/>
      <c r="J97" s="91"/>
      <c r="K97" s="64">
        <v>0</v>
      </c>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row>
    <row r="98" spans="2:124" ht="34.5" customHeight="1" outlineLevel="2">
      <c r="B98" s="99" t="s">
        <v>100</v>
      </c>
      <c r="C98" s="78">
        <f>C97</f>
        <v>32.549999999999997</v>
      </c>
      <c r="D98" s="78">
        <v>1</v>
      </c>
      <c r="E98" s="63"/>
      <c r="F98" s="63"/>
      <c r="G98" s="76" t="s">
        <v>287</v>
      </c>
      <c r="H98" s="76" t="s">
        <v>347</v>
      </c>
      <c r="I98" s="76"/>
      <c r="J98" s="76"/>
      <c r="K98" s="64">
        <v>0</v>
      </c>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row>
    <row r="99" spans="2:124" ht="26.25" customHeight="1" outlineLevel="1">
      <c r="B99" s="100" t="s">
        <v>101</v>
      </c>
      <c r="C99" s="77">
        <f>C100</f>
        <v>24</v>
      </c>
      <c r="D99" s="79">
        <f>(C106+D106)-C100</f>
        <v>5.9479638000000001</v>
      </c>
      <c r="E99" s="65"/>
      <c r="F99" s="65"/>
      <c r="G99" s="77"/>
      <c r="H99" s="77"/>
      <c r="I99" s="77"/>
      <c r="J99" s="77"/>
      <c r="K99" s="66">
        <v>0</v>
      </c>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row>
    <row r="100" spans="2:124" ht="26.25" customHeight="1" outlineLevel="2">
      <c r="B100" s="99" t="s">
        <v>102</v>
      </c>
      <c r="C100" s="78">
        <f>ROUNDUP(C47+D47,0)</f>
        <v>24</v>
      </c>
      <c r="D100" s="82">
        <v>1</v>
      </c>
      <c r="E100" s="63"/>
      <c r="F100" s="63"/>
      <c r="G100" s="76" t="s">
        <v>7</v>
      </c>
      <c r="H100" s="76" t="s">
        <v>347</v>
      </c>
      <c r="I100" s="76"/>
      <c r="J100" s="76"/>
      <c r="K100" s="64">
        <v>0</v>
      </c>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row>
    <row r="101" spans="2:124" ht="42.75" customHeight="1" outlineLevel="2">
      <c r="B101" s="99" t="s">
        <v>103</v>
      </c>
      <c r="C101" s="78">
        <f>C100+D100</f>
        <v>25</v>
      </c>
      <c r="D101" s="76">
        <f>VLOOKUP(B101,'Estimaciones variables'!$A$2:$B$23,2,FALSE)</f>
        <v>0.5</v>
      </c>
      <c r="E101" s="63"/>
      <c r="F101" s="63"/>
      <c r="G101" s="76" t="s">
        <v>7</v>
      </c>
      <c r="H101" s="76" t="s">
        <v>347</v>
      </c>
      <c r="I101" s="76"/>
      <c r="J101" s="76"/>
      <c r="K101" s="64">
        <v>0</v>
      </c>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row>
    <row r="102" spans="2:124" ht="37.5" customHeight="1" outlineLevel="2">
      <c r="B102" s="99" t="s">
        <v>104</v>
      </c>
      <c r="C102" s="78">
        <f>C101+D101</f>
        <v>25.5</v>
      </c>
      <c r="D102" s="83">
        <v>0.2</v>
      </c>
      <c r="E102" s="63"/>
      <c r="F102" s="63"/>
      <c r="G102" s="91" t="s">
        <v>294</v>
      </c>
      <c r="H102" s="91" t="s">
        <v>347</v>
      </c>
      <c r="I102" s="91"/>
      <c r="J102" s="91"/>
      <c r="K102" s="64">
        <v>0</v>
      </c>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row>
    <row r="103" spans="2:124" ht="36" customHeight="1" outlineLevel="2">
      <c r="B103" s="99" t="s">
        <v>105</v>
      </c>
      <c r="C103" s="78">
        <f>C102</f>
        <v>25.5</v>
      </c>
      <c r="D103" s="82">
        <v>2</v>
      </c>
      <c r="E103" s="63"/>
      <c r="F103" s="63"/>
      <c r="G103" s="76" t="s">
        <v>287</v>
      </c>
      <c r="H103" s="76" t="s">
        <v>347</v>
      </c>
      <c r="I103" s="76"/>
      <c r="J103" s="76"/>
      <c r="K103" s="64">
        <v>0</v>
      </c>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2"/>
      <c r="CF103" s="62"/>
      <c r="CG103" s="62"/>
      <c r="CH103" s="62"/>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row>
    <row r="104" spans="2:124" ht="33.75" customHeight="1" outlineLevel="2">
      <c r="B104" s="99" t="s">
        <v>106</v>
      </c>
      <c r="C104" s="78">
        <f>C103+D103</f>
        <v>27.5</v>
      </c>
      <c r="D104" s="82">
        <v>1</v>
      </c>
      <c r="E104" s="63"/>
      <c r="F104" s="63"/>
      <c r="G104" s="76" t="s">
        <v>7</v>
      </c>
      <c r="H104" s="76" t="s">
        <v>347</v>
      </c>
      <c r="I104" s="76"/>
      <c r="J104" s="76"/>
      <c r="K104" s="64">
        <v>0</v>
      </c>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row>
    <row r="105" spans="2:124" ht="36" customHeight="1" outlineLevel="2">
      <c r="B105" s="99" t="s">
        <v>107</v>
      </c>
      <c r="C105" s="78">
        <f>C104+D104</f>
        <v>28.5</v>
      </c>
      <c r="D105" s="83">
        <v>0.2</v>
      </c>
      <c r="E105" s="63"/>
      <c r="F105" s="63"/>
      <c r="G105" s="91" t="s">
        <v>294</v>
      </c>
      <c r="H105" s="91" t="s">
        <v>347</v>
      </c>
      <c r="I105" s="91"/>
      <c r="J105" s="91"/>
      <c r="K105" s="64">
        <v>0</v>
      </c>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row>
    <row r="106" spans="2:124" ht="26.25" customHeight="1" outlineLevel="2">
      <c r="B106" s="99" t="s">
        <v>108</v>
      </c>
      <c r="C106" s="78">
        <f>C105</f>
        <v>28.5</v>
      </c>
      <c r="D106" s="82">
        <f>0.7239819*2</f>
        <v>1.4479637999999999</v>
      </c>
      <c r="E106" s="63"/>
      <c r="F106" s="63"/>
      <c r="G106" s="76" t="s">
        <v>287</v>
      </c>
      <c r="H106" s="76" t="s">
        <v>347</v>
      </c>
      <c r="I106" s="76"/>
      <c r="J106" s="76"/>
      <c r="K106" s="64">
        <v>0</v>
      </c>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row>
    <row r="107" spans="2:124" ht="26.25" customHeight="1" outlineLevel="1">
      <c r="B107" s="100" t="s">
        <v>109</v>
      </c>
      <c r="C107" s="79">
        <f>C108</f>
        <v>29.9479638</v>
      </c>
      <c r="D107" s="79">
        <f>(C109+D109)-C108</f>
        <v>0.69999999999999929</v>
      </c>
      <c r="E107" s="65"/>
      <c r="F107" s="65"/>
      <c r="G107" s="77"/>
      <c r="H107" s="77"/>
      <c r="I107" s="77"/>
      <c r="J107" s="77"/>
      <c r="K107" s="66">
        <v>0</v>
      </c>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row>
    <row r="108" spans="2:124" ht="26.25" customHeight="1" outlineLevel="2">
      <c r="B108" s="99" t="s">
        <v>110</v>
      </c>
      <c r="C108" s="78">
        <f>C106+D106</f>
        <v>29.9479638</v>
      </c>
      <c r="D108" s="82">
        <v>0.5</v>
      </c>
      <c r="E108" s="63"/>
      <c r="F108" s="63"/>
      <c r="G108" s="76" t="s">
        <v>4</v>
      </c>
      <c r="H108" s="76" t="s">
        <v>347</v>
      </c>
      <c r="I108" s="76"/>
      <c r="J108" s="76"/>
      <c r="K108" s="64">
        <v>0</v>
      </c>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row>
    <row r="109" spans="2:124" ht="33" customHeight="1" outlineLevel="2">
      <c r="B109" s="99" t="s">
        <v>111</v>
      </c>
      <c r="C109" s="78">
        <f>C108+D108</f>
        <v>30.4479638</v>
      </c>
      <c r="D109" s="84">
        <v>0.2</v>
      </c>
      <c r="E109" s="63"/>
      <c r="F109" s="63"/>
      <c r="G109" s="91" t="s">
        <v>294</v>
      </c>
      <c r="H109" s="91" t="s">
        <v>347</v>
      </c>
      <c r="I109" s="91"/>
      <c r="J109" s="91"/>
      <c r="K109" s="64">
        <v>0</v>
      </c>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row>
    <row r="110" spans="2:124" ht="26.25" customHeight="1" outlineLevel="1">
      <c r="B110" s="100" t="s">
        <v>112</v>
      </c>
      <c r="C110" s="79">
        <f>C111</f>
        <v>31</v>
      </c>
      <c r="D110" s="79">
        <f>(C114+D114)-C111</f>
        <v>0</v>
      </c>
      <c r="E110" s="65"/>
      <c r="F110" s="65"/>
      <c r="G110" s="77"/>
      <c r="H110" s="77"/>
      <c r="I110" s="77"/>
      <c r="J110" s="77"/>
      <c r="K110" s="66">
        <v>0</v>
      </c>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2"/>
      <c r="BP110" s="62"/>
      <c r="BQ110" s="62"/>
      <c r="BR110" s="62"/>
      <c r="BS110" s="62"/>
      <c r="BT110" s="62"/>
      <c r="BU110" s="62"/>
      <c r="BV110" s="62"/>
      <c r="BW110" s="62"/>
      <c r="BX110" s="62"/>
      <c r="BY110" s="62"/>
      <c r="BZ110" s="62"/>
      <c r="CA110" s="62"/>
      <c r="CB110" s="62"/>
      <c r="CC110" s="62"/>
      <c r="CD110" s="62"/>
      <c r="CE110" s="62"/>
      <c r="CF110" s="62"/>
      <c r="CG110" s="62"/>
      <c r="CH110" s="62"/>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row>
    <row r="111" spans="2:124" ht="37.5" customHeight="1" outlineLevel="2">
      <c r="B111" s="99" t="s">
        <v>113</v>
      </c>
      <c r="C111" s="78">
        <f>ROUNDUP(C109+D109,0)</f>
        <v>31</v>
      </c>
      <c r="D111" s="76">
        <f>VLOOKUP(B111,'Estimaciones variables'!$A$2:$B$23,2,FALSE)</f>
        <v>0</v>
      </c>
      <c r="E111" s="63"/>
      <c r="F111" s="63"/>
      <c r="G111" s="76" t="s">
        <v>3</v>
      </c>
      <c r="H111" s="76" t="s">
        <v>347</v>
      </c>
      <c r="I111" s="76"/>
      <c r="J111" s="76"/>
      <c r="K111" s="64">
        <v>0</v>
      </c>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2"/>
      <c r="BP111" s="62"/>
      <c r="BQ111" s="62"/>
      <c r="BR111" s="62"/>
      <c r="BS111" s="62"/>
      <c r="BT111" s="62"/>
      <c r="BU111" s="62"/>
      <c r="BV111" s="62"/>
      <c r="BW111" s="62"/>
      <c r="BX111" s="62"/>
      <c r="BY111" s="62"/>
      <c r="BZ111" s="62"/>
      <c r="CA111" s="62"/>
      <c r="CB111" s="62"/>
      <c r="CC111" s="62"/>
      <c r="CD111" s="62"/>
      <c r="CE111" s="62"/>
      <c r="CF111" s="62"/>
      <c r="CG111" s="62"/>
      <c r="CH111" s="62"/>
      <c r="CI111" s="62"/>
      <c r="CJ111" s="62"/>
      <c r="CK111" s="62"/>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row>
    <row r="112" spans="2:124" ht="33.75" customHeight="1" outlineLevel="2">
      <c r="B112" s="99" t="s">
        <v>114</v>
      </c>
      <c r="C112" s="78">
        <f>C111+D111</f>
        <v>31</v>
      </c>
      <c r="D112" s="76">
        <f>VLOOKUP(B112,'Estimaciones variables'!$A$2:$B$23,2,FALSE)</f>
        <v>0</v>
      </c>
      <c r="E112" s="63"/>
      <c r="F112" s="63"/>
      <c r="G112" s="76" t="s">
        <v>3</v>
      </c>
      <c r="H112" s="76" t="s">
        <v>347</v>
      </c>
      <c r="I112" s="76"/>
      <c r="J112" s="76"/>
      <c r="K112" s="64">
        <v>0</v>
      </c>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row>
    <row r="113" spans="2:124" ht="31.5" customHeight="1" outlineLevel="2">
      <c r="B113" s="99" t="s">
        <v>115</v>
      </c>
      <c r="C113" s="78">
        <f t="shared" ref="C113:C114" si="8">C112+D112</f>
        <v>31</v>
      </c>
      <c r="D113" s="76">
        <f>VLOOKUP(B113,'Estimaciones variables'!$A$2:$B$23,2,FALSE)</f>
        <v>0</v>
      </c>
      <c r="E113" s="63"/>
      <c r="F113" s="63"/>
      <c r="G113" s="76" t="s">
        <v>3</v>
      </c>
      <c r="H113" s="76" t="s">
        <v>347</v>
      </c>
      <c r="I113" s="76"/>
      <c r="J113" s="76"/>
      <c r="K113" s="64">
        <v>0</v>
      </c>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2"/>
      <c r="BP113" s="62"/>
      <c r="BQ113" s="62"/>
      <c r="BR113" s="62"/>
      <c r="BS113" s="62"/>
      <c r="BT113" s="62"/>
      <c r="BU113" s="62"/>
      <c r="BV113" s="62"/>
      <c r="BW113" s="62"/>
      <c r="BX113" s="62"/>
      <c r="BY113" s="62"/>
      <c r="BZ113" s="62"/>
      <c r="CA113" s="62"/>
      <c r="CB113" s="62"/>
      <c r="CC113" s="62"/>
      <c r="CD113" s="62"/>
      <c r="CE113" s="62"/>
      <c r="CF113" s="62"/>
      <c r="CG113" s="62"/>
      <c r="CH113" s="62"/>
      <c r="CI113" s="62"/>
      <c r="CJ113" s="62"/>
      <c r="CK113" s="62"/>
      <c r="CL113" s="62"/>
      <c r="CM113" s="62"/>
      <c r="CN113" s="62"/>
      <c r="CO113" s="62"/>
      <c r="CP113" s="62"/>
      <c r="CQ113" s="62"/>
      <c r="CR113" s="62"/>
      <c r="CS113" s="62"/>
      <c r="CT113" s="62"/>
      <c r="CU113" s="62"/>
      <c r="CV113" s="62"/>
      <c r="CW113" s="62"/>
      <c r="CX113" s="62"/>
      <c r="CY113" s="62"/>
      <c r="CZ113" s="62"/>
      <c r="DA113" s="62"/>
      <c r="DB113" s="62"/>
      <c r="DC113" s="62"/>
      <c r="DD113" s="62"/>
      <c r="DE113" s="62"/>
      <c r="DF113" s="62"/>
      <c r="DG113" s="62"/>
      <c r="DH113" s="62"/>
      <c r="DI113" s="62"/>
      <c r="DJ113" s="62"/>
      <c r="DK113" s="62"/>
      <c r="DL113" s="62"/>
      <c r="DM113" s="62"/>
      <c r="DN113" s="62"/>
      <c r="DO113" s="62"/>
      <c r="DP113" s="62"/>
      <c r="DQ113" s="62"/>
      <c r="DR113" s="62"/>
      <c r="DS113" s="62"/>
      <c r="DT113" s="62"/>
    </row>
    <row r="114" spans="2:124" ht="36" customHeight="1" outlineLevel="2">
      <c r="B114" s="99" t="s">
        <v>116</v>
      </c>
      <c r="C114" s="78">
        <f t="shared" si="8"/>
        <v>31</v>
      </c>
      <c r="D114" s="76">
        <f>VLOOKUP(B114,'Estimaciones variables'!$A$2:$B$23,2,FALSE)</f>
        <v>0</v>
      </c>
      <c r="E114" s="63"/>
      <c r="F114" s="63"/>
      <c r="G114" s="76" t="s">
        <v>3</v>
      </c>
      <c r="H114" s="76" t="s">
        <v>347</v>
      </c>
      <c r="I114" s="76"/>
      <c r="J114" s="76"/>
      <c r="K114" s="64">
        <v>0</v>
      </c>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c r="BT114" s="62"/>
      <c r="BU114" s="62"/>
      <c r="BV114" s="62"/>
      <c r="BW114" s="62"/>
      <c r="BX114" s="62"/>
      <c r="BY114" s="62"/>
      <c r="BZ114" s="62"/>
      <c r="CA114" s="62"/>
      <c r="CB114" s="62"/>
      <c r="CC114" s="62"/>
      <c r="CD114" s="62"/>
      <c r="CE114" s="62"/>
      <c r="CF114" s="62"/>
      <c r="CG114" s="62"/>
      <c r="CH114" s="62"/>
      <c r="CI114" s="62"/>
      <c r="CJ114" s="62"/>
      <c r="CK114" s="62"/>
      <c r="CL114" s="62"/>
      <c r="CM114" s="62"/>
      <c r="CN114" s="62"/>
      <c r="CO114" s="62"/>
      <c r="CP114" s="62"/>
      <c r="CQ114" s="62"/>
      <c r="CR114" s="62"/>
      <c r="CS114" s="62"/>
      <c r="CT114" s="62"/>
      <c r="CU114" s="62"/>
      <c r="CV114" s="62"/>
      <c r="CW114" s="62"/>
      <c r="CX114" s="62"/>
      <c r="CY114" s="62"/>
      <c r="CZ114" s="62"/>
      <c r="DA114" s="62"/>
      <c r="DB114" s="62"/>
      <c r="DC114" s="62"/>
      <c r="DD114" s="62"/>
      <c r="DE114" s="62"/>
      <c r="DF114" s="62"/>
      <c r="DG114" s="62"/>
      <c r="DH114" s="62"/>
      <c r="DI114" s="62"/>
      <c r="DJ114" s="62"/>
      <c r="DK114" s="62"/>
      <c r="DL114" s="62"/>
      <c r="DM114" s="62"/>
      <c r="DN114" s="62"/>
      <c r="DO114" s="62"/>
      <c r="DP114" s="62"/>
      <c r="DQ114" s="62"/>
      <c r="DR114" s="62"/>
      <c r="DS114" s="62"/>
      <c r="DT114" s="62"/>
    </row>
    <row r="115" spans="2:124" ht="26.25" customHeight="1">
      <c r="B115" s="98" t="s">
        <v>117</v>
      </c>
      <c r="C115" s="74">
        <f>C116</f>
        <v>31</v>
      </c>
      <c r="D115" s="80">
        <f>(C119+D119)-C116</f>
        <v>0.75</v>
      </c>
      <c r="E115" s="60"/>
      <c r="F115" s="60"/>
      <c r="G115" s="74"/>
      <c r="H115" s="74"/>
      <c r="I115" s="74"/>
      <c r="J115" s="74"/>
      <c r="K115" s="61">
        <v>0</v>
      </c>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c r="BO115" s="62"/>
      <c r="BP115" s="62"/>
      <c r="BQ115" s="62"/>
      <c r="BR115" s="62"/>
      <c r="BS115" s="62"/>
      <c r="BT115" s="62"/>
      <c r="BU115" s="62"/>
      <c r="BV115" s="62"/>
      <c r="BW115" s="62"/>
      <c r="BX115" s="62"/>
      <c r="BY115" s="62"/>
      <c r="BZ115" s="62"/>
      <c r="CA115" s="62"/>
      <c r="CB115" s="62"/>
      <c r="CC115" s="62"/>
      <c r="CD115" s="62"/>
      <c r="CE115" s="62"/>
      <c r="CF115" s="62"/>
      <c r="CG115" s="62"/>
      <c r="CH115" s="62"/>
      <c r="CI115" s="62"/>
      <c r="CJ115" s="62"/>
      <c r="CK115" s="62"/>
      <c r="CL115" s="62"/>
      <c r="CM115" s="62"/>
      <c r="CN115" s="62"/>
      <c r="CO115" s="62"/>
      <c r="CP115" s="62"/>
      <c r="CQ115" s="62"/>
      <c r="CR115" s="62"/>
      <c r="CS115" s="62"/>
      <c r="CT115" s="62"/>
      <c r="CU115" s="62"/>
      <c r="CV115" s="62"/>
      <c r="CW115" s="62"/>
      <c r="CX115" s="62"/>
      <c r="CY115" s="62"/>
      <c r="CZ115" s="62"/>
      <c r="DA115" s="62"/>
      <c r="DB115" s="62"/>
      <c r="DC115" s="62"/>
      <c r="DD115" s="62"/>
      <c r="DE115" s="62"/>
      <c r="DF115" s="62"/>
      <c r="DG115" s="62"/>
      <c r="DH115" s="62"/>
      <c r="DI115" s="62"/>
      <c r="DJ115" s="62"/>
      <c r="DK115" s="62"/>
      <c r="DL115" s="62"/>
      <c r="DM115" s="62"/>
      <c r="DN115" s="62"/>
      <c r="DO115" s="62"/>
      <c r="DP115" s="62"/>
      <c r="DQ115" s="62"/>
      <c r="DR115" s="62"/>
      <c r="DS115" s="62"/>
      <c r="DT115" s="62"/>
    </row>
    <row r="116" spans="2:124" ht="26.25" customHeight="1" outlineLevel="1">
      <c r="B116" s="100" t="s">
        <v>118</v>
      </c>
      <c r="C116" s="77">
        <f>C117</f>
        <v>31</v>
      </c>
      <c r="D116" s="79">
        <f>(C119+D119)-C117</f>
        <v>0.75</v>
      </c>
      <c r="E116" s="65"/>
      <c r="F116" s="65"/>
      <c r="G116" s="77"/>
      <c r="H116" s="77"/>
      <c r="I116" s="77"/>
      <c r="J116" s="77"/>
      <c r="K116" s="66">
        <v>0</v>
      </c>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c r="BO116" s="62"/>
      <c r="BP116" s="62"/>
      <c r="BQ116" s="62"/>
      <c r="BR116" s="62"/>
      <c r="BS116" s="62"/>
      <c r="BT116" s="62"/>
      <c r="BU116" s="62"/>
      <c r="BV116" s="62"/>
      <c r="BW116" s="62"/>
      <c r="BX116" s="62"/>
      <c r="BY116" s="62"/>
      <c r="BZ116" s="62"/>
      <c r="CA116" s="62"/>
      <c r="CB116" s="62"/>
      <c r="CC116" s="62"/>
      <c r="CD116" s="62"/>
      <c r="CE116" s="62"/>
      <c r="CF116" s="62"/>
      <c r="CG116" s="62"/>
      <c r="CH116" s="62"/>
      <c r="CI116" s="62"/>
      <c r="CJ116" s="62"/>
      <c r="CK116" s="62"/>
      <c r="CL116" s="62"/>
      <c r="CM116" s="62"/>
      <c r="CN116" s="62"/>
      <c r="CO116" s="62"/>
      <c r="CP116" s="62"/>
      <c r="CQ116" s="62"/>
      <c r="CR116" s="62"/>
      <c r="CS116" s="62"/>
      <c r="CT116" s="62"/>
      <c r="CU116" s="62"/>
      <c r="CV116" s="62"/>
      <c r="CW116" s="62"/>
      <c r="CX116" s="62"/>
      <c r="CY116" s="62"/>
      <c r="CZ116" s="62"/>
      <c r="DA116" s="62"/>
      <c r="DB116" s="62"/>
      <c r="DC116" s="62"/>
      <c r="DD116" s="62"/>
      <c r="DE116" s="62"/>
      <c r="DF116" s="62"/>
      <c r="DG116" s="62"/>
      <c r="DH116" s="62"/>
      <c r="DI116" s="62"/>
      <c r="DJ116" s="62"/>
      <c r="DK116" s="62"/>
      <c r="DL116" s="62"/>
      <c r="DM116" s="62"/>
      <c r="DN116" s="62"/>
      <c r="DO116" s="62"/>
      <c r="DP116" s="62"/>
      <c r="DQ116" s="62"/>
      <c r="DR116" s="62"/>
      <c r="DS116" s="62"/>
      <c r="DT116" s="62"/>
    </row>
    <row r="117" spans="2:124" ht="26.25" customHeight="1" outlineLevel="2">
      <c r="B117" s="99" t="s">
        <v>119</v>
      </c>
      <c r="C117" s="78">
        <f>C114+D114</f>
        <v>31</v>
      </c>
      <c r="D117" s="85">
        <v>0.25</v>
      </c>
      <c r="E117" s="63"/>
      <c r="F117" s="63"/>
      <c r="G117" s="76" t="s">
        <v>3</v>
      </c>
      <c r="H117" s="76" t="s">
        <v>347</v>
      </c>
      <c r="I117" s="76"/>
      <c r="J117" s="76"/>
      <c r="K117" s="64">
        <v>0</v>
      </c>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c r="BO117" s="62"/>
      <c r="BP117" s="62"/>
      <c r="BQ117" s="62"/>
      <c r="BR117" s="62"/>
      <c r="BS117" s="62"/>
      <c r="BT117" s="62"/>
      <c r="BU117" s="62"/>
      <c r="BV117" s="62"/>
      <c r="BW117" s="62"/>
      <c r="BX117" s="62"/>
      <c r="BY117" s="62"/>
      <c r="BZ117" s="62"/>
      <c r="CA117" s="62"/>
      <c r="CB117" s="62"/>
      <c r="CC117" s="62"/>
      <c r="CD117" s="62"/>
      <c r="CE117" s="62"/>
      <c r="CF117" s="62"/>
      <c r="CG117" s="62"/>
      <c r="CH117" s="62"/>
      <c r="CI117" s="62"/>
      <c r="CJ117" s="62"/>
      <c r="CK117" s="62"/>
      <c r="CL117" s="62"/>
      <c r="CM117" s="62"/>
      <c r="CN117" s="62"/>
      <c r="CO117" s="62"/>
      <c r="CP117" s="62"/>
      <c r="CQ117" s="62"/>
      <c r="CR117" s="62"/>
      <c r="CS117" s="62"/>
      <c r="CT117" s="62"/>
      <c r="CU117" s="62"/>
      <c r="CV117" s="62"/>
      <c r="CW117" s="62"/>
      <c r="CX117" s="62"/>
      <c r="CY117" s="62"/>
      <c r="CZ117" s="62"/>
      <c r="DA117" s="62"/>
      <c r="DB117" s="62"/>
      <c r="DC117" s="62"/>
      <c r="DD117" s="62"/>
      <c r="DE117" s="62"/>
      <c r="DF117" s="62"/>
      <c r="DG117" s="62"/>
      <c r="DH117" s="62"/>
      <c r="DI117" s="62"/>
      <c r="DJ117" s="62"/>
      <c r="DK117" s="62"/>
      <c r="DL117" s="62"/>
      <c r="DM117" s="62"/>
      <c r="DN117" s="62"/>
      <c r="DO117" s="62"/>
      <c r="DP117" s="62"/>
      <c r="DQ117" s="62"/>
      <c r="DR117" s="62"/>
      <c r="DS117" s="62"/>
      <c r="DT117" s="62"/>
    </row>
    <row r="118" spans="2:124" ht="26.25" customHeight="1" outlineLevel="2">
      <c r="B118" s="99" t="s">
        <v>120</v>
      </c>
      <c r="C118" s="78">
        <f>C117+D117</f>
        <v>31.25</v>
      </c>
      <c r="D118" s="85">
        <v>0.25</v>
      </c>
      <c r="E118" s="63"/>
      <c r="F118" s="63"/>
      <c r="G118" s="76" t="s">
        <v>3</v>
      </c>
      <c r="H118" s="76" t="s">
        <v>347</v>
      </c>
      <c r="I118" s="76"/>
      <c r="J118" s="76"/>
      <c r="K118" s="64">
        <v>0</v>
      </c>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c r="BO118" s="62"/>
      <c r="BP118" s="62"/>
      <c r="BQ118" s="62"/>
      <c r="BR118" s="62"/>
      <c r="BS118" s="62"/>
      <c r="BT118" s="62"/>
      <c r="BU118" s="62"/>
      <c r="BV118" s="62"/>
      <c r="BW118" s="62"/>
      <c r="BX118" s="62"/>
      <c r="BY118" s="62"/>
      <c r="BZ118" s="62"/>
      <c r="CA118" s="62"/>
      <c r="CB118" s="62"/>
      <c r="CC118" s="62"/>
      <c r="CD118" s="62"/>
      <c r="CE118" s="62"/>
      <c r="CF118" s="62"/>
      <c r="CG118" s="62"/>
      <c r="CH118" s="62"/>
      <c r="CI118" s="62"/>
      <c r="CJ118" s="62"/>
      <c r="CK118" s="62"/>
      <c r="CL118" s="62"/>
      <c r="CM118" s="62"/>
      <c r="CN118" s="62"/>
      <c r="CO118" s="62"/>
      <c r="CP118" s="62"/>
      <c r="CQ118" s="62"/>
      <c r="CR118" s="62"/>
      <c r="CS118" s="62"/>
      <c r="CT118" s="62"/>
      <c r="CU118" s="62"/>
      <c r="CV118" s="62"/>
      <c r="CW118" s="62"/>
      <c r="CX118" s="62"/>
      <c r="CY118" s="62"/>
      <c r="CZ118" s="62"/>
      <c r="DA118" s="62"/>
      <c r="DB118" s="62"/>
      <c r="DC118" s="62"/>
      <c r="DD118" s="62"/>
      <c r="DE118" s="62"/>
      <c r="DF118" s="62"/>
      <c r="DG118" s="62"/>
      <c r="DH118" s="62"/>
      <c r="DI118" s="62"/>
      <c r="DJ118" s="62"/>
      <c r="DK118" s="62"/>
      <c r="DL118" s="62"/>
      <c r="DM118" s="62"/>
      <c r="DN118" s="62"/>
      <c r="DO118" s="62"/>
      <c r="DP118" s="62"/>
      <c r="DQ118" s="62"/>
      <c r="DR118" s="62"/>
      <c r="DS118" s="62"/>
      <c r="DT118" s="62"/>
    </row>
    <row r="119" spans="2:124" ht="26.25" customHeight="1" outlineLevel="2">
      <c r="B119" s="99" t="s">
        <v>121</v>
      </c>
      <c r="C119" s="78">
        <f>C118+D118</f>
        <v>31.5</v>
      </c>
      <c r="D119" s="85">
        <v>0.25</v>
      </c>
      <c r="E119" s="63"/>
      <c r="F119" s="63"/>
      <c r="G119" s="76" t="s">
        <v>3</v>
      </c>
      <c r="H119" s="76" t="s">
        <v>347</v>
      </c>
      <c r="I119" s="76"/>
      <c r="J119" s="76"/>
      <c r="K119" s="64">
        <v>0</v>
      </c>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62"/>
      <c r="BX119" s="62"/>
      <c r="BY119" s="62"/>
      <c r="BZ119" s="62"/>
      <c r="CA119" s="62"/>
      <c r="CB119" s="62"/>
      <c r="CC119" s="62"/>
      <c r="CD119" s="62"/>
      <c r="CE119" s="62"/>
      <c r="CF119" s="62"/>
      <c r="CG119" s="62"/>
      <c r="CH119" s="62"/>
      <c r="CI119" s="62"/>
      <c r="CJ119" s="62"/>
      <c r="CK119" s="62"/>
      <c r="CL119" s="62"/>
      <c r="CM119" s="62"/>
      <c r="CN119" s="62"/>
      <c r="CO119" s="62"/>
      <c r="CP119" s="62"/>
      <c r="CQ119" s="62"/>
      <c r="CR119" s="62"/>
      <c r="CS119" s="62"/>
      <c r="CT119" s="62"/>
      <c r="CU119" s="62"/>
      <c r="CV119" s="62"/>
      <c r="CW119" s="62"/>
      <c r="CX119" s="62"/>
      <c r="CY119" s="62"/>
      <c r="CZ119" s="62"/>
      <c r="DA119" s="62"/>
      <c r="DB119" s="62"/>
      <c r="DC119" s="62"/>
      <c r="DD119" s="62"/>
      <c r="DE119" s="62"/>
      <c r="DF119" s="62"/>
      <c r="DG119" s="62"/>
      <c r="DH119" s="62"/>
      <c r="DI119" s="62"/>
      <c r="DJ119" s="62"/>
      <c r="DK119" s="62"/>
      <c r="DL119" s="62"/>
      <c r="DM119" s="62"/>
      <c r="DN119" s="62"/>
      <c r="DO119" s="62"/>
      <c r="DP119" s="62"/>
      <c r="DQ119" s="62"/>
      <c r="DR119" s="62"/>
      <c r="DS119" s="62"/>
      <c r="DT119" s="62"/>
    </row>
    <row r="120" spans="2:124" ht="26.25" customHeight="1" outlineLevel="1">
      <c r="B120" s="100" t="s">
        <v>122</v>
      </c>
      <c r="C120" s="86">
        <f>C121</f>
        <v>31.75</v>
      </c>
      <c r="D120" s="86">
        <f>(C146+D146)-C121</f>
        <v>15.25</v>
      </c>
      <c r="E120" s="65"/>
      <c r="F120" s="65"/>
      <c r="G120" s="77"/>
      <c r="H120" s="77"/>
      <c r="I120" s="77"/>
      <c r="J120" s="77"/>
      <c r="K120" s="66">
        <v>0</v>
      </c>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2"/>
      <c r="BP120" s="62"/>
      <c r="BQ120" s="62"/>
      <c r="BR120" s="62"/>
      <c r="BS120" s="62"/>
      <c r="BT120" s="62"/>
      <c r="BU120" s="62"/>
      <c r="BV120" s="62"/>
      <c r="BW120" s="62"/>
      <c r="BX120" s="62"/>
      <c r="BY120" s="62"/>
      <c r="BZ120" s="62"/>
      <c r="CA120" s="62"/>
      <c r="CB120" s="62"/>
      <c r="CC120" s="62"/>
      <c r="CD120" s="62"/>
      <c r="CE120" s="62"/>
      <c r="CF120" s="62"/>
      <c r="CG120" s="62"/>
      <c r="CH120" s="62"/>
      <c r="CI120" s="62"/>
      <c r="CJ120" s="62"/>
      <c r="CK120" s="62"/>
      <c r="CL120" s="62"/>
      <c r="CM120" s="62"/>
      <c r="CN120" s="62"/>
      <c r="CO120" s="62"/>
      <c r="CP120" s="62"/>
      <c r="CQ120" s="62"/>
      <c r="CR120" s="62"/>
      <c r="CS120" s="62"/>
      <c r="CT120" s="62"/>
      <c r="CU120" s="62"/>
      <c r="CV120" s="62"/>
      <c r="CW120" s="62"/>
      <c r="CX120" s="62"/>
      <c r="CY120" s="62"/>
      <c r="CZ120" s="62"/>
      <c r="DA120" s="62"/>
      <c r="DB120" s="62"/>
      <c r="DC120" s="62"/>
      <c r="DD120" s="62"/>
      <c r="DE120" s="62"/>
      <c r="DF120" s="62"/>
      <c r="DG120" s="62"/>
      <c r="DH120" s="62"/>
      <c r="DI120" s="62"/>
      <c r="DJ120" s="62"/>
      <c r="DK120" s="62"/>
      <c r="DL120" s="62"/>
      <c r="DM120" s="62"/>
      <c r="DN120" s="62"/>
      <c r="DO120" s="62"/>
      <c r="DP120" s="62"/>
      <c r="DQ120" s="62"/>
      <c r="DR120" s="62"/>
      <c r="DS120" s="62"/>
      <c r="DT120" s="62"/>
    </row>
    <row r="121" spans="2:124" ht="26.25" customHeight="1" outlineLevel="2">
      <c r="B121" s="101" t="s">
        <v>123</v>
      </c>
      <c r="C121" s="87">
        <f>C122</f>
        <v>31.75</v>
      </c>
      <c r="D121" s="87">
        <f>(C137+D137)-C122</f>
        <v>10.25</v>
      </c>
      <c r="E121" s="67"/>
      <c r="F121" s="67"/>
      <c r="G121" s="89"/>
      <c r="H121" s="89"/>
      <c r="I121" s="89"/>
      <c r="J121" s="89"/>
      <c r="K121" s="68">
        <v>0</v>
      </c>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62"/>
      <c r="BR121" s="62"/>
      <c r="BS121" s="62"/>
      <c r="BT121" s="62"/>
      <c r="BU121" s="62"/>
      <c r="BV121" s="62"/>
      <c r="BW121" s="62"/>
      <c r="BX121" s="62"/>
      <c r="BY121" s="62"/>
      <c r="BZ121" s="62"/>
      <c r="CA121" s="62"/>
      <c r="CB121" s="62"/>
      <c r="CC121" s="62"/>
      <c r="CD121" s="62"/>
      <c r="CE121" s="62"/>
      <c r="CF121" s="62"/>
      <c r="CG121" s="62"/>
      <c r="CH121" s="62"/>
      <c r="CI121" s="62"/>
      <c r="CJ121" s="62"/>
      <c r="CK121" s="62"/>
      <c r="CL121" s="62"/>
      <c r="CM121" s="62"/>
      <c r="CN121" s="62"/>
      <c r="CO121" s="62"/>
      <c r="CP121" s="62"/>
      <c r="CQ121" s="62"/>
      <c r="CR121" s="62"/>
      <c r="CS121" s="62"/>
      <c r="CT121" s="62"/>
      <c r="CU121" s="62"/>
      <c r="CV121" s="62"/>
      <c r="CW121" s="62"/>
      <c r="CX121" s="62"/>
      <c r="CY121" s="62"/>
      <c r="CZ121" s="62"/>
      <c r="DA121" s="62"/>
      <c r="DB121" s="62"/>
      <c r="DC121" s="62"/>
      <c r="DD121" s="62"/>
      <c r="DE121" s="62"/>
      <c r="DF121" s="62"/>
      <c r="DG121" s="62"/>
      <c r="DH121" s="62"/>
      <c r="DI121" s="62"/>
      <c r="DJ121" s="62"/>
      <c r="DK121" s="62"/>
      <c r="DL121" s="62"/>
      <c r="DM121" s="62"/>
      <c r="DN121" s="62"/>
      <c r="DO121" s="62"/>
      <c r="DP121" s="62"/>
      <c r="DQ121" s="62"/>
      <c r="DR121" s="62"/>
      <c r="DS121" s="62"/>
      <c r="DT121" s="62"/>
    </row>
    <row r="122" spans="2:124" ht="39" customHeight="1" outlineLevel="2">
      <c r="B122" s="99" t="s">
        <v>124</v>
      </c>
      <c r="C122" s="78">
        <f>C119+D119</f>
        <v>31.75</v>
      </c>
      <c r="D122" s="85">
        <v>0.25</v>
      </c>
      <c r="E122" s="63"/>
      <c r="F122" s="63"/>
      <c r="G122" s="76" t="s">
        <v>4</v>
      </c>
      <c r="H122" s="76" t="s">
        <v>347</v>
      </c>
      <c r="I122" s="76"/>
      <c r="J122" s="76"/>
      <c r="K122" s="64">
        <v>0</v>
      </c>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2"/>
      <c r="BS122" s="62"/>
      <c r="BT122" s="62"/>
      <c r="BU122" s="62"/>
      <c r="BV122" s="62"/>
      <c r="BW122" s="62"/>
      <c r="BX122" s="62"/>
      <c r="BY122" s="62"/>
      <c r="BZ122" s="62"/>
      <c r="CA122" s="62"/>
      <c r="CB122" s="62"/>
      <c r="CC122" s="62"/>
      <c r="CD122" s="62"/>
      <c r="CE122" s="62"/>
      <c r="CF122" s="62"/>
      <c r="CG122" s="62"/>
      <c r="CH122" s="62"/>
      <c r="CI122" s="62"/>
      <c r="CJ122" s="62"/>
      <c r="CK122" s="62"/>
      <c r="CL122" s="62"/>
      <c r="CM122" s="62"/>
      <c r="CN122" s="62"/>
      <c r="CO122" s="62"/>
      <c r="CP122" s="62"/>
      <c r="CQ122" s="62"/>
      <c r="CR122" s="62"/>
      <c r="CS122" s="62"/>
      <c r="CT122" s="62"/>
      <c r="CU122" s="62"/>
      <c r="CV122" s="62"/>
      <c r="CW122" s="62"/>
      <c r="CX122" s="62"/>
      <c r="CY122" s="62"/>
      <c r="CZ122" s="62"/>
      <c r="DA122" s="62"/>
      <c r="DB122" s="62"/>
      <c r="DC122" s="62"/>
      <c r="DD122" s="62"/>
      <c r="DE122" s="62"/>
      <c r="DF122" s="62"/>
      <c r="DG122" s="62"/>
      <c r="DH122" s="62"/>
      <c r="DI122" s="62"/>
      <c r="DJ122" s="62"/>
      <c r="DK122" s="62"/>
      <c r="DL122" s="62"/>
      <c r="DM122" s="62"/>
      <c r="DN122" s="62"/>
      <c r="DO122" s="62"/>
      <c r="DP122" s="62"/>
      <c r="DQ122" s="62"/>
      <c r="DR122" s="62"/>
      <c r="DS122" s="62"/>
      <c r="DT122" s="62"/>
    </row>
    <row r="123" spans="2:124" ht="33.75" customHeight="1" outlineLevel="2">
      <c r="B123" s="99" t="s">
        <v>125</v>
      </c>
      <c r="C123" s="78">
        <f>C122</f>
        <v>31.75</v>
      </c>
      <c r="D123" s="85">
        <v>3</v>
      </c>
      <c r="E123" s="63"/>
      <c r="F123" s="63"/>
      <c r="G123" s="91" t="s">
        <v>290</v>
      </c>
      <c r="H123" s="91" t="s">
        <v>347</v>
      </c>
      <c r="I123" s="91"/>
      <c r="J123" s="91"/>
      <c r="K123" s="64">
        <v>0</v>
      </c>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c r="BO123" s="62"/>
      <c r="BP123" s="62"/>
      <c r="BQ123" s="62"/>
      <c r="BR123" s="62"/>
      <c r="BS123" s="62"/>
      <c r="BT123" s="62"/>
      <c r="BU123" s="62"/>
      <c r="BV123" s="62"/>
      <c r="BW123" s="62"/>
      <c r="BX123" s="62"/>
      <c r="BY123" s="62"/>
      <c r="BZ123" s="62"/>
      <c r="CA123" s="62"/>
      <c r="CB123" s="62"/>
      <c r="CC123" s="62"/>
      <c r="CD123" s="62"/>
      <c r="CE123" s="62"/>
      <c r="CF123" s="62"/>
      <c r="CG123" s="62"/>
      <c r="CH123" s="62"/>
      <c r="CI123" s="62"/>
      <c r="CJ123" s="62"/>
      <c r="CK123" s="62"/>
      <c r="CL123" s="62"/>
      <c r="CM123" s="62"/>
      <c r="CN123" s="62"/>
      <c r="CO123" s="62"/>
      <c r="CP123" s="62"/>
      <c r="CQ123" s="62"/>
      <c r="CR123" s="62"/>
      <c r="CS123" s="62"/>
      <c r="CT123" s="62"/>
      <c r="CU123" s="62"/>
      <c r="CV123" s="62"/>
      <c r="CW123" s="62"/>
      <c r="CX123" s="62"/>
      <c r="CY123" s="62"/>
      <c r="CZ123" s="62"/>
      <c r="DA123" s="62"/>
      <c r="DB123" s="62"/>
      <c r="DC123" s="62"/>
      <c r="DD123" s="62"/>
      <c r="DE123" s="62"/>
      <c r="DF123" s="62"/>
      <c r="DG123" s="62"/>
      <c r="DH123" s="62"/>
      <c r="DI123" s="62"/>
      <c r="DJ123" s="62"/>
      <c r="DK123" s="62"/>
      <c r="DL123" s="62"/>
      <c r="DM123" s="62"/>
      <c r="DN123" s="62"/>
      <c r="DO123" s="62"/>
      <c r="DP123" s="62"/>
      <c r="DQ123" s="62"/>
      <c r="DR123" s="62"/>
      <c r="DS123" s="62"/>
      <c r="DT123" s="62"/>
    </row>
    <row r="124" spans="2:124" ht="26.25" customHeight="1" outlineLevel="2">
      <c r="B124" s="99" t="s">
        <v>126</v>
      </c>
      <c r="C124" s="78">
        <f t="shared" ref="C124:C137" si="9">C123+D123</f>
        <v>34.75</v>
      </c>
      <c r="D124" s="76">
        <f>VLOOKUP(B124,'Estimaciones variables'!$A$2:$B$23,2,FALSE)</f>
        <v>0.5</v>
      </c>
      <c r="E124" s="63"/>
      <c r="F124" s="63"/>
      <c r="G124" s="76" t="s">
        <v>4</v>
      </c>
      <c r="H124" s="76" t="s">
        <v>347</v>
      </c>
      <c r="I124" s="76"/>
      <c r="J124" s="76"/>
      <c r="K124" s="64">
        <v>0</v>
      </c>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2"/>
      <c r="BR124" s="62"/>
      <c r="BS124" s="62"/>
      <c r="BT124" s="62"/>
      <c r="BU124" s="62"/>
      <c r="BV124" s="62"/>
      <c r="BW124" s="62"/>
      <c r="BX124" s="62"/>
      <c r="BY124" s="62"/>
      <c r="BZ124" s="62"/>
      <c r="CA124" s="62"/>
      <c r="CB124" s="62"/>
      <c r="CC124" s="62"/>
      <c r="CD124" s="62"/>
      <c r="CE124" s="62"/>
      <c r="CF124" s="62"/>
      <c r="CG124" s="62"/>
      <c r="CH124" s="62"/>
      <c r="CI124" s="62"/>
      <c r="CJ124" s="62"/>
      <c r="CK124" s="62"/>
      <c r="CL124" s="62"/>
      <c r="CM124" s="62"/>
      <c r="CN124" s="62"/>
      <c r="CO124" s="62"/>
      <c r="CP124" s="62"/>
      <c r="CQ124" s="62"/>
      <c r="CR124" s="62"/>
      <c r="CS124" s="62"/>
      <c r="CT124" s="62"/>
      <c r="CU124" s="62"/>
      <c r="CV124" s="62"/>
      <c r="CW124" s="62"/>
      <c r="CX124" s="62"/>
      <c r="CY124" s="62"/>
      <c r="CZ124" s="62"/>
      <c r="DA124" s="62"/>
      <c r="DB124" s="62"/>
      <c r="DC124" s="62"/>
      <c r="DD124" s="62"/>
      <c r="DE124" s="62"/>
      <c r="DF124" s="62"/>
      <c r="DG124" s="62"/>
      <c r="DH124" s="62"/>
      <c r="DI124" s="62"/>
      <c r="DJ124" s="62"/>
      <c r="DK124" s="62"/>
      <c r="DL124" s="62"/>
      <c r="DM124" s="62"/>
      <c r="DN124" s="62"/>
      <c r="DO124" s="62"/>
      <c r="DP124" s="62"/>
      <c r="DQ124" s="62"/>
      <c r="DR124" s="62"/>
      <c r="DS124" s="62"/>
      <c r="DT124" s="62"/>
    </row>
    <row r="125" spans="2:124" ht="29.25" customHeight="1" outlineLevel="2">
      <c r="B125" s="99" t="s">
        <v>127</v>
      </c>
      <c r="C125" s="78">
        <f t="shared" si="9"/>
        <v>35.25</v>
      </c>
      <c r="D125" s="76">
        <f>VLOOKUP(B125,'Estimaciones variables'!$A$2:$B$23,2,FALSE)</f>
        <v>0.5</v>
      </c>
      <c r="E125" s="63"/>
      <c r="F125" s="63"/>
      <c r="G125" s="76" t="s">
        <v>4</v>
      </c>
      <c r="H125" s="76" t="s">
        <v>347</v>
      </c>
      <c r="I125" s="76"/>
      <c r="J125" s="76"/>
      <c r="K125" s="64">
        <v>0</v>
      </c>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2"/>
      <c r="BP125" s="62"/>
      <c r="BQ125" s="62"/>
      <c r="BR125" s="62"/>
      <c r="BS125" s="62"/>
      <c r="BT125" s="62"/>
      <c r="BU125" s="62"/>
      <c r="BV125" s="62"/>
      <c r="BW125" s="62"/>
      <c r="BX125" s="62"/>
      <c r="BY125" s="62"/>
      <c r="BZ125" s="62"/>
      <c r="CA125" s="62"/>
      <c r="CB125" s="62"/>
      <c r="CC125" s="62"/>
      <c r="CD125" s="62"/>
      <c r="CE125" s="62"/>
      <c r="CF125" s="62"/>
      <c r="CG125" s="62"/>
      <c r="CH125" s="62"/>
      <c r="CI125" s="62"/>
      <c r="CJ125" s="62"/>
      <c r="CK125" s="62"/>
      <c r="CL125" s="62"/>
      <c r="CM125" s="62"/>
      <c r="CN125" s="62"/>
      <c r="CO125" s="62"/>
      <c r="CP125" s="62"/>
      <c r="CQ125" s="62"/>
      <c r="CR125" s="62"/>
      <c r="CS125" s="62"/>
      <c r="CT125" s="62"/>
      <c r="CU125" s="62"/>
      <c r="CV125" s="62"/>
      <c r="CW125" s="62"/>
      <c r="CX125" s="62"/>
      <c r="CY125" s="62"/>
      <c r="CZ125" s="62"/>
      <c r="DA125" s="62"/>
      <c r="DB125" s="62"/>
      <c r="DC125" s="62"/>
      <c r="DD125" s="62"/>
      <c r="DE125" s="62"/>
      <c r="DF125" s="62"/>
      <c r="DG125" s="62"/>
      <c r="DH125" s="62"/>
      <c r="DI125" s="62"/>
      <c r="DJ125" s="62"/>
      <c r="DK125" s="62"/>
      <c r="DL125" s="62"/>
      <c r="DM125" s="62"/>
      <c r="DN125" s="62"/>
      <c r="DO125" s="62"/>
      <c r="DP125" s="62"/>
      <c r="DQ125" s="62"/>
      <c r="DR125" s="62"/>
      <c r="DS125" s="62"/>
      <c r="DT125" s="62"/>
    </row>
    <row r="126" spans="2:124" ht="34.5" customHeight="1" outlineLevel="2">
      <c r="B126" s="99" t="s">
        <v>128</v>
      </c>
      <c r="C126" s="78">
        <f t="shared" si="9"/>
        <v>35.75</v>
      </c>
      <c r="D126" s="76">
        <f>VLOOKUP(B126,'Estimaciones variables'!$A$2:$B$23,2,FALSE)</f>
        <v>0.25</v>
      </c>
      <c r="E126" s="63"/>
      <c r="F126" s="63"/>
      <c r="G126" s="76" t="s">
        <v>4</v>
      </c>
      <c r="H126" s="76" t="s">
        <v>347</v>
      </c>
      <c r="I126" s="76"/>
      <c r="J126" s="76"/>
      <c r="K126" s="64">
        <v>0</v>
      </c>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c r="BO126" s="62"/>
      <c r="BP126" s="62"/>
      <c r="BQ126" s="62"/>
      <c r="BR126" s="62"/>
      <c r="BS126" s="62"/>
      <c r="BT126" s="62"/>
      <c r="BU126" s="62"/>
      <c r="BV126" s="62"/>
      <c r="BW126" s="62"/>
      <c r="BX126" s="62"/>
      <c r="BY126" s="62"/>
      <c r="BZ126" s="62"/>
      <c r="CA126" s="62"/>
      <c r="CB126" s="62"/>
      <c r="CC126" s="62"/>
      <c r="CD126" s="62"/>
      <c r="CE126" s="62"/>
      <c r="CF126" s="62"/>
      <c r="CG126" s="62"/>
      <c r="CH126" s="62"/>
      <c r="CI126" s="62"/>
      <c r="CJ126" s="62"/>
      <c r="CK126" s="62"/>
      <c r="CL126" s="62"/>
      <c r="CM126" s="62"/>
      <c r="CN126" s="62"/>
      <c r="CO126" s="62"/>
      <c r="CP126" s="62"/>
      <c r="CQ126" s="62"/>
      <c r="CR126" s="62"/>
      <c r="CS126" s="62"/>
      <c r="CT126" s="62"/>
      <c r="CU126" s="62"/>
      <c r="CV126" s="62"/>
      <c r="CW126" s="62"/>
      <c r="CX126" s="62"/>
      <c r="CY126" s="62"/>
      <c r="CZ126" s="62"/>
      <c r="DA126" s="62"/>
      <c r="DB126" s="62"/>
      <c r="DC126" s="62"/>
      <c r="DD126" s="62"/>
      <c r="DE126" s="62"/>
      <c r="DF126" s="62"/>
      <c r="DG126" s="62"/>
      <c r="DH126" s="62"/>
      <c r="DI126" s="62"/>
      <c r="DJ126" s="62"/>
      <c r="DK126" s="62"/>
      <c r="DL126" s="62"/>
      <c r="DM126" s="62"/>
      <c r="DN126" s="62"/>
      <c r="DO126" s="62"/>
      <c r="DP126" s="62"/>
      <c r="DQ126" s="62"/>
      <c r="DR126" s="62"/>
      <c r="DS126" s="62"/>
      <c r="DT126" s="62"/>
    </row>
    <row r="127" spans="2:124" ht="38.25" customHeight="1" outlineLevel="2">
      <c r="B127" s="99" t="s">
        <v>129</v>
      </c>
      <c r="C127" s="78">
        <f t="shared" si="9"/>
        <v>36</v>
      </c>
      <c r="D127" s="85">
        <v>0.5</v>
      </c>
      <c r="E127" s="63"/>
      <c r="F127" s="63"/>
      <c r="G127" s="76" t="s">
        <v>3</v>
      </c>
      <c r="H127" s="76" t="s">
        <v>347</v>
      </c>
      <c r="I127" s="76"/>
      <c r="J127" s="76"/>
      <c r="K127" s="64">
        <v>0</v>
      </c>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c r="BO127" s="62"/>
      <c r="BP127" s="62"/>
      <c r="BQ127" s="62"/>
      <c r="BR127" s="62"/>
      <c r="BS127" s="62"/>
      <c r="BT127" s="62"/>
      <c r="BU127" s="62"/>
      <c r="BV127" s="62"/>
      <c r="BW127" s="62"/>
      <c r="BX127" s="62"/>
      <c r="BY127" s="62"/>
      <c r="BZ127" s="62"/>
      <c r="CA127" s="62"/>
      <c r="CB127" s="62"/>
      <c r="CC127" s="62"/>
      <c r="CD127" s="62"/>
      <c r="CE127" s="62"/>
      <c r="CF127" s="62"/>
      <c r="CG127" s="62"/>
      <c r="CH127" s="62"/>
      <c r="CI127" s="62"/>
      <c r="CJ127" s="62"/>
      <c r="CK127" s="62"/>
      <c r="CL127" s="62"/>
      <c r="CM127" s="62"/>
      <c r="CN127" s="62"/>
      <c r="CO127" s="62"/>
      <c r="CP127" s="62"/>
      <c r="CQ127" s="62"/>
      <c r="CR127" s="62"/>
      <c r="CS127" s="62"/>
      <c r="CT127" s="62"/>
      <c r="CU127" s="62"/>
      <c r="CV127" s="62"/>
      <c r="CW127" s="62"/>
      <c r="CX127" s="62"/>
      <c r="CY127" s="62"/>
      <c r="CZ127" s="62"/>
      <c r="DA127" s="62"/>
      <c r="DB127" s="62"/>
      <c r="DC127" s="62"/>
      <c r="DD127" s="62"/>
      <c r="DE127" s="62"/>
      <c r="DF127" s="62"/>
      <c r="DG127" s="62"/>
      <c r="DH127" s="62"/>
      <c r="DI127" s="62"/>
      <c r="DJ127" s="62"/>
      <c r="DK127" s="62"/>
      <c r="DL127" s="62"/>
      <c r="DM127" s="62"/>
      <c r="DN127" s="62"/>
      <c r="DO127" s="62"/>
      <c r="DP127" s="62"/>
      <c r="DQ127" s="62"/>
      <c r="DR127" s="62"/>
      <c r="DS127" s="62"/>
      <c r="DT127" s="62"/>
    </row>
    <row r="128" spans="2:124" ht="33.75" customHeight="1" outlineLevel="2">
      <c r="B128" s="99" t="s">
        <v>130</v>
      </c>
      <c r="C128" s="78">
        <f t="shared" si="9"/>
        <v>36.5</v>
      </c>
      <c r="D128" s="85">
        <v>0.5</v>
      </c>
      <c r="E128" s="63"/>
      <c r="F128" s="63"/>
      <c r="G128" s="76" t="s">
        <v>3</v>
      </c>
      <c r="H128" s="76" t="s">
        <v>347</v>
      </c>
      <c r="I128" s="76"/>
      <c r="J128" s="76"/>
      <c r="K128" s="64">
        <v>0</v>
      </c>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c r="DT128" s="62"/>
    </row>
    <row r="129" spans="2:124" ht="34.5" customHeight="1" outlineLevel="2">
      <c r="B129" s="99" t="s">
        <v>131</v>
      </c>
      <c r="C129" s="78">
        <f t="shared" si="9"/>
        <v>37</v>
      </c>
      <c r="D129" s="85">
        <v>0.5</v>
      </c>
      <c r="E129" s="63"/>
      <c r="F129" s="63"/>
      <c r="G129" s="76" t="s">
        <v>4</v>
      </c>
      <c r="H129" s="76" t="s">
        <v>347</v>
      </c>
      <c r="I129" s="76"/>
      <c r="J129" s="76"/>
      <c r="K129" s="64">
        <v>0</v>
      </c>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c r="BN129" s="62"/>
      <c r="BO129" s="62"/>
      <c r="BP129" s="62"/>
      <c r="BQ129" s="62"/>
      <c r="BR129" s="62"/>
      <c r="BS129" s="62"/>
      <c r="BT129" s="62"/>
      <c r="BU129" s="62"/>
      <c r="BV129" s="62"/>
      <c r="BW129" s="62"/>
      <c r="BX129" s="62"/>
      <c r="BY129" s="62"/>
      <c r="BZ129" s="62"/>
      <c r="CA129" s="62"/>
      <c r="CB129" s="62"/>
      <c r="CC129" s="62"/>
      <c r="CD129" s="62"/>
      <c r="CE129" s="62"/>
      <c r="CF129" s="62"/>
      <c r="CG129" s="62"/>
      <c r="CH129" s="62"/>
      <c r="CI129" s="62"/>
      <c r="CJ129" s="62"/>
      <c r="CK129" s="62"/>
      <c r="CL129" s="62"/>
      <c r="CM129" s="62"/>
      <c r="CN129" s="62"/>
      <c r="CO129" s="62"/>
      <c r="CP129" s="62"/>
      <c r="CQ129" s="62"/>
      <c r="CR129" s="62"/>
      <c r="CS129" s="62"/>
      <c r="CT129" s="62"/>
      <c r="CU129" s="62"/>
      <c r="CV129" s="62"/>
      <c r="CW129" s="62"/>
      <c r="CX129" s="62"/>
      <c r="CY129" s="62"/>
      <c r="CZ129" s="62"/>
      <c r="DA129" s="62"/>
      <c r="DB129" s="62"/>
      <c r="DC129" s="62"/>
      <c r="DD129" s="62"/>
      <c r="DE129" s="62"/>
      <c r="DF129" s="62"/>
      <c r="DG129" s="62"/>
      <c r="DH129" s="62"/>
      <c r="DI129" s="62"/>
      <c r="DJ129" s="62"/>
      <c r="DK129" s="62"/>
      <c r="DL129" s="62"/>
      <c r="DM129" s="62"/>
      <c r="DN129" s="62"/>
      <c r="DO129" s="62"/>
      <c r="DP129" s="62"/>
      <c r="DQ129" s="62"/>
      <c r="DR129" s="62"/>
      <c r="DS129" s="62"/>
      <c r="DT129" s="62"/>
    </row>
    <row r="130" spans="2:124" ht="34.5" customHeight="1" outlineLevel="2">
      <c r="B130" s="99" t="s">
        <v>132</v>
      </c>
      <c r="C130" s="78">
        <f t="shared" si="9"/>
        <v>37.5</v>
      </c>
      <c r="D130" s="85">
        <v>1</v>
      </c>
      <c r="E130" s="63"/>
      <c r="F130" s="63"/>
      <c r="G130" s="76" t="s">
        <v>4</v>
      </c>
      <c r="H130" s="76" t="s">
        <v>347</v>
      </c>
      <c r="I130" s="76"/>
      <c r="J130" s="76"/>
      <c r="K130" s="64">
        <v>0</v>
      </c>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c r="BN130" s="62"/>
      <c r="BO130" s="62"/>
      <c r="BP130" s="62"/>
      <c r="BQ130" s="62"/>
      <c r="BR130" s="62"/>
      <c r="BS130" s="62"/>
      <c r="BT130" s="62"/>
      <c r="BU130" s="62"/>
      <c r="BV130" s="62"/>
      <c r="BW130" s="62"/>
      <c r="BX130" s="62"/>
      <c r="BY130" s="62"/>
      <c r="BZ130" s="62"/>
      <c r="CA130" s="62"/>
      <c r="CB130" s="62"/>
      <c r="CC130" s="62"/>
      <c r="CD130" s="62"/>
      <c r="CE130" s="62"/>
      <c r="CF130" s="62"/>
      <c r="CG130" s="62"/>
      <c r="CH130" s="62"/>
      <c r="CI130" s="62"/>
      <c r="CJ130" s="62"/>
      <c r="CK130" s="62"/>
      <c r="CL130" s="62"/>
      <c r="CM130" s="62"/>
      <c r="CN130" s="62"/>
      <c r="CO130" s="62"/>
      <c r="CP130" s="62"/>
      <c r="CQ130" s="62"/>
      <c r="CR130" s="62"/>
      <c r="CS130" s="62"/>
      <c r="CT130" s="62"/>
      <c r="CU130" s="62"/>
      <c r="CV130" s="62"/>
      <c r="CW130" s="62"/>
      <c r="CX130" s="62"/>
      <c r="CY130" s="62"/>
      <c r="CZ130" s="62"/>
      <c r="DA130" s="62"/>
      <c r="DB130" s="62"/>
      <c r="DC130" s="62"/>
      <c r="DD130" s="62"/>
      <c r="DE130" s="62"/>
      <c r="DF130" s="62"/>
      <c r="DG130" s="62"/>
      <c r="DH130" s="62"/>
      <c r="DI130" s="62"/>
      <c r="DJ130" s="62"/>
      <c r="DK130" s="62"/>
      <c r="DL130" s="62"/>
      <c r="DM130" s="62"/>
      <c r="DN130" s="62"/>
      <c r="DO130" s="62"/>
      <c r="DP130" s="62"/>
      <c r="DQ130" s="62"/>
      <c r="DR130" s="62"/>
      <c r="DS130" s="62"/>
      <c r="DT130" s="62"/>
    </row>
    <row r="131" spans="2:124" ht="26.25" customHeight="1" outlineLevel="2">
      <c r="B131" s="99" t="s">
        <v>133</v>
      </c>
      <c r="C131" s="78">
        <f t="shared" si="9"/>
        <v>38.5</v>
      </c>
      <c r="D131" s="85">
        <v>1</v>
      </c>
      <c r="E131" s="63"/>
      <c r="F131" s="63"/>
      <c r="G131" s="76" t="s">
        <v>4</v>
      </c>
      <c r="H131" s="76" t="s">
        <v>347</v>
      </c>
      <c r="I131" s="76"/>
      <c r="J131" s="76"/>
      <c r="K131" s="64">
        <v>0</v>
      </c>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c r="BO131" s="62"/>
      <c r="BP131" s="62"/>
      <c r="BQ131" s="62"/>
      <c r="BR131" s="62"/>
      <c r="BS131" s="62"/>
      <c r="BT131" s="62"/>
      <c r="BU131" s="62"/>
      <c r="BV131" s="62"/>
      <c r="BW131" s="62"/>
      <c r="BX131" s="62"/>
      <c r="BY131" s="62"/>
      <c r="BZ131" s="62"/>
      <c r="CA131" s="62"/>
      <c r="CB131" s="62"/>
      <c r="CC131" s="62"/>
      <c r="CD131" s="62"/>
      <c r="CE131" s="62"/>
      <c r="CF131" s="62"/>
      <c r="CG131" s="62"/>
      <c r="CH131" s="62"/>
      <c r="CI131" s="62"/>
      <c r="CJ131" s="62"/>
      <c r="CK131" s="62"/>
      <c r="CL131" s="62"/>
      <c r="CM131" s="62"/>
      <c r="CN131" s="62"/>
      <c r="CO131" s="62"/>
      <c r="CP131" s="62"/>
      <c r="CQ131" s="62"/>
      <c r="CR131" s="62"/>
      <c r="CS131" s="62"/>
      <c r="CT131" s="62"/>
      <c r="CU131" s="62"/>
      <c r="CV131" s="62"/>
      <c r="CW131" s="62"/>
      <c r="CX131" s="62"/>
      <c r="CY131" s="62"/>
      <c r="CZ131" s="62"/>
      <c r="DA131" s="62"/>
      <c r="DB131" s="62"/>
      <c r="DC131" s="62"/>
      <c r="DD131" s="62"/>
      <c r="DE131" s="62"/>
      <c r="DF131" s="62"/>
      <c r="DG131" s="62"/>
      <c r="DH131" s="62"/>
      <c r="DI131" s="62"/>
      <c r="DJ131" s="62"/>
      <c r="DK131" s="62"/>
      <c r="DL131" s="62"/>
      <c r="DM131" s="62"/>
      <c r="DN131" s="62"/>
      <c r="DO131" s="62"/>
      <c r="DP131" s="62"/>
      <c r="DQ131" s="62"/>
      <c r="DR131" s="62"/>
      <c r="DS131" s="62"/>
      <c r="DT131" s="62"/>
    </row>
    <row r="132" spans="2:124" ht="26.25" customHeight="1" outlineLevel="2">
      <c r="B132" s="99" t="s">
        <v>134</v>
      </c>
      <c r="C132" s="78">
        <f t="shared" si="9"/>
        <v>39.5</v>
      </c>
      <c r="D132" s="85">
        <v>0.5</v>
      </c>
      <c r="E132" s="63"/>
      <c r="F132" s="63"/>
      <c r="G132" s="76" t="s">
        <v>4</v>
      </c>
      <c r="H132" s="76" t="s">
        <v>347</v>
      </c>
      <c r="I132" s="76"/>
      <c r="J132" s="76"/>
      <c r="K132" s="64">
        <v>0</v>
      </c>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c r="BN132" s="62"/>
      <c r="BO132" s="62"/>
      <c r="BP132" s="62"/>
      <c r="BQ132" s="62"/>
      <c r="BR132" s="62"/>
      <c r="BS132" s="62"/>
      <c r="BT132" s="62"/>
      <c r="BU132" s="62"/>
      <c r="BV132" s="62"/>
      <c r="BW132" s="62"/>
      <c r="BX132" s="62"/>
      <c r="BY132" s="62"/>
      <c r="BZ132" s="62"/>
      <c r="CA132" s="62"/>
      <c r="CB132" s="62"/>
      <c r="CC132" s="62"/>
      <c r="CD132" s="62"/>
      <c r="CE132" s="62"/>
      <c r="CF132" s="62"/>
      <c r="CG132" s="62"/>
      <c r="CH132" s="62"/>
      <c r="CI132" s="62"/>
      <c r="CJ132" s="62"/>
      <c r="CK132" s="62"/>
      <c r="CL132" s="62"/>
      <c r="CM132" s="62"/>
      <c r="CN132" s="62"/>
      <c r="CO132" s="62"/>
      <c r="CP132" s="62"/>
      <c r="CQ132" s="62"/>
      <c r="CR132" s="62"/>
      <c r="CS132" s="62"/>
      <c r="CT132" s="62"/>
      <c r="CU132" s="62"/>
      <c r="CV132" s="62"/>
      <c r="CW132" s="62"/>
      <c r="CX132" s="62"/>
      <c r="CY132" s="62"/>
      <c r="CZ132" s="62"/>
      <c r="DA132" s="62"/>
      <c r="DB132" s="62"/>
      <c r="DC132" s="62"/>
      <c r="DD132" s="62"/>
      <c r="DE132" s="62"/>
      <c r="DF132" s="62"/>
      <c r="DG132" s="62"/>
      <c r="DH132" s="62"/>
      <c r="DI132" s="62"/>
      <c r="DJ132" s="62"/>
      <c r="DK132" s="62"/>
      <c r="DL132" s="62"/>
      <c r="DM132" s="62"/>
      <c r="DN132" s="62"/>
      <c r="DO132" s="62"/>
      <c r="DP132" s="62"/>
      <c r="DQ132" s="62"/>
      <c r="DR132" s="62"/>
      <c r="DS132" s="62"/>
      <c r="DT132" s="62"/>
    </row>
    <row r="133" spans="2:124" ht="26.25" customHeight="1" outlineLevel="2">
      <c r="B133" s="99" t="s">
        <v>135</v>
      </c>
      <c r="C133" s="78">
        <f t="shared" si="9"/>
        <v>40</v>
      </c>
      <c r="D133" s="85">
        <v>0.5</v>
      </c>
      <c r="E133" s="63"/>
      <c r="F133" s="63"/>
      <c r="G133" s="76" t="s">
        <v>4</v>
      </c>
      <c r="H133" s="76" t="s">
        <v>347</v>
      </c>
      <c r="I133" s="76"/>
      <c r="J133" s="76"/>
      <c r="K133" s="64">
        <v>0</v>
      </c>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c r="BN133" s="62"/>
      <c r="BO133" s="62"/>
      <c r="BP133" s="62"/>
      <c r="BQ133" s="62"/>
      <c r="BR133" s="62"/>
      <c r="BS133" s="62"/>
      <c r="BT133" s="62"/>
      <c r="BU133" s="62"/>
      <c r="BV133" s="62"/>
      <c r="BW133" s="62"/>
      <c r="BX133" s="62"/>
      <c r="BY133" s="62"/>
      <c r="BZ133" s="62"/>
      <c r="CA133" s="62"/>
      <c r="CB133" s="62"/>
      <c r="CC133" s="62"/>
      <c r="CD133" s="62"/>
      <c r="CE133" s="62"/>
      <c r="CF133" s="62"/>
      <c r="CG133" s="62"/>
      <c r="CH133" s="62"/>
      <c r="CI133" s="62"/>
      <c r="CJ133" s="62"/>
      <c r="CK133" s="62"/>
      <c r="CL133" s="62"/>
      <c r="CM133" s="62"/>
      <c r="CN133" s="62"/>
      <c r="CO133" s="62"/>
      <c r="CP133" s="62"/>
      <c r="CQ133" s="62"/>
      <c r="CR133" s="62"/>
      <c r="CS133" s="62"/>
      <c r="CT133" s="62"/>
      <c r="CU133" s="62"/>
      <c r="CV133" s="62"/>
      <c r="CW133" s="62"/>
      <c r="CX133" s="62"/>
      <c r="CY133" s="62"/>
      <c r="CZ133" s="62"/>
      <c r="DA133" s="62"/>
      <c r="DB133" s="62"/>
      <c r="DC133" s="62"/>
      <c r="DD133" s="62"/>
      <c r="DE133" s="62"/>
      <c r="DF133" s="62"/>
      <c r="DG133" s="62"/>
      <c r="DH133" s="62"/>
      <c r="DI133" s="62"/>
      <c r="DJ133" s="62"/>
      <c r="DK133" s="62"/>
      <c r="DL133" s="62"/>
      <c r="DM133" s="62"/>
      <c r="DN133" s="62"/>
      <c r="DO133" s="62"/>
      <c r="DP133" s="62"/>
      <c r="DQ133" s="62"/>
      <c r="DR133" s="62"/>
      <c r="DS133" s="62"/>
      <c r="DT133" s="62"/>
    </row>
    <row r="134" spans="2:124" ht="26.25" customHeight="1" outlineLevel="2">
      <c r="B134" s="99" t="s">
        <v>136</v>
      </c>
      <c r="C134" s="78">
        <f t="shared" si="9"/>
        <v>40.5</v>
      </c>
      <c r="D134" s="85">
        <v>0.25</v>
      </c>
      <c r="E134" s="63"/>
      <c r="F134" s="63"/>
      <c r="G134" s="76" t="s">
        <v>4</v>
      </c>
      <c r="H134" s="76" t="s">
        <v>347</v>
      </c>
      <c r="I134" s="76"/>
      <c r="J134" s="76"/>
      <c r="K134" s="64">
        <v>0</v>
      </c>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c r="BN134" s="62"/>
      <c r="BO134" s="62"/>
      <c r="BP134" s="62"/>
      <c r="BQ134" s="62"/>
      <c r="BR134" s="62"/>
      <c r="BS134" s="62"/>
      <c r="BT134" s="62"/>
      <c r="BU134" s="62"/>
      <c r="BV134" s="62"/>
      <c r="BW134" s="62"/>
      <c r="BX134" s="62"/>
      <c r="BY134" s="62"/>
      <c r="BZ134" s="62"/>
      <c r="CA134" s="62"/>
      <c r="CB134" s="62"/>
      <c r="CC134" s="62"/>
      <c r="CD134" s="62"/>
      <c r="CE134" s="62"/>
      <c r="CF134" s="62"/>
      <c r="CG134" s="62"/>
      <c r="CH134" s="62"/>
      <c r="CI134" s="62"/>
      <c r="CJ134" s="62"/>
      <c r="CK134" s="62"/>
      <c r="CL134" s="62"/>
      <c r="CM134" s="62"/>
      <c r="CN134" s="62"/>
      <c r="CO134" s="62"/>
      <c r="CP134" s="62"/>
      <c r="CQ134" s="62"/>
      <c r="CR134" s="62"/>
      <c r="CS134" s="62"/>
      <c r="CT134" s="62"/>
      <c r="CU134" s="62"/>
      <c r="CV134" s="62"/>
      <c r="CW134" s="62"/>
      <c r="CX134" s="62"/>
      <c r="CY134" s="62"/>
      <c r="CZ134" s="62"/>
      <c r="DA134" s="62"/>
      <c r="DB134" s="62"/>
      <c r="DC134" s="62"/>
      <c r="DD134" s="62"/>
      <c r="DE134" s="62"/>
      <c r="DF134" s="62"/>
      <c r="DG134" s="62"/>
      <c r="DH134" s="62"/>
      <c r="DI134" s="62"/>
      <c r="DJ134" s="62"/>
      <c r="DK134" s="62"/>
      <c r="DL134" s="62"/>
      <c r="DM134" s="62"/>
      <c r="DN134" s="62"/>
      <c r="DO134" s="62"/>
      <c r="DP134" s="62"/>
      <c r="DQ134" s="62"/>
      <c r="DR134" s="62"/>
      <c r="DS134" s="62"/>
      <c r="DT134" s="62"/>
    </row>
    <row r="135" spans="2:124" ht="36.75" customHeight="1" outlineLevel="2">
      <c r="B135" s="99" t="s">
        <v>137</v>
      </c>
      <c r="C135" s="78">
        <f t="shared" si="9"/>
        <v>40.75</v>
      </c>
      <c r="D135" s="76">
        <f>VLOOKUP(B135,'Estimaciones variables'!$A$2:$B$23,2,FALSE)</f>
        <v>0.5</v>
      </c>
      <c r="E135" s="63"/>
      <c r="F135" s="63"/>
      <c r="G135" s="76" t="s">
        <v>4</v>
      </c>
      <c r="H135" s="76" t="s">
        <v>347</v>
      </c>
      <c r="I135" s="76"/>
      <c r="J135" s="76"/>
      <c r="K135" s="64">
        <v>0</v>
      </c>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c r="BN135" s="62"/>
      <c r="BO135" s="62"/>
      <c r="BP135" s="62"/>
      <c r="BQ135" s="62"/>
      <c r="BR135" s="62"/>
      <c r="BS135" s="62"/>
      <c r="BT135" s="62"/>
      <c r="BU135" s="62"/>
      <c r="BV135" s="62"/>
      <c r="BW135" s="62"/>
      <c r="BX135" s="62"/>
      <c r="BY135" s="62"/>
      <c r="BZ135" s="62"/>
      <c r="CA135" s="62"/>
      <c r="CB135" s="62"/>
      <c r="CC135" s="62"/>
      <c r="CD135" s="62"/>
      <c r="CE135" s="62"/>
      <c r="CF135" s="62"/>
      <c r="CG135" s="62"/>
      <c r="CH135" s="62"/>
      <c r="CI135" s="62"/>
      <c r="CJ135" s="62"/>
      <c r="CK135" s="62"/>
      <c r="CL135" s="62"/>
      <c r="CM135" s="62"/>
      <c r="CN135" s="62"/>
      <c r="CO135" s="62"/>
      <c r="CP135" s="62"/>
      <c r="CQ135" s="62"/>
      <c r="CR135" s="62"/>
      <c r="CS135" s="62"/>
      <c r="CT135" s="62"/>
      <c r="CU135" s="62"/>
      <c r="CV135" s="62"/>
      <c r="CW135" s="62"/>
      <c r="CX135" s="62"/>
      <c r="CY135" s="62"/>
      <c r="CZ135" s="62"/>
      <c r="DA135" s="62"/>
      <c r="DB135" s="62"/>
      <c r="DC135" s="62"/>
      <c r="DD135" s="62"/>
      <c r="DE135" s="62"/>
      <c r="DF135" s="62"/>
      <c r="DG135" s="62"/>
      <c r="DH135" s="62"/>
      <c r="DI135" s="62"/>
      <c r="DJ135" s="62"/>
      <c r="DK135" s="62"/>
      <c r="DL135" s="62"/>
      <c r="DM135" s="62"/>
      <c r="DN135" s="62"/>
      <c r="DO135" s="62"/>
      <c r="DP135" s="62"/>
      <c r="DQ135" s="62"/>
      <c r="DR135" s="62"/>
      <c r="DS135" s="62"/>
      <c r="DT135" s="62"/>
    </row>
    <row r="136" spans="2:124" ht="26.25" customHeight="1" outlineLevel="2">
      <c r="B136" s="99" t="s">
        <v>138</v>
      </c>
      <c r="C136" s="78">
        <f t="shared" si="9"/>
        <v>41.25</v>
      </c>
      <c r="D136" s="76">
        <f>VLOOKUP(B136,'Estimaciones variables'!$A$2:$B$23,2,FALSE)</f>
        <v>0.25</v>
      </c>
      <c r="E136" s="63"/>
      <c r="F136" s="63"/>
      <c r="G136" s="76" t="s">
        <v>4</v>
      </c>
      <c r="H136" s="76" t="s">
        <v>347</v>
      </c>
      <c r="I136" s="76"/>
      <c r="J136" s="76"/>
      <c r="K136" s="64">
        <v>0</v>
      </c>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c r="BN136" s="62"/>
      <c r="BO136" s="62"/>
      <c r="BP136" s="62"/>
      <c r="BQ136" s="62"/>
      <c r="BR136" s="62"/>
      <c r="BS136" s="62"/>
      <c r="BT136" s="62"/>
      <c r="BU136" s="62"/>
      <c r="BV136" s="62"/>
      <c r="BW136" s="62"/>
      <c r="BX136" s="62"/>
      <c r="BY136" s="62"/>
      <c r="BZ136" s="62"/>
      <c r="CA136" s="62"/>
      <c r="CB136" s="62"/>
      <c r="CC136" s="62"/>
      <c r="CD136" s="62"/>
      <c r="CE136" s="62"/>
      <c r="CF136" s="62"/>
      <c r="CG136" s="62"/>
      <c r="CH136" s="62"/>
      <c r="CI136" s="62"/>
      <c r="CJ136" s="62"/>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2"/>
      <c r="DO136" s="62"/>
      <c r="DP136" s="62"/>
      <c r="DQ136" s="62"/>
      <c r="DR136" s="62"/>
      <c r="DS136" s="62"/>
      <c r="DT136" s="62"/>
    </row>
    <row r="137" spans="2:124" ht="26.25" customHeight="1" outlineLevel="2">
      <c r="B137" s="99" t="s">
        <v>139</v>
      </c>
      <c r="C137" s="78">
        <f t="shared" si="9"/>
        <v>41.5</v>
      </c>
      <c r="D137" s="76">
        <f>VLOOKUP(B137,'Estimaciones variables'!$A$2:$B$23,2,FALSE)</f>
        <v>0.5</v>
      </c>
      <c r="E137" s="63"/>
      <c r="F137" s="63"/>
      <c r="G137" s="76" t="s">
        <v>4</v>
      </c>
      <c r="H137" s="76" t="s">
        <v>347</v>
      </c>
      <c r="I137" s="76"/>
      <c r="J137" s="76"/>
      <c r="K137" s="64">
        <v>0</v>
      </c>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c r="BN137" s="62"/>
      <c r="BO137" s="62"/>
      <c r="BP137" s="62"/>
      <c r="BQ137" s="62"/>
      <c r="BR137" s="62"/>
      <c r="BS137" s="62"/>
      <c r="BT137" s="62"/>
      <c r="BU137" s="62"/>
      <c r="BV137" s="62"/>
      <c r="BW137" s="62"/>
      <c r="BX137" s="62"/>
      <c r="BY137" s="62"/>
      <c r="BZ137" s="62"/>
      <c r="CA137" s="62"/>
      <c r="CB137" s="62"/>
      <c r="CC137" s="62"/>
      <c r="CD137" s="62"/>
      <c r="CE137" s="62"/>
      <c r="CF137" s="62"/>
      <c r="CG137" s="62"/>
      <c r="CH137" s="62"/>
      <c r="CI137" s="62"/>
      <c r="CJ137" s="62"/>
      <c r="CK137" s="62"/>
      <c r="CL137" s="62"/>
      <c r="CM137" s="62"/>
      <c r="CN137" s="62"/>
      <c r="CO137" s="62"/>
      <c r="CP137" s="62"/>
      <c r="CQ137" s="62"/>
      <c r="CR137" s="62"/>
      <c r="CS137" s="62"/>
      <c r="CT137" s="62"/>
      <c r="CU137" s="62"/>
      <c r="CV137" s="62"/>
      <c r="CW137" s="62"/>
      <c r="CX137" s="62"/>
      <c r="CY137" s="62"/>
      <c r="CZ137" s="62"/>
      <c r="DA137" s="62"/>
      <c r="DB137" s="62"/>
      <c r="DC137" s="62"/>
      <c r="DD137" s="62"/>
      <c r="DE137" s="62"/>
      <c r="DF137" s="62"/>
      <c r="DG137" s="62"/>
      <c r="DH137" s="62"/>
      <c r="DI137" s="62"/>
      <c r="DJ137" s="62"/>
      <c r="DK137" s="62"/>
      <c r="DL137" s="62"/>
      <c r="DM137" s="62"/>
      <c r="DN137" s="62"/>
      <c r="DO137" s="62"/>
      <c r="DP137" s="62"/>
      <c r="DQ137" s="62"/>
      <c r="DR137" s="62"/>
      <c r="DS137" s="62"/>
      <c r="DT137" s="62"/>
    </row>
    <row r="138" spans="2:124" ht="26.25" customHeight="1" outlineLevel="2">
      <c r="B138" s="101" t="s">
        <v>140</v>
      </c>
      <c r="C138" s="87">
        <f>C139</f>
        <v>42</v>
      </c>
      <c r="D138" s="87">
        <f>(C146+D146)-C139</f>
        <v>5</v>
      </c>
      <c r="E138" s="67"/>
      <c r="F138" s="67"/>
      <c r="G138" s="89"/>
      <c r="H138" s="89"/>
      <c r="I138" s="89"/>
      <c r="J138" s="89"/>
      <c r="K138" s="68">
        <v>0</v>
      </c>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c r="BN138" s="62"/>
      <c r="BO138" s="62"/>
      <c r="BP138" s="62"/>
      <c r="BQ138" s="62"/>
      <c r="BR138" s="62"/>
      <c r="BS138" s="62"/>
      <c r="BT138" s="62"/>
      <c r="BU138" s="62"/>
      <c r="BV138" s="62"/>
      <c r="BW138" s="62"/>
      <c r="BX138" s="62"/>
      <c r="BY138" s="62"/>
      <c r="BZ138" s="62"/>
      <c r="CA138" s="62"/>
      <c r="CB138" s="62"/>
      <c r="CC138" s="62"/>
      <c r="CD138" s="62"/>
      <c r="CE138" s="62"/>
      <c r="CF138" s="62"/>
      <c r="CG138" s="62"/>
      <c r="CH138" s="62"/>
      <c r="CI138" s="62"/>
      <c r="CJ138" s="62"/>
      <c r="CK138" s="62"/>
      <c r="CL138" s="62"/>
      <c r="CM138" s="62"/>
      <c r="CN138" s="62"/>
      <c r="CO138" s="62"/>
      <c r="CP138" s="62"/>
      <c r="CQ138" s="62"/>
      <c r="CR138" s="62"/>
      <c r="CS138" s="62"/>
      <c r="CT138" s="62"/>
      <c r="CU138" s="62"/>
      <c r="CV138" s="62"/>
      <c r="CW138" s="62"/>
      <c r="CX138" s="62"/>
      <c r="CY138" s="62"/>
      <c r="CZ138" s="62"/>
      <c r="DA138" s="62"/>
      <c r="DB138" s="62"/>
      <c r="DC138" s="62"/>
      <c r="DD138" s="62"/>
      <c r="DE138" s="62"/>
      <c r="DF138" s="62"/>
      <c r="DG138" s="62"/>
      <c r="DH138" s="62"/>
      <c r="DI138" s="62"/>
      <c r="DJ138" s="62"/>
      <c r="DK138" s="62"/>
      <c r="DL138" s="62"/>
      <c r="DM138" s="62"/>
      <c r="DN138" s="62"/>
      <c r="DO138" s="62"/>
      <c r="DP138" s="62"/>
      <c r="DQ138" s="62"/>
      <c r="DR138" s="62"/>
      <c r="DS138" s="62"/>
      <c r="DT138" s="62"/>
    </row>
    <row r="139" spans="2:124" ht="26.25" customHeight="1" outlineLevel="2">
      <c r="B139" s="99" t="s">
        <v>141</v>
      </c>
      <c r="C139" s="78">
        <f>ROUNDUP(C137+D137,0)</f>
        <v>42</v>
      </c>
      <c r="D139" s="85">
        <v>1</v>
      </c>
      <c r="E139" s="63"/>
      <c r="F139" s="63"/>
      <c r="G139" s="76" t="s">
        <v>4</v>
      </c>
      <c r="H139" s="76" t="s">
        <v>347</v>
      </c>
      <c r="I139" s="76"/>
      <c r="J139" s="76"/>
      <c r="K139" s="64">
        <v>0</v>
      </c>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c r="BN139" s="62"/>
      <c r="BO139" s="62"/>
      <c r="BP139" s="62"/>
      <c r="BQ139" s="62"/>
      <c r="BR139" s="62"/>
      <c r="BS139" s="62"/>
      <c r="BT139" s="62"/>
      <c r="BU139" s="62"/>
      <c r="BV139" s="62"/>
      <c r="BW139" s="62"/>
      <c r="BX139" s="62"/>
      <c r="BY139" s="62"/>
      <c r="BZ139" s="62"/>
      <c r="CA139" s="62"/>
      <c r="CB139" s="62"/>
      <c r="CC139" s="62"/>
      <c r="CD139" s="62"/>
      <c r="CE139" s="62"/>
      <c r="CF139" s="62"/>
      <c r="CG139" s="62"/>
      <c r="CH139" s="62"/>
      <c r="CI139" s="62"/>
      <c r="CJ139" s="62"/>
      <c r="CK139" s="62"/>
      <c r="CL139" s="62"/>
      <c r="CM139" s="62"/>
      <c r="CN139" s="62"/>
      <c r="CO139" s="62"/>
      <c r="CP139" s="62"/>
      <c r="CQ139" s="62"/>
      <c r="CR139" s="62"/>
      <c r="CS139" s="62"/>
      <c r="CT139" s="62"/>
      <c r="CU139" s="62"/>
      <c r="CV139" s="62"/>
      <c r="CW139" s="62"/>
      <c r="CX139" s="62"/>
      <c r="CY139" s="62"/>
      <c r="CZ139" s="62"/>
      <c r="DA139" s="62"/>
      <c r="DB139" s="62"/>
      <c r="DC139" s="62"/>
      <c r="DD139" s="62"/>
      <c r="DE139" s="62"/>
      <c r="DF139" s="62"/>
      <c r="DG139" s="62"/>
      <c r="DH139" s="62"/>
      <c r="DI139" s="62"/>
      <c r="DJ139" s="62"/>
      <c r="DK139" s="62"/>
      <c r="DL139" s="62"/>
      <c r="DM139" s="62"/>
      <c r="DN139" s="62"/>
      <c r="DO139" s="62"/>
      <c r="DP139" s="62"/>
      <c r="DQ139" s="62"/>
      <c r="DR139" s="62"/>
      <c r="DS139" s="62"/>
      <c r="DT139" s="62"/>
    </row>
    <row r="140" spans="2:124" ht="26.25" customHeight="1" outlineLevel="2">
      <c r="B140" s="99" t="s">
        <v>142</v>
      </c>
      <c r="C140" s="78">
        <f>C139+D139</f>
        <v>43</v>
      </c>
      <c r="D140" s="85">
        <v>2</v>
      </c>
      <c r="E140" s="63"/>
      <c r="F140" s="63"/>
      <c r="G140" s="76" t="s">
        <v>287</v>
      </c>
      <c r="H140" s="76" t="s">
        <v>347</v>
      </c>
      <c r="I140" s="76"/>
      <c r="J140" s="76"/>
      <c r="K140" s="64">
        <v>0</v>
      </c>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c r="BO140" s="62"/>
      <c r="BP140" s="62"/>
      <c r="BQ140" s="62"/>
      <c r="BR140" s="62"/>
      <c r="BS140" s="62"/>
      <c r="BT140" s="62"/>
      <c r="BU140" s="62"/>
      <c r="BV140" s="62"/>
      <c r="BW140" s="62"/>
      <c r="BX140" s="62"/>
      <c r="BY140" s="62"/>
      <c r="BZ140" s="62"/>
      <c r="CA140" s="62"/>
      <c r="CB140" s="62"/>
      <c r="CC140" s="62"/>
      <c r="CD140" s="62"/>
      <c r="CE140" s="62"/>
      <c r="CF140" s="62"/>
      <c r="CG140" s="62"/>
      <c r="CH140" s="62"/>
      <c r="CI140" s="62"/>
      <c r="CJ140" s="62"/>
      <c r="CK140" s="62"/>
      <c r="CL140" s="62"/>
      <c r="CM140" s="62"/>
      <c r="CN140" s="62"/>
      <c r="CO140" s="62"/>
      <c r="CP140" s="62"/>
      <c r="CQ140" s="62"/>
      <c r="CR140" s="62"/>
      <c r="CS140" s="62"/>
      <c r="CT140" s="62"/>
      <c r="CU140" s="62"/>
      <c r="CV140" s="62"/>
      <c r="CW140" s="62"/>
      <c r="CX140" s="62"/>
      <c r="CY140" s="62"/>
      <c r="CZ140" s="62"/>
      <c r="DA140" s="62"/>
      <c r="DB140" s="62"/>
      <c r="DC140" s="62"/>
      <c r="DD140" s="62"/>
      <c r="DE140" s="62"/>
      <c r="DF140" s="62"/>
      <c r="DG140" s="62"/>
      <c r="DH140" s="62"/>
      <c r="DI140" s="62"/>
      <c r="DJ140" s="62"/>
      <c r="DK140" s="62"/>
      <c r="DL140" s="62"/>
      <c r="DM140" s="62"/>
      <c r="DN140" s="62"/>
      <c r="DO140" s="62"/>
      <c r="DP140" s="62"/>
      <c r="DQ140" s="62"/>
      <c r="DR140" s="62"/>
      <c r="DS140" s="62"/>
      <c r="DT140" s="62"/>
    </row>
    <row r="141" spans="2:124" ht="26.25" customHeight="1" outlineLevel="2">
      <c r="B141" s="99" t="s">
        <v>143</v>
      </c>
      <c r="C141" s="78">
        <f t="shared" ref="C141:C146" si="10">C140+D140</f>
        <v>45</v>
      </c>
      <c r="D141" s="85">
        <v>0.5</v>
      </c>
      <c r="E141" s="63"/>
      <c r="F141" s="63"/>
      <c r="G141" s="76" t="s">
        <v>4</v>
      </c>
      <c r="H141" s="76" t="s">
        <v>347</v>
      </c>
      <c r="I141" s="76"/>
      <c r="J141" s="76"/>
      <c r="K141" s="64">
        <v>0</v>
      </c>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c r="BO141" s="62"/>
      <c r="BP141" s="62"/>
      <c r="BQ141" s="62"/>
      <c r="BR141" s="62"/>
      <c r="BS141" s="62"/>
      <c r="BT141" s="62"/>
      <c r="BU141" s="62"/>
      <c r="BV141" s="62"/>
      <c r="BW141" s="62"/>
      <c r="BX141" s="62"/>
      <c r="BY141" s="62"/>
      <c r="BZ141" s="62"/>
      <c r="CA141" s="62"/>
      <c r="CB141" s="62"/>
      <c r="CC141" s="62"/>
      <c r="CD141" s="62"/>
      <c r="CE141" s="62"/>
      <c r="CF141" s="62"/>
      <c r="CG141" s="62"/>
      <c r="CH141" s="62"/>
      <c r="CI141" s="62"/>
      <c r="CJ141" s="62"/>
      <c r="CK141" s="62"/>
      <c r="CL141" s="62"/>
      <c r="CM141" s="62"/>
      <c r="CN141" s="62"/>
      <c r="CO141" s="62"/>
      <c r="CP141" s="62"/>
      <c r="CQ141" s="62"/>
      <c r="CR141" s="62"/>
      <c r="CS141" s="62"/>
      <c r="CT141" s="62"/>
      <c r="CU141" s="62"/>
      <c r="CV141" s="62"/>
      <c r="CW141" s="62"/>
      <c r="CX141" s="62"/>
      <c r="CY141" s="62"/>
      <c r="CZ141" s="62"/>
      <c r="DA141" s="62"/>
      <c r="DB141" s="62"/>
      <c r="DC141" s="62"/>
      <c r="DD141" s="62"/>
      <c r="DE141" s="62"/>
      <c r="DF141" s="62"/>
      <c r="DG141" s="62"/>
      <c r="DH141" s="62"/>
      <c r="DI141" s="62"/>
      <c r="DJ141" s="62"/>
      <c r="DK141" s="62"/>
      <c r="DL141" s="62"/>
      <c r="DM141" s="62"/>
      <c r="DN141" s="62"/>
      <c r="DO141" s="62"/>
      <c r="DP141" s="62"/>
      <c r="DQ141" s="62"/>
      <c r="DR141" s="62"/>
      <c r="DS141" s="62"/>
      <c r="DT141" s="62"/>
    </row>
    <row r="142" spans="2:124" ht="26.25" customHeight="1" outlineLevel="2">
      <c r="B142" s="99" t="s">
        <v>144</v>
      </c>
      <c r="C142" s="78">
        <f t="shared" si="10"/>
        <v>45.5</v>
      </c>
      <c r="D142" s="76">
        <f>VLOOKUP(B142,'Estimaciones variables'!$A$2:$B$23,2,FALSE)</f>
        <v>0.25</v>
      </c>
      <c r="E142" s="63"/>
      <c r="F142" s="63"/>
      <c r="G142" s="76" t="s">
        <v>4</v>
      </c>
      <c r="H142" s="76" t="s">
        <v>347</v>
      </c>
      <c r="I142" s="76"/>
      <c r="J142" s="76"/>
      <c r="K142" s="64">
        <v>0</v>
      </c>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c r="BO142" s="62"/>
      <c r="BP142" s="62"/>
      <c r="BQ142" s="62"/>
      <c r="BR142" s="62"/>
      <c r="BS142" s="62"/>
      <c r="BT142" s="62"/>
      <c r="BU142" s="62"/>
      <c r="BV142" s="62"/>
      <c r="BW142" s="62"/>
      <c r="BX142" s="62"/>
      <c r="BY142" s="62"/>
      <c r="BZ142" s="62"/>
      <c r="CA142" s="62"/>
      <c r="CB142" s="62"/>
      <c r="CC142" s="62"/>
      <c r="CD142" s="62"/>
      <c r="CE142" s="62"/>
      <c r="CF142" s="62"/>
      <c r="CG142" s="62"/>
      <c r="CH142" s="62"/>
      <c r="CI142" s="62"/>
      <c r="CJ142" s="62"/>
      <c r="CK142" s="62"/>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c r="DO142" s="62"/>
      <c r="DP142" s="62"/>
      <c r="DQ142" s="62"/>
      <c r="DR142" s="62"/>
      <c r="DS142" s="62"/>
      <c r="DT142" s="62"/>
    </row>
    <row r="143" spans="2:124" ht="26.25" customHeight="1" outlineLevel="2">
      <c r="B143" s="99" t="s">
        <v>145</v>
      </c>
      <c r="C143" s="78">
        <f t="shared" si="10"/>
        <v>45.75</v>
      </c>
      <c r="D143" s="76">
        <f>VLOOKUP(B143,'Estimaciones variables'!$A$2:$B$23,2,FALSE)</f>
        <v>0.25</v>
      </c>
      <c r="E143" s="63"/>
      <c r="F143" s="63"/>
      <c r="G143" s="76" t="s">
        <v>4</v>
      </c>
      <c r="H143" s="76" t="s">
        <v>347</v>
      </c>
      <c r="I143" s="76"/>
      <c r="J143" s="76"/>
      <c r="K143" s="64">
        <v>0</v>
      </c>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c r="BN143" s="62"/>
      <c r="BO143" s="62"/>
      <c r="BP143" s="62"/>
      <c r="BQ143" s="62"/>
      <c r="BR143" s="62"/>
      <c r="BS143" s="62"/>
      <c r="BT143" s="62"/>
      <c r="BU143" s="62"/>
      <c r="BV143" s="62"/>
      <c r="BW143" s="62"/>
      <c r="BX143" s="62"/>
      <c r="BY143" s="62"/>
      <c r="BZ143" s="62"/>
      <c r="CA143" s="62"/>
      <c r="CB143" s="62"/>
      <c r="CC143" s="62"/>
      <c r="CD143" s="62"/>
      <c r="CE143" s="62"/>
      <c r="CF143" s="62"/>
      <c r="CG143" s="62"/>
      <c r="CH143" s="62"/>
      <c r="CI143" s="62"/>
      <c r="CJ143" s="62"/>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c r="DO143" s="62"/>
      <c r="DP143" s="62"/>
      <c r="DQ143" s="62"/>
      <c r="DR143" s="62"/>
      <c r="DS143" s="62"/>
      <c r="DT143" s="62"/>
    </row>
    <row r="144" spans="2:124" ht="26.25" customHeight="1" outlineLevel="2">
      <c r="B144" s="99" t="s">
        <v>146</v>
      </c>
      <c r="C144" s="78">
        <f t="shared" si="10"/>
        <v>46</v>
      </c>
      <c r="D144" s="76">
        <f>VLOOKUP(B144,'Estimaciones variables'!$A$2:$B$23,2,FALSE)</f>
        <v>0.25</v>
      </c>
      <c r="E144" s="63"/>
      <c r="F144" s="63"/>
      <c r="G144" s="76" t="s">
        <v>4</v>
      </c>
      <c r="H144" s="76" t="s">
        <v>347</v>
      </c>
      <c r="I144" s="76"/>
      <c r="J144" s="76"/>
      <c r="K144" s="64">
        <v>0</v>
      </c>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c r="BN144" s="62"/>
      <c r="BO144" s="62"/>
      <c r="BP144" s="62"/>
      <c r="BQ144" s="62"/>
      <c r="BR144" s="62"/>
      <c r="BS144" s="62"/>
      <c r="BT144" s="62"/>
      <c r="BU144" s="62"/>
      <c r="BV144" s="62"/>
      <c r="BW144" s="62"/>
      <c r="BX144" s="62"/>
      <c r="BY144" s="62"/>
      <c r="BZ144" s="62"/>
      <c r="CA144" s="62"/>
      <c r="CB144" s="62"/>
      <c r="CC144" s="62"/>
      <c r="CD144" s="62"/>
      <c r="CE144" s="62"/>
      <c r="CF144" s="62"/>
      <c r="CG144" s="62"/>
      <c r="CH144" s="62"/>
      <c r="CI144" s="62"/>
      <c r="CJ144" s="62"/>
      <c r="CK144" s="62"/>
      <c r="CL144" s="62"/>
      <c r="CM144" s="62"/>
      <c r="CN144" s="62"/>
      <c r="CO144" s="62"/>
      <c r="CP144" s="62"/>
      <c r="CQ144" s="62"/>
      <c r="CR144" s="62"/>
      <c r="CS144" s="62"/>
      <c r="CT144" s="62"/>
      <c r="CU144" s="62"/>
      <c r="CV144" s="62"/>
      <c r="CW144" s="62"/>
      <c r="CX144" s="62"/>
      <c r="CY144" s="62"/>
      <c r="CZ144" s="62"/>
      <c r="DA144" s="62"/>
      <c r="DB144" s="62"/>
      <c r="DC144" s="62"/>
      <c r="DD144" s="62"/>
      <c r="DE144" s="62"/>
      <c r="DF144" s="62"/>
      <c r="DG144" s="62"/>
      <c r="DH144" s="62"/>
      <c r="DI144" s="62"/>
      <c r="DJ144" s="62"/>
      <c r="DK144" s="62"/>
      <c r="DL144" s="62"/>
      <c r="DM144" s="62"/>
      <c r="DN144" s="62"/>
      <c r="DO144" s="62"/>
      <c r="DP144" s="62"/>
      <c r="DQ144" s="62"/>
      <c r="DR144" s="62"/>
      <c r="DS144" s="62"/>
      <c r="DT144" s="62"/>
    </row>
    <row r="145" spans="2:124" ht="26.25" customHeight="1" outlineLevel="2">
      <c r="B145" s="99" t="s">
        <v>147</v>
      </c>
      <c r="C145" s="78">
        <f t="shared" si="10"/>
        <v>46.25</v>
      </c>
      <c r="D145" s="76">
        <f>VLOOKUP(B145,'Estimaciones variables'!$A$2:$B$23,2,FALSE)</f>
        <v>0.25</v>
      </c>
      <c r="E145" s="63"/>
      <c r="F145" s="63"/>
      <c r="G145" s="76" t="s">
        <v>4</v>
      </c>
      <c r="H145" s="76" t="s">
        <v>347</v>
      </c>
      <c r="I145" s="76"/>
      <c r="J145" s="76"/>
      <c r="K145" s="64">
        <v>0</v>
      </c>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c r="BO145" s="62"/>
      <c r="BP145" s="62"/>
      <c r="BQ145" s="62"/>
      <c r="BR145" s="62"/>
      <c r="BS145" s="62"/>
      <c r="BT145" s="62"/>
      <c r="BU145" s="62"/>
      <c r="BV145" s="62"/>
      <c r="BW145" s="62"/>
      <c r="BX145" s="62"/>
      <c r="BY145" s="62"/>
      <c r="BZ145" s="62"/>
      <c r="CA145" s="62"/>
      <c r="CB145" s="62"/>
      <c r="CC145" s="62"/>
      <c r="CD145" s="62"/>
      <c r="CE145" s="62"/>
      <c r="CF145" s="62"/>
      <c r="CG145" s="62"/>
      <c r="CH145" s="62"/>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row>
    <row r="146" spans="2:124" ht="26.25" customHeight="1" outlineLevel="2">
      <c r="B146" s="99" t="s">
        <v>148</v>
      </c>
      <c r="C146" s="78">
        <f t="shared" si="10"/>
        <v>46.5</v>
      </c>
      <c r="D146" s="76">
        <f>VLOOKUP(B146,'Estimaciones variables'!$A$2:$B$23,2,FALSE)</f>
        <v>0.5</v>
      </c>
      <c r="E146" s="63"/>
      <c r="F146" s="63"/>
      <c r="G146" s="76" t="s">
        <v>4</v>
      </c>
      <c r="H146" s="76" t="s">
        <v>347</v>
      </c>
      <c r="I146" s="76"/>
      <c r="J146" s="76"/>
      <c r="K146" s="64">
        <v>0</v>
      </c>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c r="BY146" s="62"/>
      <c r="BZ146" s="62"/>
      <c r="CA146" s="62"/>
      <c r="CB146" s="62"/>
      <c r="CC146" s="62"/>
      <c r="CD146" s="62"/>
      <c r="CE146" s="62"/>
      <c r="CF146" s="62"/>
      <c r="CG146" s="62"/>
      <c r="CH146" s="62"/>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row>
    <row r="147" spans="2:124" ht="26.25" customHeight="1" outlineLevel="1">
      <c r="B147" s="100" t="s">
        <v>149</v>
      </c>
      <c r="C147" s="86">
        <f>C148</f>
        <v>47</v>
      </c>
      <c r="D147" s="86">
        <f>(C151+D151)-C148</f>
        <v>2</v>
      </c>
      <c r="E147" s="65"/>
      <c r="F147" s="65"/>
      <c r="G147" s="77"/>
      <c r="H147" s="77"/>
      <c r="I147" s="77"/>
      <c r="J147" s="77"/>
      <c r="K147" s="66">
        <v>0</v>
      </c>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c r="BY147" s="62"/>
      <c r="BZ147" s="62"/>
      <c r="CA147" s="62"/>
      <c r="CB147" s="62"/>
      <c r="CC147" s="62"/>
      <c r="CD147" s="62"/>
      <c r="CE147" s="62"/>
      <c r="CF147" s="62"/>
      <c r="CG147" s="62"/>
      <c r="CH147" s="62"/>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c r="DT147" s="62"/>
    </row>
    <row r="148" spans="2:124" ht="52.5" customHeight="1" outlineLevel="2">
      <c r="B148" s="99" t="s">
        <v>150</v>
      </c>
      <c r="C148" s="78">
        <f>ROUNDUP(C146+D146,0)</f>
        <v>47</v>
      </c>
      <c r="D148" s="85">
        <v>0.5</v>
      </c>
      <c r="E148" s="63"/>
      <c r="F148" s="63"/>
      <c r="G148" s="91" t="s">
        <v>296</v>
      </c>
      <c r="H148" s="91" t="s">
        <v>347</v>
      </c>
      <c r="I148" s="91"/>
      <c r="J148" s="91"/>
      <c r="K148" s="64">
        <v>0</v>
      </c>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62"/>
      <c r="CF148" s="62"/>
      <c r="CG148" s="62"/>
      <c r="CH148" s="62"/>
      <c r="CI148" s="62"/>
      <c r="CJ148" s="62"/>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c r="DT148" s="62"/>
    </row>
    <row r="149" spans="2:124" ht="52.5" customHeight="1" outlineLevel="2">
      <c r="B149" s="99" t="s">
        <v>151</v>
      </c>
      <c r="C149" s="78">
        <f>C148+D148</f>
        <v>47.5</v>
      </c>
      <c r="D149" s="85">
        <v>0.5</v>
      </c>
      <c r="E149" s="63"/>
      <c r="F149" s="63"/>
      <c r="G149" s="91" t="s">
        <v>296</v>
      </c>
      <c r="H149" s="91" t="s">
        <v>347</v>
      </c>
      <c r="I149" s="91"/>
      <c r="J149" s="91"/>
      <c r="K149" s="64">
        <v>0</v>
      </c>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row>
    <row r="150" spans="2:124" ht="29.25" customHeight="1" outlineLevel="2">
      <c r="B150" s="99" t="s">
        <v>152</v>
      </c>
      <c r="C150" s="78">
        <f t="shared" ref="C150:C151" si="11">C149+D149</f>
        <v>48</v>
      </c>
      <c r="D150" s="85">
        <v>0.5</v>
      </c>
      <c r="E150" s="63"/>
      <c r="F150" s="63"/>
      <c r="G150" s="76" t="s">
        <v>4</v>
      </c>
      <c r="H150" s="76" t="s">
        <v>347</v>
      </c>
      <c r="I150" s="76"/>
      <c r="J150" s="76"/>
      <c r="K150" s="64">
        <v>0</v>
      </c>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row>
    <row r="151" spans="2:124" ht="37.5" customHeight="1" outlineLevel="2">
      <c r="B151" s="99" t="s">
        <v>153</v>
      </c>
      <c r="C151" s="78">
        <f t="shared" si="11"/>
        <v>48.5</v>
      </c>
      <c r="D151" s="85">
        <v>0.5</v>
      </c>
      <c r="E151" s="63"/>
      <c r="F151" s="63"/>
      <c r="G151" s="76" t="s">
        <v>4</v>
      </c>
      <c r="H151" s="76" t="s">
        <v>347</v>
      </c>
      <c r="I151" s="76"/>
      <c r="J151" s="76"/>
      <c r="K151" s="64">
        <v>0</v>
      </c>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row>
    <row r="152" spans="2:124" ht="26.25" customHeight="1" outlineLevel="1">
      <c r="B152" s="100" t="s">
        <v>154</v>
      </c>
      <c r="C152" s="86">
        <f>C153</f>
        <v>49</v>
      </c>
      <c r="D152" s="86">
        <f>(C160+D160)-C153</f>
        <v>2</v>
      </c>
      <c r="E152" s="65"/>
      <c r="F152" s="65"/>
      <c r="G152" s="77"/>
      <c r="H152" s="77"/>
      <c r="I152" s="77"/>
      <c r="J152" s="77"/>
      <c r="K152" s="66">
        <v>0</v>
      </c>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row>
    <row r="153" spans="2:124" ht="33.75" customHeight="1" outlineLevel="2">
      <c r="B153" s="99" t="s">
        <v>155</v>
      </c>
      <c r="C153" s="78">
        <f>ROUNDUP(C151+D151,0)</f>
        <v>49</v>
      </c>
      <c r="D153" s="85">
        <v>0.25</v>
      </c>
      <c r="E153" s="63"/>
      <c r="F153" s="63"/>
      <c r="G153" s="91" t="s">
        <v>297</v>
      </c>
      <c r="H153" s="91" t="s">
        <v>347</v>
      </c>
      <c r="I153" s="91"/>
      <c r="J153" s="91"/>
      <c r="K153" s="64">
        <v>0</v>
      </c>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row>
    <row r="154" spans="2:124" ht="29.25" customHeight="1" outlineLevel="2">
      <c r="B154" s="99" t="s">
        <v>156</v>
      </c>
      <c r="C154" s="78">
        <f>C153+D153</f>
        <v>49.25</v>
      </c>
      <c r="D154" s="85">
        <v>0.25</v>
      </c>
      <c r="E154" s="63"/>
      <c r="F154" s="63"/>
      <c r="G154" s="76" t="s">
        <v>3</v>
      </c>
      <c r="H154" s="76" t="s">
        <v>347</v>
      </c>
      <c r="I154" s="76"/>
      <c r="J154" s="76"/>
      <c r="K154" s="64">
        <v>0</v>
      </c>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row>
    <row r="155" spans="2:124" ht="26.25" customHeight="1" outlineLevel="2">
      <c r="B155" s="99" t="s">
        <v>157</v>
      </c>
      <c r="C155" s="78">
        <f t="shared" ref="C155:C160" si="12">C154+D154</f>
        <v>49.5</v>
      </c>
      <c r="D155" s="85">
        <v>0.25</v>
      </c>
      <c r="E155" s="63"/>
      <c r="F155" s="63"/>
      <c r="G155" s="76" t="s">
        <v>3</v>
      </c>
      <c r="H155" s="76" t="s">
        <v>347</v>
      </c>
      <c r="I155" s="76"/>
      <c r="J155" s="76"/>
      <c r="K155" s="64">
        <v>0</v>
      </c>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row>
    <row r="156" spans="2:124" ht="26.25" customHeight="1" outlineLevel="2">
      <c r="B156" s="99" t="s">
        <v>158</v>
      </c>
      <c r="C156" s="78">
        <f t="shared" si="12"/>
        <v>49.75</v>
      </c>
      <c r="D156" s="85">
        <v>0.25</v>
      </c>
      <c r="E156" s="63"/>
      <c r="F156" s="63"/>
      <c r="G156" s="76" t="s">
        <v>3</v>
      </c>
      <c r="H156" s="76" t="s">
        <v>347</v>
      </c>
      <c r="I156" s="76"/>
      <c r="J156" s="76"/>
      <c r="K156" s="64">
        <v>0</v>
      </c>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62"/>
      <c r="CT156" s="62"/>
      <c r="CU156" s="62"/>
      <c r="CV156" s="62"/>
      <c r="CW156" s="62"/>
      <c r="CX156" s="62"/>
      <c r="CY156" s="62"/>
      <c r="CZ156" s="62"/>
      <c r="DA156" s="62"/>
      <c r="DB156" s="62"/>
      <c r="DC156" s="62"/>
      <c r="DD156" s="62"/>
      <c r="DE156" s="62"/>
      <c r="DF156" s="62"/>
      <c r="DG156" s="62"/>
      <c r="DH156" s="62"/>
      <c r="DI156" s="62"/>
      <c r="DJ156" s="62"/>
      <c r="DK156" s="62"/>
      <c r="DL156" s="62"/>
      <c r="DM156" s="62"/>
      <c r="DN156" s="62"/>
      <c r="DO156" s="62"/>
      <c r="DP156" s="62"/>
      <c r="DQ156" s="62"/>
      <c r="DR156" s="62"/>
      <c r="DS156" s="62"/>
      <c r="DT156" s="62"/>
    </row>
    <row r="157" spans="2:124" ht="31.5" customHeight="1" outlineLevel="2">
      <c r="B157" s="99" t="s">
        <v>159</v>
      </c>
      <c r="C157" s="78">
        <f t="shared" si="12"/>
        <v>50</v>
      </c>
      <c r="D157" s="85">
        <v>0.25</v>
      </c>
      <c r="E157" s="63"/>
      <c r="F157" s="63"/>
      <c r="G157" s="76" t="s">
        <v>3</v>
      </c>
      <c r="H157" s="76" t="s">
        <v>347</v>
      </c>
      <c r="I157" s="76"/>
      <c r="J157" s="76"/>
      <c r="K157" s="64">
        <v>0</v>
      </c>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62"/>
      <c r="BV157" s="62"/>
      <c r="BW157" s="62"/>
      <c r="BX157" s="62"/>
      <c r="BY157" s="62"/>
      <c r="BZ157" s="62"/>
      <c r="CA157" s="62"/>
      <c r="CB157" s="62"/>
      <c r="CC157" s="62"/>
      <c r="CD157" s="62"/>
      <c r="CE157" s="62"/>
      <c r="CF157" s="62"/>
      <c r="CG157" s="62"/>
      <c r="CH157" s="62"/>
      <c r="CI157" s="62"/>
      <c r="CJ157" s="62"/>
      <c r="CK157" s="62"/>
      <c r="CL157" s="62"/>
      <c r="CM157" s="62"/>
      <c r="CN157" s="62"/>
      <c r="CO157" s="62"/>
      <c r="CP157" s="62"/>
      <c r="CQ157" s="62"/>
      <c r="CR157" s="62"/>
      <c r="CS157" s="62"/>
      <c r="CT157" s="62"/>
      <c r="CU157" s="62"/>
      <c r="CV157" s="62"/>
      <c r="CW157" s="62"/>
      <c r="CX157" s="62"/>
      <c r="CY157" s="62"/>
      <c r="CZ157" s="62"/>
      <c r="DA157" s="62"/>
      <c r="DB157" s="62"/>
      <c r="DC157" s="62"/>
      <c r="DD157" s="62"/>
      <c r="DE157" s="62"/>
      <c r="DF157" s="62"/>
      <c r="DG157" s="62"/>
      <c r="DH157" s="62"/>
      <c r="DI157" s="62"/>
      <c r="DJ157" s="62"/>
      <c r="DK157" s="62"/>
      <c r="DL157" s="62"/>
      <c r="DM157" s="62"/>
      <c r="DN157" s="62"/>
      <c r="DO157" s="62"/>
      <c r="DP157" s="62"/>
      <c r="DQ157" s="62"/>
      <c r="DR157" s="62"/>
      <c r="DS157" s="62"/>
      <c r="DT157" s="62"/>
    </row>
    <row r="158" spans="2:124" ht="26.25" customHeight="1" outlineLevel="2">
      <c r="B158" s="99" t="s">
        <v>160</v>
      </c>
      <c r="C158" s="78">
        <f t="shared" si="12"/>
        <v>50.25</v>
      </c>
      <c r="D158" s="85">
        <v>0.25</v>
      </c>
      <c r="E158" s="63"/>
      <c r="F158" s="63"/>
      <c r="G158" s="76" t="s">
        <v>3</v>
      </c>
      <c r="H158" s="76" t="s">
        <v>347</v>
      </c>
      <c r="I158" s="76"/>
      <c r="J158" s="76"/>
      <c r="K158" s="64">
        <v>0</v>
      </c>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62"/>
      <c r="CT158" s="62"/>
      <c r="CU158" s="62"/>
      <c r="CV158" s="62"/>
      <c r="CW158" s="62"/>
      <c r="CX158" s="62"/>
      <c r="CY158" s="62"/>
      <c r="CZ158" s="62"/>
      <c r="DA158" s="62"/>
      <c r="DB158" s="62"/>
      <c r="DC158" s="62"/>
      <c r="DD158" s="62"/>
      <c r="DE158" s="62"/>
      <c r="DF158" s="62"/>
      <c r="DG158" s="62"/>
      <c r="DH158" s="62"/>
      <c r="DI158" s="62"/>
      <c r="DJ158" s="62"/>
      <c r="DK158" s="62"/>
      <c r="DL158" s="62"/>
      <c r="DM158" s="62"/>
      <c r="DN158" s="62"/>
      <c r="DO158" s="62"/>
      <c r="DP158" s="62"/>
      <c r="DQ158" s="62"/>
      <c r="DR158" s="62"/>
      <c r="DS158" s="62"/>
      <c r="DT158" s="62"/>
    </row>
    <row r="159" spans="2:124" ht="33" customHeight="1" outlineLevel="2">
      <c r="B159" s="99" t="s">
        <v>161</v>
      </c>
      <c r="C159" s="78">
        <f t="shared" si="12"/>
        <v>50.5</v>
      </c>
      <c r="D159" s="85">
        <v>0.25</v>
      </c>
      <c r="E159" s="63"/>
      <c r="F159" s="63"/>
      <c r="G159" s="76" t="s">
        <v>3</v>
      </c>
      <c r="H159" s="76" t="s">
        <v>347</v>
      </c>
      <c r="I159" s="76"/>
      <c r="J159" s="76"/>
      <c r="K159" s="64">
        <v>0</v>
      </c>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2"/>
      <c r="CF159" s="62"/>
      <c r="CG159" s="62"/>
      <c r="CH159" s="62"/>
      <c r="CI159" s="62"/>
      <c r="CJ159" s="62"/>
      <c r="CK159" s="62"/>
      <c r="CL159" s="62"/>
      <c r="CM159" s="62"/>
      <c r="CN159" s="62"/>
      <c r="CO159" s="62"/>
      <c r="CP159" s="62"/>
      <c r="CQ159" s="62"/>
      <c r="CR159" s="62"/>
      <c r="CS159" s="62"/>
      <c r="CT159" s="62"/>
      <c r="CU159" s="62"/>
      <c r="CV159" s="62"/>
      <c r="CW159" s="62"/>
      <c r="CX159" s="62"/>
      <c r="CY159" s="62"/>
      <c r="CZ159" s="62"/>
      <c r="DA159" s="62"/>
      <c r="DB159" s="62"/>
      <c r="DC159" s="62"/>
      <c r="DD159" s="62"/>
      <c r="DE159" s="62"/>
      <c r="DF159" s="62"/>
      <c r="DG159" s="62"/>
      <c r="DH159" s="62"/>
      <c r="DI159" s="62"/>
      <c r="DJ159" s="62"/>
      <c r="DK159" s="62"/>
      <c r="DL159" s="62"/>
      <c r="DM159" s="62"/>
      <c r="DN159" s="62"/>
      <c r="DO159" s="62"/>
      <c r="DP159" s="62"/>
      <c r="DQ159" s="62"/>
      <c r="DR159" s="62"/>
      <c r="DS159" s="62"/>
      <c r="DT159" s="62"/>
    </row>
    <row r="160" spans="2:124" ht="31.5" customHeight="1" outlineLevel="2">
      <c r="B160" s="99" t="s">
        <v>162</v>
      </c>
      <c r="C160" s="78">
        <f t="shared" si="12"/>
        <v>50.75</v>
      </c>
      <c r="D160" s="85">
        <v>0.25</v>
      </c>
      <c r="E160" s="63"/>
      <c r="F160" s="63"/>
      <c r="G160" s="76" t="s">
        <v>3</v>
      </c>
      <c r="H160" s="76" t="s">
        <v>347</v>
      </c>
      <c r="I160" s="76"/>
      <c r="J160" s="76"/>
      <c r="K160" s="64">
        <v>0</v>
      </c>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c r="CJ160" s="62"/>
      <c r="CK160" s="62"/>
      <c r="CL160" s="62"/>
      <c r="CM160" s="62"/>
      <c r="CN160" s="62"/>
      <c r="CO160" s="62"/>
      <c r="CP160" s="62"/>
      <c r="CQ160" s="62"/>
      <c r="CR160" s="62"/>
      <c r="CS160" s="62"/>
      <c r="CT160" s="62"/>
      <c r="CU160" s="62"/>
      <c r="CV160" s="62"/>
      <c r="CW160" s="62"/>
      <c r="CX160" s="62"/>
      <c r="CY160" s="62"/>
      <c r="CZ160" s="62"/>
      <c r="DA160" s="62"/>
      <c r="DB160" s="62"/>
      <c r="DC160" s="62"/>
      <c r="DD160" s="62"/>
      <c r="DE160" s="62"/>
      <c r="DF160" s="62"/>
      <c r="DG160" s="62"/>
      <c r="DH160" s="62"/>
      <c r="DI160" s="62"/>
      <c r="DJ160" s="62"/>
      <c r="DK160" s="62"/>
      <c r="DL160" s="62"/>
      <c r="DM160" s="62"/>
      <c r="DN160" s="62"/>
      <c r="DO160" s="62"/>
      <c r="DP160" s="62"/>
      <c r="DQ160" s="62"/>
      <c r="DR160" s="62"/>
      <c r="DS160" s="62"/>
      <c r="DT160" s="62"/>
    </row>
    <row r="161" spans="2:124" ht="26.25" customHeight="1" outlineLevel="1">
      <c r="B161" s="100" t="s">
        <v>163</v>
      </c>
      <c r="C161" s="86">
        <f>C162</f>
        <v>51</v>
      </c>
      <c r="D161" s="86">
        <f>(C167+D167)-C162</f>
        <v>4</v>
      </c>
      <c r="E161" s="65"/>
      <c r="F161" s="65"/>
      <c r="G161" s="77"/>
      <c r="H161" s="77"/>
      <c r="I161" s="77"/>
      <c r="J161" s="77"/>
      <c r="K161" s="66">
        <v>0</v>
      </c>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c r="BO161" s="62"/>
      <c r="BP161" s="62"/>
      <c r="BQ161" s="62"/>
      <c r="BR161" s="62"/>
      <c r="BS161" s="62"/>
      <c r="BT161" s="62"/>
      <c r="BU161" s="62"/>
      <c r="BV161" s="62"/>
      <c r="BW161" s="62"/>
      <c r="BX161" s="62"/>
      <c r="BY161" s="62"/>
      <c r="BZ161" s="62"/>
      <c r="CA161" s="62"/>
      <c r="CB161" s="62"/>
      <c r="CC161" s="62"/>
      <c r="CD161" s="62"/>
      <c r="CE161" s="62"/>
      <c r="CF161" s="62"/>
      <c r="CG161" s="62"/>
      <c r="CH161" s="62"/>
      <c r="CI161" s="62"/>
      <c r="CJ161" s="62"/>
      <c r="CK161" s="62"/>
      <c r="CL161" s="62"/>
      <c r="CM161" s="62"/>
      <c r="CN161" s="62"/>
      <c r="CO161" s="62"/>
      <c r="CP161" s="62"/>
      <c r="CQ161" s="62"/>
      <c r="CR161" s="62"/>
      <c r="CS161" s="62"/>
      <c r="CT161" s="62"/>
      <c r="CU161" s="62"/>
      <c r="CV161" s="62"/>
      <c r="CW161" s="62"/>
      <c r="CX161" s="62"/>
      <c r="CY161" s="62"/>
      <c r="CZ161" s="62"/>
      <c r="DA161" s="62"/>
      <c r="DB161" s="62"/>
      <c r="DC161" s="62"/>
      <c r="DD161" s="62"/>
      <c r="DE161" s="62"/>
      <c r="DF161" s="62"/>
      <c r="DG161" s="62"/>
      <c r="DH161" s="62"/>
      <c r="DI161" s="62"/>
      <c r="DJ161" s="62"/>
      <c r="DK161" s="62"/>
      <c r="DL161" s="62"/>
      <c r="DM161" s="62"/>
      <c r="DN161" s="62"/>
      <c r="DO161" s="62"/>
      <c r="DP161" s="62"/>
      <c r="DQ161" s="62"/>
      <c r="DR161" s="62"/>
      <c r="DS161" s="62"/>
      <c r="DT161" s="62"/>
    </row>
    <row r="162" spans="2:124" ht="34.5" customHeight="1" outlineLevel="2">
      <c r="B162" s="99" t="s">
        <v>164</v>
      </c>
      <c r="C162" s="78">
        <f>ROUNDUP(C160+D160,0)</f>
        <v>51</v>
      </c>
      <c r="D162" s="85">
        <v>0.25</v>
      </c>
      <c r="E162" s="63"/>
      <c r="F162" s="63"/>
      <c r="G162" s="76" t="s">
        <v>4</v>
      </c>
      <c r="H162" s="76" t="s">
        <v>347</v>
      </c>
      <c r="I162" s="76"/>
      <c r="J162" s="76"/>
      <c r="K162" s="64">
        <v>0</v>
      </c>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c r="BO162" s="62"/>
      <c r="BP162" s="62"/>
      <c r="BQ162" s="62"/>
      <c r="BR162" s="62"/>
      <c r="BS162" s="62"/>
      <c r="BT162" s="62"/>
      <c r="BU162" s="62"/>
      <c r="BV162" s="62"/>
      <c r="BW162" s="62"/>
      <c r="BX162" s="62"/>
      <c r="BY162" s="62"/>
      <c r="BZ162" s="62"/>
      <c r="CA162" s="62"/>
      <c r="CB162" s="62"/>
      <c r="CC162" s="62"/>
      <c r="CD162" s="62"/>
      <c r="CE162" s="62"/>
      <c r="CF162" s="62"/>
      <c r="CG162" s="62"/>
      <c r="CH162" s="62"/>
      <c r="CI162" s="62"/>
      <c r="CJ162" s="62"/>
      <c r="CK162" s="62"/>
      <c r="CL162" s="62"/>
      <c r="CM162" s="62"/>
      <c r="CN162" s="62"/>
      <c r="CO162" s="62"/>
      <c r="CP162" s="62"/>
      <c r="CQ162" s="62"/>
      <c r="CR162" s="62"/>
      <c r="CS162" s="62"/>
      <c r="CT162" s="62"/>
      <c r="CU162" s="62"/>
      <c r="CV162" s="62"/>
      <c r="CW162" s="62"/>
      <c r="CX162" s="62"/>
      <c r="CY162" s="62"/>
      <c r="CZ162" s="62"/>
      <c r="DA162" s="62"/>
      <c r="DB162" s="62"/>
      <c r="DC162" s="62"/>
      <c r="DD162" s="62"/>
      <c r="DE162" s="62"/>
      <c r="DF162" s="62"/>
      <c r="DG162" s="62"/>
      <c r="DH162" s="62"/>
      <c r="DI162" s="62"/>
      <c r="DJ162" s="62"/>
      <c r="DK162" s="62"/>
      <c r="DL162" s="62"/>
      <c r="DM162" s="62"/>
      <c r="DN162" s="62"/>
      <c r="DO162" s="62"/>
      <c r="DP162" s="62"/>
      <c r="DQ162" s="62"/>
      <c r="DR162" s="62"/>
      <c r="DS162" s="62"/>
      <c r="DT162" s="62"/>
    </row>
    <row r="163" spans="2:124" ht="26.25" customHeight="1" outlineLevel="2">
      <c r="B163" s="99" t="s">
        <v>165</v>
      </c>
      <c r="C163" s="78">
        <f>C162+D162</f>
        <v>51.25</v>
      </c>
      <c r="D163" s="85">
        <v>0.5</v>
      </c>
      <c r="E163" s="63"/>
      <c r="F163" s="63"/>
      <c r="G163" s="76" t="s">
        <v>4</v>
      </c>
      <c r="H163" s="76" t="s">
        <v>347</v>
      </c>
      <c r="I163" s="76"/>
      <c r="J163" s="76"/>
      <c r="K163" s="64">
        <v>0</v>
      </c>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c r="BO163" s="62"/>
      <c r="BP163" s="62"/>
      <c r="BQ163" s="62"/>
      <c r="BR163" s="62"/>
      <c r="BS163" s="62"/>
      <c r="BT163" s="62"/>
      <c r="BU163" s="62"/>
      <c r="BV163" s="62"/>
      <c r="BW163" s="62"/>
      <c r="BX163" s="62"/>
      <c r="BY163" s="62"/>
      <c r="BZ163" s="62"/>
      <c r="CA163" s="62"/>
      <c r="CB163" s="62"/>
      <c r="CC163" s="62"/>
      <c r="CD163" s="62"/>
      <c r="CE163" s="62"/>
      <c r="CF163" s="62"/>
      <c r="CG163" s="62"/>
      <c r="CH163" s="62"/>
      <c r="CI163" s="62"/>
      <c r="CJ163" s="62"/>
      <c r="CK163" s="62"/>
      <c r="CL163" s="62"/>
      <c r="CM163" s="62"/>
      <c r="CN163" s="62"/>
      <c r="CO163" s="62"/>
      <c r="CP163" s="62"/>
      <c r="CQ163" s="62"/>
      <c r="CR163" s="62"/>
      <c r="CS163" s="62"/>
      <c r="CT163" s="62"/>
      <c r="CU163" s="62"/>
      <c r="CV163" s="62"/>
      <c r="CW163" s="62"/>
      <c r="CX163" s="62"/>
      <c r="CY163" s="62"/>
      <c r="CZ163" s="62"/>
      <c r="DA163" s="62"/>
      <c r="DB163" s="62"/>
      <c r="DC163" s="62"/>
      <c r="DD163" s="62"/>
      <c r="DE163" s="62"/>
      <c r="DF163" s="62"/>
      <c r="DG163" s="62"/>
      <c r="DH163" s="62"/>
      <c r="DI163" s="62"/>
      <c r="DJ163" s="62"/>
      <c r="DK163" s="62"/>
      <c r="DL163" s="62"/>
      <c r="DM163" s="62"/>
      <c r="DN163" s="62"/>
      <c r="DO163" s="62"/>
      <c r="DP163" s="62"/>
      <c r="DQ163" s="62"/>
      <c r="DR163" s="62"/>
      <c r="DS163" s="62"/>
      <c r="DT163" s="62"/>
    </row>
    <row r="164" spans="2:124" ht="41.25" customHeight="1" outlineLevel="2">
      <c r="B164" s="99" t="s">
        <v>166</v>
      </c>
      <c r="C164" s="78">
        <f t="shared" ref="C164:C167" si="13">C163+D163</f>
        <v>51.75</v>
      </c>
      <c r="D164" s="85">
        <v>0.5</v>
      </c>
      <c r="E164" s="63"/>
      <c r="F164" s="63"/>
      <c r="G164" s="76" t="s">
        <v>4</v>
      </c>
      <c r="H164" s="76" t="s">
        <v>347</v>
      </c>
      <c r="I164" s="76"/>
      <c r="J164" s="76"/>
      <c r="K164" s="64">
        <v>0</v>
      </c>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c r="BN164" s="62"/>
      <c r="BO164" s="62"/>
      <c r="BP164" s="62"/>
      <c r="BQ164" s="62"/>
      <c r="BR164" s="62"/>
      <c r="BS164" s="62"/>
      <c r="BT164" s="62"/>
      <c r="BU164" s="62"/>
      <c r="BV164" s="62"/>
      <c r="BW164" s="62"/>
      <c r="BX164" s="62"/>
      <c r="BY164" s="62"/>
      <c r="BZ164" s="62"/>
      <c r="CA164" s="62"/>
      <c r="CB164" s="62"/>
      <c r="CC164" s="62"/>
      <c r="CD164" s="62"/>
      <c r="CE164" s="62"/>
      <c r="CF164" s="62"/>
      <c r="CG164" s="62"/>
      <c r="CH164" s="62"/>
      <c r="CI164" s="62"/>
      <c r="CJ164" s="62"/>
      <c r="CK164" s="62"/>
      <c r="CL164" s="62"/>
      <c r="CM164" s="62"/>
      <c r="CN164" s="62"/>
      <c r="CO164" s="62"/>
      <c r="CP164" s="62"/>
      <c r="CQ164" s="62"/>
      <c r="CR164" s="62"/>
      <c r="CS164" s="62"/>
      <c r="CT164" s="62"/>
      <c r="CU164" s="62"/>
      <c r="CV164" s="62"/>
      <c r="CW164" s="62"/>
      <c r="CX164" s="62"/>
      <c r="CY164" s="62"/>
      <c r="CZ164" s="62"/>
      <c r="DA164" s="62"/>
      <c r="DB164" s="62"/>
      <c r="DC164" s="62"/>
      <c r="DD164" s="62"/>
      <c r="DE164" s="62"/>
      <c r="DF164" s="62"/>
      <c r="DG164" s="62"/>
      <c r="DH164" s="62"/>
      <c r="DI164" s="62"/>
      <c r="DJ164" s="62"/>
      <c r="DK164" s="62"/>
      <c r="DL164" s="62"/>
      <c r="DM164" s="62"/>
      <c r="DN164" s="62"/>
      <c r="DO164" s="62"/>
      <c r="DP164" s="62"/>
      <c r="DQ164" s="62"/>
      <c r="DR164" s="62"/>
      <c r="DS164" s="62"/>
      <c r="DT164" s="62"/>
    </row>
    <row r="165" spans="2:124" ht="26.25" customHeight="1" outlineLevel="2">
      <c r="B165" s="99" t="s">
        <v>167</v>
      </c>
      <c r="C165" s="78">
        <f t="shared" si="13"/>
        <v>52.25</v>
      </c>
      <c r="D165" s="85">
        <v>0.5</v>
      </c>
      <c r="E165" s="63"/>
      <c r="F165" s="63"/>
      <c r="G165" s="76" t="s">
        <v>4</v>
      </c>
      <c r="H165" s="76" t="s">
        <v>347</v>
      </c>
      <c r="I165" s="76"/>
      <c r="J165" s="76"/>
      <c r="K165" s="64">
        <v>0</v>
      </c>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c r="BN165" s="62"/>
      <c r="BO165" s="62"/>
      <c r="BP165" s="62"/>
      <c r="BQ165" s="62"/>
      <c r="BR165" s="62"/>
      <c r="BS165" s="62"/>
      <c r="BT165" s="62"/>
      <c r="BU165" s="62"/>
      <c r="BV165" s="62"/>
      <c r="BW165" s="62"/>
      <c r="BX165" s="62"/>
      <c r="BY165" s="62"/>
      <c r="BZ165" s="62"/>
      <c r="CA165" s="62"/>
      <c r="CB165" s="62"/>
      <c r="CC165" s="62"/>
      <c r="CD165" s="62"/>
      <c r="CE165" s="62"/>
      <c r="CF165" s="62"/>
      <c r="CG165" s="62"/>
      <c r="CH165" s="62"/>
      <c r="CI165" s="62"/>
      <c r="CJ165" s="62"/>
      <c r="CK165" s="62"/>
      <c r="CL165" s="62"/>
      <c r="CM165" s="62"/>
      <c r="CN165" s="62"/>
      <c r="CO165" s="62"/>
      <c r="CP165" s="62"/>
      <c r="CQ165" s="62"/>
      <c r="CR165" s="62"/>
      <c r="CS165" s="62"/>
      <c r="CT165" s="62"/>
      <c r="CU165" s="62"/>
      <c r="CV165" s="62"/>
      <c r="CW165" s="62"/>
      <c r="CX165" s="62"/>
      <c r="CY165" s="62"/>
      <c r="CZ165" s="62"/>
      <c r="DA165" s="62"/>
      <c r="DB165" s="62"/>
      <c r="DC165" s="62"/>
      <c r="DD165" s="62"/>
      <c r="DE165" s="62"/>
      <c r="DF165" s="62"/>
      <c r="DG165" s="62"/>
      <c r="DH165" s="62"/>
      <c r="DI165" s="62"/>
      <c r="DJ165" s="62"/>
      <c r="DK165" s="62"/>
      <c r="DL165" s="62"/>
      <c r="DM165" s="62"/>
      <c r="DN165" s="62"/>
      <c r="DO165" s="62"/>
      <c r="DP165" s="62"/>
      <c r="DQ165" s="62"/>
      <c r="DR165" s="62"/>
      <c r="DS165" s="62"/>
      <c r="DT165" s="62"/>
    </row>
    <row r="166" spans="2:124" ht="31.5" customHeight="1" outlineLevel="2">
      <c r="B166" s="99" t="s">
        <v>168</v>
      </c>
      <c r="C166" s="78">
        <f t="shared" si="13"/>
        <v>52.75</v>
      </c>
      <c r="D166" s="85">
        <v>0.25</v>
      </c>
      <c r="E166" s="63"/>
      <c r="F166" s="63"/>
      <c r="G166" s="76" t="s">
        <v>4</v>
      </c>
      <c r="H166" s="76" t="s">
        <v>347</v>
      </c>
      <c r="I166" s="76"/>
      <c r="J166" s="76"/>
      <c r="K166" s="64">
        <v>0</v>
      </c>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c r="BO166" s="62"/>
      <c r="BP166" s="62"/>
      <c r="BQ166" s="62"/>
      <c r="BR166" s="62"/>
      <c r="BS166" s="62"/>
      <c r="BT166" s="62"/>
      <c r="BU166" s="62"/>
      <c r="BV166" s="62"/>
      <c r="BW166" s="62"/>
      <c r="BX166" s="62"/>
      <c r="BY166" s="62"/>
      <c r="BZ166" s="62"/>
      <c r="CA166" s="62"/>
      <c r="CB166" s="62"/>
      <c r="CC166" s="62"/>
      <c r="CD166" s="62"/>
      <c r="CE166" s="62"/>
      <c r="CF166" s="62"/>
      <c r="CG166" s="62"/>
      <c r="CH166" s="62"/>
      <c r="CI166" s="62"/>
      <c r="CJ166" s="62"/>
      <c r="CK166" s="62"/>
      <c r="CL166" s="62"/>
      <c r="CM166" s="62"/>
      <c r="CN166" s="62"/>
      <c r="CO166" s="62"/>
      <c r="CP166" s="62"/>
      <c r="CQ166" s="62"/>
      <c r="CR166" s="62"/>
      <c r="CS166" s="62"/>
      <c r="CT166" s="62"/>
      <c r="CU166" s="62"/>
      <c r="CV166" s="62"/>
      <c r="CW166" s="62"/>
      <c r="CX166" s="62"/>
      <c r="CY166" s="62"/>
      <c r="CZ166" s="62"/>
      <c r="DA166" s="62"/>
      <c r="DB166" s="62"/>
      <c r="DC166" s="62"/>
      <c r="DD166" s="62"/>
      <c r="DE166" s="62"/>
      <c r="DF166" s="62"/>
      <c r="DG166" s="62"/>
      <c r="DH166" s="62"/>
      <c r="DI166" s="62"/>
      <c r="DJ166" s="62"/>
      <c r="DK166" s="62"/>
      <c r="DL166" s="62"/>
      <c r="DM166" s="62"/>
      <c r="DN166" s="62"/>
      <c r="DO166" s="62"/>
      <c r="DP166" s="62"/>
      <c r="DQ166" s="62"/>
      <c r="DR166" s="62"/>
      <c r="DS166" s="62"/>
      <c r="DT166" s="62"/>
    </row>
    <row r="167" spans="2:124" ht="37.5" customHeight="1" outlineLevel="2">
      <c r="B167" s="99" t="s">
        <v>169</v>
      </c>
      <c r="C167" s="78">
        <f t="shared" si="13"/>
        <v>53</v>
      </c>
      <c r="D167" s="76">
        <f>VLOOKUP(B167,'Estimaciones variables'!$A$2:$B$23,2,FALSE)</f>
        <v>2</v>
      </c>
      <c r="E167" s="63"/>
      <c r="F167" s="63"/>
      <c r="G167" s="76" t="s">
        <v>4</v>
      </c>
      <c r="H167" s="76" t="s">
        <v>347</v>
      </c>
      <c r="I167" s="76"/>
      <c r="J167" s="76"/>
      <c r="K167" s="64">
        <v>0</v>
      </c>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c r="BN167" s="62"/>
      <c r="BO167" s="62"/>
      <c r="BP167" s="62"/>
      <c r="BQ167" s="62"/>
      <c r="BR167" s="62"/>
      <c r="BS167" s="62"/>
      <c r="BT167" s="62"/>
      <c r="BU167" s="62"/>
      <c r="BV167" s="62"/>
      <c r="BW167" s="62"/>
      <c r="BX167" s="62"/>
      <c r="BY167" s="62"/>
      <c r="BZ167" s="62"/>
      <c r="CA167" s="62"/>
      <c r="CB167" s="62"/>
      <c r="CC167" s="62"/>
      <c r="CD167" s="62"/>
      <c r="CE167" s="62"/>
      <c r="CF167" s="62"/>
      <c r="CG167" s="62"/>
      <c r="CH167" s="62"/>
      <c r="CI167" s="62"/>
      <c r="CJ167" s="62"/>
      <c r="CK167" s="62"/>
      <c r="CL167" s="62"/>
      <c r="CM167" s="62"/>
      <c r="CN167" s="62"/>
      <c r="CO167" s="62"/>
      <c r="CP167" s="62"/>
      <c r="CQ167" s="62"/>
      <c r="CR167" s="62"/>
      <c r="CS167" s="62"/>
      <c r="CT167" s="62"/>
      <c r="CU167" s="62"/>
      <c r="CV167" s="62"/>
      <c r="CW167" s="62"/>
      <c r="CX167" s="62"/>
      <c r="CY167" s="62"/>
      <c r="CZ167" s="62"/>
      <c r="DA167" s="62"/>
      <c r="DB167" s="62"/>
      <c r="DC167" s="62"/>
      <c r="DD167" s="62"/>
      <c r="DE167" s="62"/>
      <c r="DF167" s="62"/>
      <c r="DG167" s="62"/>
      <c r="DH167" s="62"/>
      <c r="DI167" s="62"/>
      <c r="DJ167" s="62"/>
      <c r="DK167" s="62"/>
      <c r="DL167" s="62"/>
      <c r="DM167" s="62"/>
      <c r="DN167" s="62"/>
      <c r="DO167" s="62"/>
      <c r="DP167" s="62"/>
      <c r="DQ167" s="62"/>
      <c r="DR167" s="62"/>
      <c r="DS167" s="62"/>
      <c r="DT167" s="62"/>
    </row>
    <row r="168" spans="2:124" ht="26.25" customHeight="1">
      <c r="B168" s="98" t="s">
        <v>170</v>
      </c>
      <c r="C168" s="74">
        <f>C169</f>
        <v>44</v>
      </c>
      <c r="D168" s="86">
        <f>(C246+D246)-C169</f>
        <v>28.599999999999966</v>
      </c>
      <c r="E168" s="60"/>
      <c r="F168" s="60"/>
      <c r="G168" s="74"/>
      <c r="H168" s="74"/>
      <c r="I168" s="74"/>
      <c r="J168" s="74"/>
      <c r="K168" s="61">
        <v>0</v>
      </c>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c r="BO168" s="62"/>
      <c r="BP168" s="62"/>
      <c r="BQ168" s="62"/>
      <c r="BR168" s="62"/>
      <c r="BS168" s="62"/>
      <c r="BT168" s="62"/>
      <c r="BU168" s="62"/>
      <c r="BV168" s="62"/>
      <c r="BW168" s="62"/>
      <c r="BX168" s="62"/>
      <c r="BY168" s="62"/>
      <c r="BZ168" s="62"/>
      <c r="CA168" s="62"/>
      <c r="CB168" s="62"/>
      <c r="CC168" s="62"/>
      <c r="CD168" s="62"/>
      <c r="CE168" s="62"/>
      <c r="CF168" s="62"/>
      <c r="CG168" s="62"/>
      <c r="CH168" s="62"/>
      <c r="CI168" s="62"/>
      <c r="CJ168" s="62"/>
      <c r="CK168" s="62"/>
      <c r="CL168" s="62"/>
      <c r="CM168" s="62"/>
      <c r="CN168" s="62"/>
      <c r="CO168" s="62"/>
      <c r="CP168" s="62"/>
      <c r="CQ168" s="62"/>
      <c r="CR168" s="62"/>
      <c r="CS168" s="62"/>
      <c r="CT168" s="62"/>
      <c r="CU168" s="62"/>
      <c r="CV168" s="62"/>
      <c r="CW168" s="62"/>
      <c r="CX168" s="62"/>
      <c r="CY168" s="62"/>
      <c r="CZ168" s="62"/>
      <c r="DA168" s="62"/>
      <c r="DB168" s="62"/>
      <c r="DC168" s="62"/>
      <c r="DD168" s="62"/>
      <c r="DE168" s="62"/>
      <c r="DF168" s="62"/>
      <c r="DG168" s="62"/>
      <c r="DH168" s="62"/>
      <c r="DI168" s="62"/>
      <c r="DJ168" s="62"/>
      <c r="DK168" s="62"/>
      <c r="DL168" s="62"/>
      <c r="DM168" s="62"/>
      <c r="DN168" s="62"/>
      <c r="DO168" s="62"/>
      <c r="DP168" s="62"/>
      <c r="DQ168" s="62"/>
      <c r="DR168" s="62"/>
      <c r="DS168" s="62"/>
      <c r="DT168" s="62"/>
    </row>
    <row r="169" spans="2:124" ht="26.25" customHeight="1" outlineLevel="1">
      <c r="B169" s="100" t="s">
        <v>171</v>
      </c>
      <c r="C169" s="88">
        <f>C170</f>
        <v>44</v>
      </c>
      <c r="D169" s="86">
        <f>(C180+D180)-C170</f>
        <v>4.75</v>
      </c>
      <c r="E169" s="65"/>
      <c r="F169" s="65"/>
      <c r="G169" s="77"/>
      <c r="H169" s="77"/>
      <c r="I169" s="77"/>
      <c r="J169" s="77"/>
      <c r="K169" s="66">
        <v>0</v>
      </c>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c r="BO169" s="62"/>
      <c r="BP169" s="62"/>
      <c r="BQ169" s="62"/>
      <c r="BR169" s="62"/>
      <c r="BS169" s="62"/>
      <c r="BT169" s="62"/>
      <c r="BU169" s="62"/>
      <c r="BV169" s="62"/>
      <c r="BW169" s="62"/>
      <c r="BX169" s="62"/>
      <c r="BY169" s="62"/>
      <c r="BZ169" s="62"/>
      <c r="CA169" s="62"/>
      <c r="CB169" s="62"/>
      <c r="CC169" s="62"/>
      <c r="CD169" s="62"/>
      <c r="CE169" s="62"/>
      <c r="CF169" s="62"/>
      <c r="CG169" s="62"/>
      <c r="CH169" s="62"/>
      <c r="CI169" s="62"/>
      <c r="CJ169" s="62"/>
      <c r="CK169" s="62"/>
      <c r="CL169" s="62"/>
      <c r="CM169" s="62"/>
      <c r="CN169" s="62"/>
      <c r="CO169" s="62"/>
      <c r="CP169" s="62"/>
      <c r="CQ169" s="62"/>
      <c r="CR169" s="62"/>
      <c r="CS169" s="62"/>
      <c r="CT169" s="62"/>
      <c r="CU169" s="62"/>
      <c r="CV169" s="62"/>
      <c r="CW169" s="62"/>
      <c r="CX169" s="62"/>
      <c r="CY169" s="62"/>
      <c r="CZ169" s="62"/>
      <c r="DA169" s="62"/>
      <c r="DB169" s="62"/>
      <c r="DC169" s="62"/>
      <c r="DD169" s="62"/>
      <c r="DE169" s="62"/>
      <c r="DF169" s="62"/>
      <c r="DG169" s="62"/>
      <c r="DH169" s="62"/>
      <c r="DI169" s="62"/>
      <c r="DJ169" s="62"/>
      <c r="DK169" s="62"/>
      <c r="DL169" s="62"/>
      <c r="DM169" s="62"/>
      <c r="DN169" s="62"/>
      <c r="DO169" s="62"/>
      <c r="DP169" s="62"/>
      <c r="DQ169" s="62"/>
      <c r="DR169" s="62"/>
      <c r="DS169" s="62"/>
      <c r="DT169" s="62"/>
    </row>
    <row r="170" spans="2:124" ht="26.25" customHeight="1" outlineLevel="1">
      <c r="B170" s="101" t="s">
        <v>172</v>
      </c>
      <c r="C170" s="89">
        <f>C171</f>
        <v>44</v>
      </c>
      <c r="D170" s="87">
        <f>(C175+D175)-C171</f>
        <v>2.5</v>
      </c>
      <c r="E170" s="67"/>
      <c r="F170" s="67"/>
      <c r="G170" s="89"/>
      <c r="H170" s="89"/>
      <c r="I170" s="89"/>
      <c r="J170" s="89"/>
      <c r="K170" s="68">
        <v>0</v>
      </c>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c r="BO170" s="62"/>
      <c r="BP170" s="62"/>
      <c r="BQ170" s="62"/>
      <c r="BR170" s="62"/>
      <c r="BS170" s="62"/>
      <c r="BT170" s="62"/>
      <c r="BU170" s="62"/>
      <c r="BV170" s="62"/>
      <c r="BW170" s="62"/>
      <c r="BX170" s="62"/>
      <c r="BY170" s="62"/>
      <c r="BZ170" s="62"/>
      <c r="CA170" s="62"/>
      <c r="CB170" s="62"/>
      <c r="CC170" s="62"/>
      <c r="CD170" s="62"/>
      <c r="CE170" s="62"/>
      <c r="CF170" s="62"/>
      <c r="CG170" s="62"/>
      <c r="CH170" s="62"/>
      <c r="CI170" s="62"/>
      <c r="CJ170" s="62"/>
      <c r="CK170" s="62"/>
      <c r="CL170" s="62"/>
      <c r="CM170" s="62"/>
      <c r="CN170" s="62"/>
      <c r="CO170" s="62"/>
      <c r="CP170" s="62"/>
      <c r="CQ170" s="62"/>
      <c r="CR170" s="62"/>
      <c r="CS170" s="62"/>
      <c r="CT170" s="62"/>
      <c r="CU170" s="62"/>
      <c r="CV170" s="62"/>
      <c r="CW170" s="62"/>
      <c r="CX170" s="62"/>
      <c r="CY170" s="62"/>
      <c r="CZ170" s="62"/>
      <c r="DA170" s="62"/>
      <c r="DB170" s="62"/>
      <c r="DC170" s="62"/>
      <c r="DD170" s="62"/>
      <c r="DE170" s="62"/>
      <c r="DF170" s="62"/>
      <c r="DG170" s="62"/>
      <c r="DH170" s="62"/>
      <c r="DI170" s="62"/>
      <c r="DJ170" s="62"/>
      <c r="DK170" s="62"/>
      <c r="DL170" s="62"/>
      <c r="DM170" s="62"/>
      <c r="DN170" s="62"/>
      <c r="DO170" s="62"/>
      <c r="DP170" s="62"/>
      <c r="DQ170" s="62"/>
      <c r="DR170" s="62"/>
      <c r="DS170" s="62"/>
      <c r="DT170" s="62"/>
    </row>
    <row r="171" spans="2:124" ht="26.25" customHeight="1" outlineLevel="2">
      <c r="B171" s="99" t="s">
        <v>173</v>
      </c>
      <c r="C171" s="78">
        <f>ROUNDUP(C85+D85,0)</f>
        <v>44</v>
      </c>
      <c r="D171" s="90">
        <v>0.5</v>
      </c>
      <c r="E171" s="63"/>
      <c r="F171" s="63"/>
      <c r="G171" s="76" t="s">
        <v>2</v>
      </c>
      <c r="H171" s="76" t="s">
        <v>347</v>
      </c>
      <c r="I171" s="76"/>
      <c r="J171" s="76"/>
      <c r="K171" s="64">
        <v>0</v>
      </c>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c r="BO171" s="62"/>
      <c r="BP171" s="62"/>
      <c r="BQ171" s="62"/>
      <c r="BR171" s="62"/>
      <c r="BS171" s="62"/>
      <c r="BT171" s="62"/>
      <c r="BU171" s="62"/>
      <c r="BV171" s="62"/>
      <c r="BW171" s="62"/>
      <c r="BX171" s="62"/>
      <c r="BY171" s="62"/>
      <c r="BZ171" s="62"/>
      <c r="CA171" s="62"/>
      <c r="CB171" s="62"/>
      <c r="CC171" s="62"/>
      <c r="CD171" s="62"/>
      <c r="CE171" s="62"/>
      <c r="CF171" s="62"/>
      <c r="CG171" s="62"/>
      <c r="CH171" s="62"/>
      <c r="CI171" s="62"/>
      <c r="CJ171" s="62"/>
      <c r="CK171" s="62"/>
      <c r="CL171" s="62"/>
      <c r="CM171" s="62"/>
      <c r="CN171" s="62"/>
      <c r="CO171" s="62"/>
      <c r="CP171" s="62"/>
      <c r="CQ171" s="62"/>
      <c r="CR171" s="62"/>
      <c r="CS171" s="62"/>
      <c r="CT171" s="62"/>
      <c r="CU171" s="62"/>
      <c r="CV171" s="62"/>
      <c r="CW171" s="62"/>
      <c r="CX171" s="62"/>
      <c r="CY171" s="62"/>
      <c r="CZ171" s="62"/>
      <c r="DA171" s="62"/>
      <c r="DB171" s="62"/>
      <c r="DC171" s="62"/>
      <c r="DD171" s="62"/>
      <c r="DE171" s="62"/>
      <c r="DF171" s="62"/>
      <c r="DG171" s="62"/>
      <c r="DH171" s="62"/>
      <c r="DI171" s="62"/>
      <c r="DJ171" s="62"/>
      <c r="DK171" s="62"/>
      <c r="DL171" s="62"/>
      <c r="DM171" s="62"/>
      <c r="DN171" s="62"/>
      <c r="DO171" s="62"/>
      <c r="DP171" s="62"/>
      <c r="DQ171" s="62"/>
      <c r="DR171" s="62"/>
      <c r="DS171" s="62"/>
      <c r="DT171" s="62"/>
    </row>
    <row r="172" spans="2:124" ht="26.25" customHeight="1" outlineLevel="2">
      <c r="B172" s="99" t="s">
        <v>174</v>
      </c>
      <c r="C172" s="78">
        <f>C171+D171</f>
        <v>44.5</v>
      </c>
      <c r="D172" s="90">
        <v>0.5</v>
      </c>
      <c r="E172" s="63"/>
      <c r="F172" s="63"/>
      <c r="G172" s="76" t="s">
        <v>2</v>
      </c>
      <c r="H172" s="76" t="s">
        <v>347</v>
      </c>
      <c r="I172" s="76"/>
      <c r="J172" s="76"/>
      <c r="K172" s="64">
        <v>0</v>
      </c>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c r="BN172" s="62"/>
      <c r="BO172" s="62"/>
      <c r="BP172" s="62"/>
      <c r="BQ172" s="62"/>
      <c r="BR172" s="62"/>
      <c r="BS172" s="62"/>
      <c r="BT172" s="62"/>
      <c r="BU172" s="62"/>
      <c r="BV172" s="62"/>
      <c r="BW172" s="62"/>
      <c r="BX172" s="62"/>
      <c r="BY172" s="62"/>
      <c r="BZ172" s="62"/>
      <c r="CA172" s="62"/>
      <c r="CB172" s="62"/>
      <c r="CC172" s="62"/>
      <c r="CD172" s="62"/>
      <c r="CE172" s="62"/>
      <c r="CF172" s="62"/>
      <c r="CG172" s="62"/>
      <c r="CH172" s="62"/>
      <c r="CI172" s="62"/>
      <c r="CJ172" s="62"/>
      <c r="CK172" s="62"/>
      <c r="CL172" s="62"/>
      <c r="CM172" s="62"/>
      <c r="CN172" s="62"/>
      <c r="CO172" s="62"/>
      <c r="CP172" s="62"/>
      <c r="CQ172" s="62"/>
      <c r="CR172" s="62"/>
      <c r="CS172" s="62"/>
      <c r="CT172" s="62"/>
      <c r="CU172" s="62"/>
      <c r="CV172" s="62"/>
      <c r="CW172" s="62"/>
      <c r="CX172" s="62"/>
      <c r="CY172" s="62"/>
      <c r="CZ172" s="62"/>
      <c r="DA172" s="62"/>
      <c r="DB172" s="62"/>
      <c r="DC172" s="62"/>
      <c r="DD172" s="62"/>
      <c r="DE172" s="62"/>
      <c r="DF172" s="62"/>
      <c r="DG172" s="62"/>
      <c r="DH172" s="62"/>
      <c r="DI172" s="62"/>
      <c r="DJ172" s="62"/>
      <c r="DK172" s="62"/>
      <c r="DL172" s="62"/>
      <c r="DM172" s="62"/>
      <c r="DN172" s="62"/>
      <c r="DO172" s="62"/>
      <c r="DP172" s="62"/>
      <c r="DQ172" s="62"/>
      <c r="DR172" s="62"/>
      <c r="DS172" s="62"/>
      <c r="DT172" s="62"/>
    </row>
    <row r="173" spans="2:124" ht="26.25" customHeight="1" outlineLevel="2">
      <c r="B173" s="99" t="s">
        <v>175</v>
      </c>
      <c r="C173" s="78">
        <f t="shared" ref="C173:C175" si="14">C172+D172</f>
        <v>45</v>
      </c>
      <c r="D173" s="90">
        <v>0.5</v>
      </c>
      <c r="E173" s="63"/>
      <c r="F173" s="63"/>
      <c r="G173" s="76" t="s">
        <v>2</v>
      </c>
      <c r="H173" s="76" t="s">
        <v>347</v>
      </c>
      <c r="I173" s="76"/>
      <c r="J173" s="76"/>
      <c r="K173" s="64">
        <v>0</v>
      </c>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c r="BN173" s="62"/>
      <c r="BO173" s="62"/>
      <c r="BP173" s="62"/>
      <c r="BQ173" s="62"/>
      <c r="BR173" s="62"/>
      <c r="BS173" s="62"/>
      <c r="BT173" s="62"/>
      <c r="BU173" s="62"/>
      <c r="BV173" s="62"/>
      <c r="BW173" s="62"/>
      <c r="BX173" s="62"/>
      <c r="BY173" s="62"/>
      <c r="BZ173" s="62"/>
      <c r="CA173" s="62"/>
      <c r="CB173" s="62"/>
      <c r="CC173" s="62"/>
      <c r="CD173" s="62"/>
      <c r="CE173" s="62"/>
      <c r="CF173" s="62"/>
      <c r="CG173" s="62"/>
      <c r="CH173" s="62"/>
      <c r="CI173" s="62"/>
      <c r="CJ173" s="62"/>
      <c r="CK173" s="62"/>
      <c r="CL173" s="62"/>
      <c r="CM173" s="62"/>
      <c r="CN173" s="62"/>
      <c r="CO173" s="62"/>
      <c r="CP173" s="62"/>
      <c r="CQ173" s="62"/>
      <c r="CR173" s="62"/>
      <c r="CS173" s="62"/>
      <c r="CT173" s="62"/>
      <c r="CU173" s="62"/>
      <c r="CV173" s="62"/>
      <c r="CW173" s="62"/>
      <c r="CX173" s="62"/>
      <c r="CY173" s="62"/>
      <c r="CZ173" s="62"/>
      <c r="DA173" s="62"/>
      <c r="DB173" s="62"/>
      <c r="DC173" s="62"/>
      <c r="DD173" s="62"/>
      <c r="DE173" s="62"/>
      <c r="DF173" s="62"/>
      <c r="DG173" s="62"/>
      <c r="DH173" s="62"/>
      <c r="DI173" s="62"/>
      <c r="DJ173" s="62"/>
      <c r="DK173" s="62"/>
      <c r="DL173" s="62"/>
      <c r="DM173" s="62"/>
      <c r="DN173" s="62"/>
      <c r="DO173" s="62"/>
      <c r="DP173" s="62"/>
      <c r="DQ173" s="62"/>
      <c r="DR173" s="62"/>
      <c r="DS173" s="62"/>
      <c r="DT173" s="62"/>
    </row>
    <row r="174" spans="2:124" ht="26.25" customHeight="1" outlineLevel="2">
      <c r="B174" s="99" t="s">
        <v>176</v>
      </c>
      <c r="C174" s="78">
        <f t="shared" si="14"/>
        <v>45.5</v>
      </c>
      <c r="D174" s="90">
        <v>0.5</v>
      </c>
      <c r="E174" s="63"/>
      <c r="F174" s="63"/>
      <c r="G174" s="76" t="s">
        <v>2</v>
      </c>
      <c r="H174" s="76" t="s">
        <v>347</v>
      </c>
      <c r="I174" s="76"/>
      <c r="J174" s="76"/>
      <c r="K174" s="64">
        <v>0</v>
      </c>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c r="BN174" s="62"/>
      <c r="BO174" s="62"/>
      <c r="BP174" s="62"/>
      <c r="BQ174" s="62"/>
      <c r="BR174" s="62"/>
      <c r="BS174" s="62"/>
      <c r="BT174" s="62"/>
      <c r="BU174" s="62"/>
      <c r="BV174" s="62"/>
      <c r="BW174" s="62"/>
      <c r="BX174" s="62"/>
      <c r="BY174" s="62"/>
      <c r="BZ174" s="62"/>
      <c r="CA174" s="62"/>
      <c r="CB174" s="62"/>
      <c r="CC174" s="62"/>
      <c r="CD174" s="62"/>
      <c r="CE174" s="62"/>
      <c r="CF174" s="62"/>
      <c r="CG174" s="62"/>
      <c r="CH174" s="62"/>
      <c r="CI174" s="62"/>
      <c r="CJ174" s="62"/>
      <c r="CK174" s="62"/>
      <c r="CL174" s="62"/>
      <c r="CM174" s="62"/>
      <c r="CN174" s="62"/>
      <c r="CO174" s="62"/>
      <c r="CP174" s="62"/>
      <c r="CQ174" s="62"/>
      <c r="CR174" s="62"/>
      <c r="CS174" s="62"/>
      <c r="CT174" s="62"/>
      <c r="CU174" s="62"/>
      <c r="CV174" s="62"/>
      <c r="CW174" s="62"/>
      <c r="CX174" s="62"/>
      <c r="CY174" s="62"/>
      <c r="CZ174" s="62"/>
      <c r="DA174" s="62"/>
      <c r="DB174" s="62"/>
      <c r="DC174" s="62"/>
      <c r="DD174" s="62"/>
      <c r="DE174" s="62"/>
      <c r="DF174" s="62"/>
      <c r="DG174" s="62"/>
      <c r="DH174" s="62"/>
      <c r="DI174" s="62"/>
      <c r="DJ174" s="62"/>
      <c r="DK174" s="62"/>
      <c r="DL174" s="62"/>
      <c r="DM174" s="62"/>
      <c r="DN174" s="62"/>
      <c r="DO174" s="62"/>
      <c r="DP174" s="62"/>
      <c r="DQ174" s="62"/>
      <c r="DR174" s="62"/>
      <c r="DS174" s="62"/>
      <c r="DT174" s="62"/>
    </row>
    <row r="175" spans="2:124" ht="26.25" customHeight="1" outlineLevel="2">
      <c r="B175" s="99" t="s">
        <v>177</v>
      </c>
      <c r="C175" s="78">
        <f t="shared" si="14"/>
        <v>46</v>
      </c>
      <c r="D175" s="90">
        <v>0.5</v>
      </c>
      <c r="E175" s="63"/>
      <c r="F175" s="63"/>
      <c r="G175" s="76" t="s">
        <v>2</v>
      </c>
      <c r="H175" s="76" t="s">
        <v>347</v>
      </c>
      <c r="I175" s="76"/>
      <c r="J175" s="76"/>
      <c r="K175" s="64">
        <v>0</v>
      </c>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c r="BO175" s="62"/>
      <c r="BP175" s="62"/>
      <c r="BQ175" s="62"/>
      <c r="BR175" s="62"/>
      <c r="BS175" s="62"/>
      <c r="BT175" s="62"/>
      <c r="BU175" s="62"/>
      <c r="BV175" s="62"/>
      <c r="BW175" s="62"/>
      <c r="BX175" s="62"/>
      <c r="BY175" s="62"/>
      <c r="BZ175" s="62"/>
      <c r="CA175" s="62"/>
      <c r="CB175" s="62"/>
      <c r="CC175" s="62"/>
      <c r="CD175" s="62"/>
      <c r="CE175" s="62"/>
      <c r="CF175" s="62"/>
      <c r="CG175" s="62"/>
      <c r="CH175" s="62"/>
      <c r="CI175" s="62"/>
      <c r="CJ175" s="62"/>
      <c r="CK175" s="62"/>
      <c r="CL175" s="62"/>
      <c r="CM175" s="62"/>
      <c r="CN175" s="62"/>
      <c r="CO175" s="62"/>
      <c r="CP175" s="62"/>
      <c r="CQ175" s="62"/>
      <c r="CR175" s="62"/>
      <c r="CS175" s="62"/>
      <c r="CT175" s="62"/>
      <c r="CU175" s="62"/>
      <c r="CV175" s="62"/>
      <c r="CW175" s="62"/>
      <c r="CX175" s="62"/>
      <c r="CY175" s="62"/>
      <c r="CZ175" s="62"/>
      <c r="DA175" s="62"/>
      <c r="DB175" s="62"/>
      <c r="DC175" s="62"/>
      <c r="DD175" s="62"/>
      <c r="DE175" s="62"/>
      <c r="DF175" s="62"/>
      <c r="DG175" s="62"/>
      <c r="DH175" s="62"/>
      <c r="DI175" s="62"/>
      <c r="DJ175" s="62"/>
      <c r="DK175" s="62"/>
      <c r="DL175" s="62"/>
      <c r="DM175" s="62"/>
      <c r="DN175" s="62"/>
      <c r="DO175" s="62"/>
      <c r="DP175" s="62"/>
      <c r="DQ175" s="62"/>
      <c r="DR175" s="62"/>
      <c r="DS175" s="62"/>
      <c r="DT175" s="62"/>
    </row>
    <row r="176" spans="2:124" ht="26.25" customHeight="1" outlineLevel="1">
      <c r="B176" s="101" t="s">
        <v>178</v>
      </c>
      <c r="C176" s="89">
        <f>C177</f>
        <v>47</v>
      </c>
      <c r="D176" s="87">
        <f>(C180+D180)-C177</f>
        <v>1.75</v>
      </c>
      <c r="E176" s="67"/>
      <c r="F176" s="67"/>
      <c r="G176" s="89"/>
      <c r="H176" s="89"/>
      <c r="I176" s="89"/>
      <c r="J176" s="89"/>
      <c r="K176" s="68">
        <v>0</v>
      </c>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c r="BO176" s="62"/>
      <c r="BP176" s="62"/>
      <c r="BQ176" s="62"/>
      <c r="BR176" s="62"/>
      <c r="BS176" s="62"/>
      <c r="BT176" s="62"/>
      <c r="BU176" s="62"/>
      <c r="BV176" s="62"/>
      <c r="BW176" s="62"/>
      <c r="BX176" s="62"/>
      <c r="BY176" s="62"/>
      <c r="BZ176" s="62"/>
      <c r="CA176" s="62"/>
      <c r="CB176" s="62"/>
      <c r="CC176" s="62"/>
      <c r="CD176" s="62"/>
      <c r="CE176" s="62"/>
      <c r="CF176" s="62"/>
      <c r="CG176" s="62"/>
      <c r="CH176" s="62"/>
      <c r="CI176" s="62"/>
      <c r="CJ176" s="62"/>
      <c r="CK176" s="62"/>
      <c r="CL176" s="62"/>
      <c r="CM176" s="62"/>
      <c r="CN176" s="62"/>
      <c r="CO176" s="62"/>
      <c r="CP176" s="62"/>
      <c r="CQ176" s="62"/>
      <c r="CR176" s="62"/>
      <c r="CS176" s="62"/>
      <c r="CT176" s="62"/>
      <c r="CU176" s="62"/>
      <c r="CV176" s="62"/>
      <c r="CW176" s="62"/>
      <c r="CX176" s="62"/>
      <c r="CY176" s="62"/>
      <c r="CZ176" s="62"/>
      <c r="DA176" s="62"/>
      <c r="DB176" s="62"/>
      <c r="DC176" s="62"/>
      <c r="DD176" s="62"/>
      <c r="DE176" s="62"/>
      <c r="DF176" s="62"/>
      <c r="DG176" s="62"/>
      <c r="DH176" s="62"/>
      <c r="DI176" s="62"/>
      <c r="DJ176" s="62"/>
      <c r="DK176" s="62"/>
      <c r="DL176" s="62"/>
      <c r="DM176" s="62"/>
      <c r="DN176" s="62"/>
      <c r="DO176" s="62"/>
      <c r="DP176" s="62"/>
      <c r="DQ176" s="62"/>
      <c r="DR176" s="62"/>
      <c r="DS176" s="62"/>
      <c r="DT176" s="62"/>
    </row>
    <row r="177" spans="2:124" ht="26.25" customHeight="1" outlineLevel="2">
      <c r="B177" s="99" t="s">
        <v>173</v>
      </c>
      <c r="C177" s="78">
        <f>ROUNDUP(C175+D175,0)</f>
        <v>47</v>
      </c>
      <c r="D177" s="90">
        <v>0.5</v>
      </c>
      <c r="E177" s="63"/>
      <c r="F177" s="63"/>
      <c r="G177" s="76" t="s">
        <v>2</v>
      </c>
      <c r="H177" s="76" t="s">
        <v>347</v>
      </c>
      <c r="I177" s="76"/>
      <c r="J177" s="76"/>
      <c r="K177" s="64">
        <v>0</v>
      </c>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c r="DR177" s="62"/>
      <c r="DS177" s="62"/>
      <c r="DT177" s="62"/>
    </row>
    <row r="178" spans="2:124" ht="26.25" customHeight="1" outlineLevel="2">
      <c r="B178" s="99" t="s">
        <v>179</v>
      </c>
      <c r="C178" s="78">
        <f>C177+D177</f>
        <v>47.5</v>
      </c>
      <c r="D178" s="90">
        <v>0.5</v>
      </c>
      <c r="E178" s="63"/>
      <c r="F178" s="63"/>
      <c r="G178" s="76" t="s">
        <v>2</v>
      </c>
      <c r="H178" s="76" t="s">
        <v>347</v>
      </c>
      <c r="I178" s="76"/>
      <c r="J178" s="76"/>
      <c r="K178" s="64">
        <v>0</v>
      </c>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c r="DR178" s="62"/>
      <c r="DS178" s="62"/>
      <c r="DT178" s="62"/>
    </row>
    <row r="179" spans="2:124" ht="36.75" customHeight="1" outlineLevel="2">
      <c r="B179" s="99" t="s">
        <v>180</v>
      </c>
      <c r="C179" s="78">
        <f t="shared" ref="C179:C180" si="15">C178+D178</f>
        <v>48</v>
      </c>
      <c r="D179" s="90">
        <v>0.5</v>
      </c>
      <c r="E179" s="63"/>
      <c r="F179" s="63"/>
      <c r="G179" s="76" t="s">
        <v>2</v>
      </c>
      <c r="H179" s="76" t="s">
        <v>347</v>
      </c>
      <c r="I179" s="76"/>
      <c r="J179" s="76"/>
      <c r="K179" s="64">
        <v>0</v>
      </c>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row>
    <row r="180" spans="2:124" ht="26.25" customHeight="1" outlineLevel="2">
      <c r="B180" s="99" t="s">
        <v>181</v>
      </c>
      <c r="C180" s="78">
        <f t="shared" si="15"/>
        <v>48.5</v>
      </c>
      <c r="D180" s="90">
        <v>0.25</v>
      </c>
      <c r="E180" s="63"/>
      <c r="F180" s="63"/>
      <c r="G180" s="76" t="s">
        <v>2</v>
      </c>
      <c r="H180" s="76" t="s">
        <v>347</v>
      </c>
      <c r="I180" s="76"/>
      <c r="J180" s="76"/>
      <c r="K180" s="64">
        <v>0</v>
      </c>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2"/>
      <c r="DM180" s="62"/>
      <c r="DN180" s="62"/>
      <c r="DO180" s="62"/>
      <c r="DP180" s="62"/>
      <c r="DQ180" s="62"/>
      <c r="DR180" s="62"/>
      <c r="DS180" s="62"/>
      <c r="DT180" s="62"/>
    </row>
    <row r="181" spans="2:124" ht="26.25" customHeight="1" outlineLevel="1">
      <c r="B181" s="100" t="s">
        <v>182</v>
      </c>
      <c r="C181" s="86">
        <f>C182</f>
        <v>49</v>
      </c>
      <c r="D181" s="86">
        <f>(C186+D186)-C182</f>
        <v>2.75</v>
      </c>
      <c r="E181" s="65"/>
      <c r="F181" s="65"/>
      <c r="G181" s="77"/>
      <c r="H181" s="77"/>
      <c r="I181" s="77"/>
      <c r="J181" s="77"/>
      <c r="K181" s="69">
        <v>0</v>
      </c>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c r="BO181" s="62"/>
      <c r="BP181" s="62"/>
      <c r="BQ181" s="62"/>
      <c r="BR181" s="62"/>
      <c r="BS181" s="62"/>
      <c r="BT181" s="62"/>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62"/>
      <c r="CT181" s="62"/>
      <c r="CU181" s="62"/>
      <c r="CV181" s="62"/>
      <c r="CW181" s="62"/>
      <c r="CX181" s="62"/>
      <c r="CY181" s="62"/>
      <c r="CZ181" s="62"/>
      <c r="DA181" s="62"/>
      <c r="DB181" s="62"/>
      <c r="DC181" s="62"/>
      <c r="DD181" s="62"/>
      <c r="DE181" s="62"/>
      <c r="DF181" s="62"/>
      <c r="DG181" s="62"/>
      <c r="DH181" s="62"/>
      <c r="DI181" s="62"/>
      <c r="DJ181" s="62"/>
      <c r="DK181" s="62"/>
      <c r="DL181" s="62"/>
      <c r="DM181" s="62"/>
      <c r="DN181" s="62"/>
      <c r="DO181" s="62"/>
      <c r="DP181" s="62"/>
      <c r="DQ181" s="62"/>
      <c r="DR181" s="62"/>
      <c r="DS181" s="62"/>
      <c r="DT181" s="62"/>
    </row>
    <row r="182" spans="2:124" ht="26.25" customHeight="1" outlineLevel="2">
      <c r="B182" s="99" t="s">
        <v>173</v>
      </c>
      <c r="C182" s="78">
        <f>ROUNDUP(C180+D180,0)</f>
        <v>49</v>
      </c>
      <c r="D182" s="85">
        <v>0.25</v>
      </c>
      <c r="E182" s="63"/>
      <c r="F182" s="63"/>
      <c r="G182" s="76" t="s">
        <v>2</v>
      </c>
      <c r="H182" s="76" t="s">
        <v>347</v>
      </c>
      <c r="I182" s="76"/>
      <c r="J182" s="76"/>
      <c r="K182" s="64">
        <v>0</v>
      </c>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c r="BN182" s="62"/>
      <c r="BO182" s="62"/>
      <c r="BP182" s="62"/>
      <c r="BQ182" s="62"/>
      <c r="BR182" s="62"/>
      <c r="BS182" s="62"/>
      <c r="BT182" s="62"/>
      <c r="BU182" s="62"/>
      <c r="BV182" s="62"/>
      <c r="BW182" s="62"/>
      <c r="BX182" s="62"/>
      <c r="BY182" s="62"/>
      <c r="BZ182" s="62"/>
      <c r="CA182" s="62"/>
      <c r="CB182" s="62"/>
      <c r="CC182" s="62"/>
      <c r="CD182" s="62"/>
      <c r="CE182" s="62"/>
      <c r="CF182" s="62"/>
      <c r="CG182" s="62"/>
      <c r="CH182" s="62"/>
      <c r="CI182" s="62"/>
      <c r="CJ182" s="62"/>
      <c r="CK182" s="62"/>
      <c r="CL182" s="62"/>
      <c r="CM182" s="62"/>
      <c r="CN182" s="62"/>
      <c r="CO182" s="62"/>
      <c r="CP182" s="62"/>
      <c r="CQ182" s="62"/>
      <c r="CR182" s="62"/>
      <c r="CS182" s="62"/>
      <c r="CT182" s="62"/>
      <c r="CU182" s="62"/>
      <c r="CV182" s="62"/>
      <c r="CW182" s="62"/>
      <c r="CX182" s="62"/>
      <c r="CY182" s="62"/>
      <c r="CZ182" s="62"/>
      <c r="DA182" s="62"/>
      <c r="DB182" s="62"/>
      <c r="DC182" s="62"/>
      <c r="DD182" s="62"/>
      <c r="DE182" s="62"/>
      <c r="DF182" s="62"/>
      <c r="DG182" s="62"/>
      <c r="DH182" s="62"/>
      <c r="DI182" s="62"/>
      <c r="DJ182" s="62"/>
      <c r="DK182" s="62"/>
      <c r="DL182" s="62"/>
      <c r="DM182" s="62"/>
      <c r="DN182" s="62"/>
      <c r="DO182" s="62"/>
      <c r="DP182" s="62"/>
      <c r="DQ182" s="62"/>
      <c r="DR182" s="62"/>
      <c r="DS182" s="62"/>
      <c r="DT182" s="62"/>
    </row>
    <row r="183" spans="2:124" ht="26.25" customHeight="1" outlineLevel="2">
      <c r="B183" s="99" t="s">
        <v>183</v>
      </c>
      <c r="C183" s="78">
        <f>C182+D182</f>
        <v>49.25</v>
      </c>
      <c r="D183" s="85">
        <v>0.5</v>
      </c>
      <c r="E183" s="63"/>
      <c r="F183" s="63"/>
      <c r="G183" s="76" t="s">
        <v>2</v>
      </c>
      <c r="H183" s="76" t="s">
        <v>347</v>
      </c>
      <c r="I183" s="76"/>
      <c r="J183" s="76"/>
      <c r="K183" s="64">
        <v>0</v>
      </c>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c r="BN183" s="62"/>
      <c r="BO183" s="62"/>
      <c r="BP183" s="62"/>
      <c r="BQ183" s="62"/>
      <c r="BR183" s="62"/>
      <c r="BS183" s="62"/>
      <c r="BT183" s="62"/>
      <c r="BU183" s="62"/>
      <c r="BV183" s="62"/>
      <c r="BW183" s="62"/>
      <c r="BX183" s="62"/>
      <c r="BY183" s="62"/>
      <c r="BZ183" s="62"/>
      <c r="CA183" s="62"/>
      <c r="CB183" s="62"/>
      <c r="CC183" s="62"/>
      <c r="CD183" s="62"/>
      <c r="CE183" s="62"/>
      <c r="CF183" s="62"/>
      <c r="CG183" s="62"/>
      <c r="CH183" s="62"/>
      <c r="CI183" s="62"/>
      <c r="CJ183" s="62"/>
      <c r="CK183" s="62"/>
      <c r="CL183" s="62"/>
      <c r="CM183" s="62"/>
      <c r="CN183" s="62"/>
      <c r="CO183" s="62"/>
      <c r="CP183" s="62"/>
      <c r="CQ183" s="62"/>
      <c r="CR183" s="62"/>
      <c r="CS183" s="62"/>
      <c r="CT183" s="62"/>
      <c r="CU183" s="62"/>
      <c r="CV183" s="62"/>
      <c r="CW183" s="62"/>
      <c r="CX183" s="62"/>
      <c r="CY183" s="62"/>
      <c r="CZ183" s="62"/>
      <c r="DA183" s="62"/>
      <c r="DB183" s="62"/>
      <c r="DC183" s="62"/>
      <c r="DD183" s="62"/>
      <c r="DE183" s="62"/>
      <c r="DF183" s="62"/>
      <c r="DG183" s="62"/>
      <c r="DH183" s="62"/>
      <c r="DI183" s="62"/>
      <c r="DJ183" s="62"/>
      <c r="DK183" s="62"/>
      <c r="DL183" s="62"/>
      <c r="DM183" s="62"/>
      <c r="DN183" s="62"/>
      <c r="DO183" s="62"/>
      <c r="DP183" s="62"/>
      <c r="DQ183" s="62"/>
      <c r="DR183" s="62"/>
      <c r="DS183" s="62"/>
      <c r="DT183" s="62"/>
    </row>
    <row r="184" spans="2:124" ht="26.25" customHeight="1" outlineLevel="2">
      <c r="B184" s="99" t="s">
        <v>184</v>
      </c>
      <c r="C184" s="78">
        <f t="shared" ref="C184:C186" si="16">C183+D183</f>
        <v>49.75</v>
      </c>
      <c r="D184" s="85">
        <v>0.5</v>
      </c>
      <c r="E184" s="63"/>
      <c r="F184" s="63"/>
      <c r="G184" s="76" t="s">
        <v>2</v>
      </c>
      <c r="H184" s="76" t="s">
        <v>347</v>
      </c>
      <c r="I184" s="76"/>
      <c r="J184" s="76"/>
      <c r="K184" s="64">
        <v>0</v>
      </c>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c r="BN184" s="62"/>
      <c r="BO184" s="62"/>
      <c r="BP184" s="62"/>
      <c r="BQ184" s="62"/>
      <c r="BR184" s="62"/>
      <c r="BS184" s="62"/>
      <c r="BT184" s="62"/>
      <c r="BU184" s="62"/>
      <c r="BV184" s="62"/>
      <c r="BW184" s="62"/>
      <c r="BX184" s="62"/>
      <c r="BY184" s="62"/>
      <c r="BZ184" s="62"/>
      <c r="CA184" s="62"/>
      <c r="CB184" s="62"/>
      <c r="CC184" s="62"/>
      <c r="CD184" s="62"/>
      <c r="CE184" s="62"/>
      <c r="CF184" s="62"/>
      <c r="CG184" s="62"/>
      <c r="CH184" s="62"/>
      <c r="CI184" s="62"/>
      <c r="CJ184" s="62"/>
      <c r="CK184" s="62"/>
      <c r="CL184" s="62"/>
      <c r="CM184" s="62"/>
      <c r="CN184" s="62"/>
      <c r="CO184" s="62"/>
      <c r="CP184" s="62"/>
      <c r="CQ184" s="62"/>
      <c r="CR184" s="62"/>
      <c r="CS184" s="62"/>
      <c r="CT184" s="62"/>
      <c r="CU184" s="62"/>
      <c r="CV184" s="62"/>
      <c r="CW184" s="62"/>
      <c r="CX184" s="62"/>
      <c r="CY184" s="62"/>
      <c r="CZ184" s="62"/>
      <c r="DA184" s="62"/>
      <c r="DB184" s="62"/>
      <c r="DC184" s="62"/>
      <c r="DD184" s="62"/>
      <c r="DE184" s="62"/>
      <c r="DF184" s="62"/>
      <c r="DG184" s="62"/>
      <c r="DH184" s="62"/>
      <c r="DI184" s="62"/>
      <c r="DJ184" s="62"/>
      <c r="DK184" s="62"/>
      <c r="DL184" s="62"/>
      <c r="DM184" s="62"/>
      <c r="DN184" s="62"/>
      <c r="DO184" s="62"/>
      <c r="DP184" s="62"/>
      <c r="DQ184" s="62"/>
      <c r="DR184" s="62"/>
      <c r="DS184" s="62"/>
      <c r="DT184" s="62"/>
    </row>
    <row r="185" spans="2:124" ht="26.25" customHeight="1" outlineLevel="2">
      <c r="B185" s="99" t="s">
        <v>185</v>
      </c>
      <c r="C185" s="78">
        <f t="shared" si="16"/>
        <v>50.25</v>
      </c>
      <c r="D185" s="78">
        <v>1</v>
      </c>
      <c r="E185" s="63"/>
      <c r="F185" s="63"/>
      <c r="G185" s="76" t="s">
        <v>2</v>
      </c>
      <c r="H185" s="76" t="s">
        <v>347</v>
      </c>
      <c r="I185" s="76"/>
      <c r="J185" s="76"/>
      <c r="K185" s="64">
        <v>0</v>
      </c>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c r="BO185" s="62"/>
      <c r="BP185" s="62"/>
      <c r="BQ185" s="62"/>
      <c r="BR185" s="62"/>
      <c r="BS185" s="62"/>
      <c r="BT185" s="62"/>
      <c r="BU185" s="62"/>
      <c r="BV185" s="62"/>
      <c r="BW185" s="62"/>
      <c r="BX185" s="62"/>
      <c r="BY185" s="62"/>
      <c r="BZ185" s="62"/>
      <c r="CA185" s="62"/>
      <c r="CB185" s="62"/>
      <c r="CC185" s="62"/>
      <c r="CD185" s="62"/>
      <c r="CE185" s="62"/>
      <c r="CF185" s="62"/>
      <c r="CG185" s="62"/>
      <c r="CH185" s="62"/>
      <c r="CI185" s="62"/>
      <c r="CJ185" s="62"/>
      <c r="CK185" s="62"/>
      <c r="CL185" s="62"/>
      <c r="CM185" s="62"/>
      <c r="CN185" s="62"/>
      <c r="CO185" s="62"/>
      <c r="CP185" s="62"/>
      <c r="CQ185" s="62"/>
      <c r="CR185" s="62"/>
      <c r="CS185" s="62"/>
      <c r="CT185" s="62"/>
      <c r="CU185" s="62"/>
      <c r="CV185" s="62"/>
      <c r="CW185" s="62"/>
      <c r="CX185" s="62"/>
      <c r="CY185" s="62"/>
      <c r="CZ185" s="62"/>
      <c r="DA185" s="62"/>
      <c r="DB185" s="62"/>
      <c r="DC185" s="62"/>
      <c r="DD185" s="62"/>
      <c r="DE185" s="62"/>
      <c r="DF185" s="62"/>
      <c r="DG185" s="62"/>
      <c r="DH185" s="62"/>
      <c r="DI185" s="62"/>
      <c r="DJ185" s="62"/>
      <c r="DK185" s="62"/>
      <c r="DL185" s="62"/>
      <c r="DM185" s="62"/>
      <c r="DN185" s="62"/>
      <c r="DO185" s="62"/>
      <c r="DP185" s="62"/>
      <c r="DQ185" s="62"/>
      <c r="DR185" s="62"/>
      <c r="DS185" s="62"/>
      <c r="DT185" s="62"/>
    </row>
    <row r="186" spans="2:124" ht="26.25" customHeight="1" outlineLevel="2">
      <c r="B186" s="99" t="s">
        <v>186</v>
      </c>
      <c r="C186" s="78">
        <f t="shared" si="16"/>
        <v>51.25</v>
      </c>
      <c r="D186" s="85">
        <v>0.5</v>
      </c>
      <c r="E186" s="63"/>
      <c r="F186" s="63"/>
      <c r="G186" s="76" t="s">
        <v>2</v>
      </c>
      <c r="H186" s="76" t="s">
        <v>347</v>
      </c>
      <c r="I186" s="76"/>
      <c r="J186" s="76"/>
      <c r="K186" s="64">
        <v>0</v>
      </c>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c r="BO186" s="62"/>
      <c r="BP186" s="62"/>
      <c r="BQ186" s="62"/>
      <c r="BR186" s="62"/>
      <c r="BS186" s="62"/>
      <c r="BT186" s="62"/>
      <c r="BU186" s="62"/>
      <c r="BV186" s="62"/>
      <c r="BW186" s="62"/>
      <c r="BX186" s="62"/>
      <c r="BY186" s="62"/>
      <c r="BZ186" s="62"/>
      <c r="CA186" s="62"/>
      <c r="CB186" s="62"/>
      <c r="CC186" s="62"/>
      <c r="CD186" s="62"/>
      <c r="CE186" s="62"/>
      <c r="CF186" s="62"/>
      <c r="CG186" s="62"/>
      <c r="CH186" s="62"/>
      <c r="CI186" s="62"/>
      <c r="CJ186" s="62"/>
      <c r="CK186" s="62"/>
      <c r="CL186" s="62"/>
      <c r="CM186" s="62"/>
      <c r="CN186" s="62"/>
      <c r="CO186" s="62"/>
      <c r="CP186" s="62"/>
      <c r="CQ186" s="62"/>
      <c r="CR186" s="62"/>
      <c r="CS186" s="62"/>
      <c r="CT186" s="62"/>
      <c r="CU186" s="62"/>
      <c r="CV186" s="62"/>
      <c r="CW186" s="62"/>
      <c r="CX186" s="62"/>
      <c r="CY186" s="62"/>
      <c r="CZ186" s="62"/>
      <c r="DA186" s="62"/>
      <c r="DB186" s="62"/>
      <c r="DC186" s="62"/>
      <c r="DD186" s="62"/>
      <c r="DE186" s="62"/>
      <c r="DF186" s="62"/>
      <c r="DG186" s="62"/>
      <c r="DH186" s="62"/>
      <c r="DI186" s="62"/>
      <c r="DJ186" s="62"/>
      <c r="DK186" s="62"/>
      <c r="DL186" s="62"/>
      <c r="DM186" s="62"/>
      <c r="DN186" s="62"/>
      <c r="DO186" s="62"/>
      <c r="DP186" s="62"/>
      <c r="DQ186" s="62"/>
      <c r="DR186" s="62"/>
      <c r="DS186" s="62"/>
      <c r="DT186" s="62"/>
    </row>
    <row r="187" spans="2:124" ht="26.25" customHeight="1" outlineLevel="1">
      <c r="B187" s="100" t="s">
        <v>187</v>
      </c>
      <c r="C187" s="86">
        <f>C188</f>
        <v>52</v>
      </c>
      <c r="D187" s="86">
        <f>(C196+D196)-C188</f>
        <v>3.5</v>
      </c>
      <c r="E187" s="65"/>
      <c r="F187" s="65"/>
      <c r="G187" s="77"/>
      <c r="H187" s="77"/>
      <c r="I187" s="77"/>
      <c r="J187" s="77"/>
      <c r="K187" s="69">
        <v>0</v>
      </c>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c r="BN187" s="62"/>
      <c r="BO187" s="62"/>
      <c r="BP187" s="62"/>
      <c r="BQ187" s="62"/>
      <c r="BR187" s="62"/>
      <c r="BS187" s="62"/>
      <c r="BT187" s="62"/>
      <c r="BU187" s="62"/>
      <c r="BV187" s="62"/>
      <c r="BW187" s="62"/>
      <c r="BX187" s="62"/>
      <c r="BY187" s="62"/>
      <c r="BZ187" s="62"/>
      <c r="CA187" s="62"/>
      <c r="CB187" s="62"/>
      <c r="CC187" s="62"/>
      <c r="CD187" s="62"/>
      <c r="CE187" s="62"/>
      <c r="CF187" s="62"/>
      <c r="CG187" s="62"/>
      <c r="CH187" s="62"/>
      <c r="CI187" s="62"/>
      <c r="CJ187" s="62"/>
      <c r="CK187" s="62"/>
      <c r="CL187" s="62"/>
      <c r="CM187" s="62"/>
      <c r="CN187" s="62"/>
      <c r="CO187" s="62"/>
      <c r="CP187" s="62"/>
      <c r="CQ187" s="62"/>
      <c r="CR187" s="62"/>
      <c r="CS187" s="62"/>
      <c r="CT187" s="62"/>
      <c r="CU187" s="62"/>
      <c r="CV187" s="62"/>
      <c r="CW187" s="62"/>
      <c r="CX187" s="62"/>
      <c r="CY187" s="62"/>
      <c r="CZ187" s="62"/>
      <c r="DA187" s="62"/>
      <c r="DB187" s="62"/>
      <c r="DC187" s="62"/>
      <c r="DD187" s="62"/>
      <c r="DE187" s="62"/>
      <c r="DF187" s="62"/>
      <c r="DG187" s="62"/>
      <c r="DH187" s="62"/>
      <c r="DI187" s="62"/>
      <c r="DJ187" s="62"/>
      <c r="DK187" s="62"/>
      <c r="DL187" s="62"/>
      <c r="DM187" s="62"/>
      <c r="DN187" s="62"/>
      <c r="DO187" s="62"/>
      <c r="DP187" s="62"/>
      <c r="DQ187" s="62"/>
      <c r="DR187" s="62"/>
      <c r="DS187" s="62"/>
      <c r="DT187" s="62"/>
    </row>
    <row r="188" spans="2:124" ht="26.25" customHeight="1" outlineLevel="2">
      <c r="B188" s="99" t="s">
        <v>173</v>
      </c>
      <c r="C188" s="78">
        <f>ROUNDUP(C186+D186,0)</f>
        <v>52</v>
      </c>
      <c r="D188" s="85">
        <v>0.25</v>
      </c>
      <c r="E188" s="63"/>
      <c r="F188" s="63"/>
      <c r="G188" s="76" t="s">
        <v>2</v>
      </c>
      <c r="H188" s="76" t="s">
        <v>347</v>
      </c>
      <c r="I188" s="76"/>
      <c r="J188" s="76"/>
      <c r="K188" s="64">
        <v>0</v>
      </c>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c r="BN188" s="62"/>
      <c r="BO188" s="62"/>
      <c r="BP188" s="62"/>
      <c r="BQ188" s="62"/>
      <c r="BR188" s="62"/>
      <c r="BS188" s="62"/>
      <c r="BT188" s="62"/>
      <c r="BU188" s="62"/>
      <c r="BV188" s="62"/>
      <c r="BW188" s="62"/>
      <c r="BX188" s="62"/>
      <c r="BY188" s="62"/>
      <c r="BZ188" s="62"/>
      <c r="CA188" s="62"/>
      <c r="CB188" s="62"/>
      <c r="CC188" s="62"/>
      <c r="CD188" s="62"/>
      <c r="CE188" s="62"/>
      <c r="CF188" s="62"/>
      <c r="CG188" s="62"/>
      <c r="CH188" s="62"/>
      <c r="CI188" s="62"/>
      <c r="CJ188" s="62"/>
      <c r="CK188" s="62"/>
      <c r="CL188" s="62"/>
      <c r="CM188" s="62"/>
      <c r="CN188" s="62"/>
      <c r="CO188" s="62"/>
      <c r="CP188" s="62"/>
      <c r="CQ188" s="62"/>
      <c r="CR188" s="62"/>
      <c r="CS188" s="62"/>
      <c r="CT188" s="62"/>
      <c r="CU188" s="62"/>
      <c r="CV188" s="62"/>
      <c r="CW188" s="62"/>
      <c r="CX188" s="62"/>
      <c r="CY188" s="62"/>
      <c r="CZ188" s="62"/>
      <c r="DA188" s="62"/>
      <c r="DB188" s="62"/>
      <c r="DC188" s="62"/>
      <c r="DD188" s="62"/>
      <c r="DE188" s="62"/>
      <c r="DF188" s="62"/>
      <c r="DG188" s="62"/>
      <c r="DH188" s="62"/>
      <c r="DI188" s="62"/>
      <c r="DJ188" s="62"/>
      <c r="DK188" s="62"/>
      <c r="DL188" s="62"/>
      <c r="DM188" s="62"/>
      <c r="DN188" s="62"/>
      <c r="DO188" s="62"/>
      <c r="DP188" s="62"/>
      <c r="DQ188" s="62"/>
      <c r="DR188" s="62"/>
      <c r="DS188" s="62"/>
      <c r="DT188" s="62"/>
    </row>
    <row r="189" spans="2:124" ht="26.25" customHeight="1" outlineLevel="2">
      <c r="B189" s="99" t="s">
        <v>188</v>
      </c>
      <c r="C189" s="78">
        <f>C188+D188</f>
        <v>52.25</v>
      </c>
      <c r="D189" s="85">
        <v>0.5</v>
      </c>
      <c r="E189" s="63"/>
      <c r="F189" s="63"/>
      <c r="G189" s="76" t="s">
        <v>2</v>
      </c>
      <c r="H189" s="76" t="s">
        <v>347</v>
      </c>
      <c r="I189" s="76"/>
      <c r="J189" s="76"/>
      <c r="K189" s="64">
        <v>0</v>
      </c>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c r="BN189" s="62"/>
      <c r="BO189" s="62"/>
      <c r="BP189" s="62"/>
      <c r="BQ189" s="62"/>
      <c r="BR189" s="62"/>
      <c r="BS189" s="62"/>
      <c r="BT189" s="62"/>
      <c r="BU189" s="62"/>
      <c r="BV189" s="62"/>
      <c r="BW189" s="62"/>
      <c r="BX189" s="62"/>
      <c r="BY189" s="62"/>
      <c r="BZ189" s="62"/>
      <c r="CA189" s="62"/>
      <c r="CB189" s="62"/>
      <c r="CC189" s="62"/>
      <c r="CD189" s="62"/>
      <c r="CE189" s="62"/>
      <c r="CF189" s="62"/>
      <c r="CG189" s="62"/>
      <c r="CH189" s="62"/>
      <c r="CI189" s="62"/>
      <c r="CJ189" s="62"/>
      <c r="CK189" s="62"/>
      <c r="CL189" s="62"/>
      <c r="CM189" s="62"/>
      <c r="CN189" s="62"/>
      <c r="CO189" s="62"/>
      <c r="CP189" s="62"/>
      <c r="CQ189" s="62"/>
      <c r="CR189" s="62"/>
      <c r="CS189" s="62"/>
      <c r="CT189" s="62"/>
      <c r="CU189" s="62"/>
      <c r="CV189" s="62"/>
      <c r="CW189" s="62"/>
      <c r="CX189" s="62"/>
      <c r="CY189" s="62"/>
      <c r="CZ189" s="62"/>
      <c r="DA189" s="62"/>
      <c r="DB189" s="62"/>
      <c r="DC189" s="62"/>
      <c r="DD189" s="62"/>
      <c r="DE189" s="62"/>
      <c r="DF189" s="62"/>
      <c r="DG189" s="62"/>
      <c r="DH189" s="62"/>
      <c r="DI189" s="62"/>
      <c r="DJ189" s="62"/>
      <c r="DK189" s="62"/>
      <c r="DL189" s="62"/>
      <c r="DM189" s="62"/>
      <c r="DN189" s="62"/>
      <c r="DO189" s="62"/>
      <c r="DP189" s="62"/>
      <c r="DQ189" s="62"/>
      <c r="DR189" s="62"/>
      <c r="DS189" s="62"/>
      <c r="DT189" s="62"/>
    </row>
    <row r="190" spans="2:124" ht="26.25" customHeight="1" outlineLevel="2">
      <c r="B190" s="99" t="s">
        <v>189</v>
      </c>
      <c r="C190" s="78">
        <f t="shared" ref="C190:C196" si="17">C189+D189</f>
        <v>52.75</v>
      </c>
      <c r="D190" s="85">
        <v>0.5</v>
      </c>
      <c r="E190" s="63"/>
      <c r="F190" s="63"/>
      <c r="G190" s="76" t="s">
        <v>2</v>
      </c>
      <c r="H190" s="76" t="s">
        <v>347</v>
      </c>
      <c r="I190" s="76"/>
      <c r="J190" s="76"/>
      <c r="K190" s="64">
        <v>0</v>
      </c>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c r="BN190" s="62"/>
      <c r="BO190" s="62"/>
      <c r="BP190" s="62"/>
      <c r="BQ190" s="62"/>
      <c r="BR190" s="62"/>
      <c r="BS190" s="62"/>
      <c r="BT190" s="62"/>
      <c r="BU190" s="62"/>
      <c r="BV190" s="62"/>
      <c r="BW190" s="62"/>
      <c r="BX190" s="62"/>
      <c r="BY190" s="62"/>
      <c r="BZ190" s="62"/>
      <c r="CA190" s="62"/>
      <c r="CB190" s="62"/>
      <c r="CC190" s="62"/>
      <c r="CD190" s="62"/>
      <c r="CE190" s="62"/>
      <c r="CF190" s="62"/>
      <c r="CG190" s="62"/>
      <c r="CH190" s="62"/>
      <c r="CI190" s="62"/>
      <c r="CJ190" s="62"/>
      <c r="CK190" s="62"/>
      <c r="CL190" s="62"/>
      <c r="CM190" s="62"/>
      <c r="CN190" s="62"/>
      <c r="CO190" s="62"/>
      <c r="CP190" s="62"/>
      <c r="CQ190" s="62"/>
      <c r="CR190" s="62"/>
      <c r="CS190" s="62"/>
      <c r="CT190" s="62"/>
      <c r="CU190" s="62"/>
      <c r="CV190" s="62"/>
      <c r="CW190" s="62"/>
      <c r="CX190" s="62"/>
      <c r="CY190" s="62"/>
      <c r="CZ190" s="62"/>
      <c r="DA190" s="62"/>
      <c r="DB190" s="62"/>
      <c r="DC190" s="62"/>
      <c r="DD190" s="62"/>
      <c r="DE190" s="62"/>
      <c r="DF190" s="62"/>
      <c r="DG190" s="62"/>
      <c r="DH190" s="62"/>
      <c r="DI190" s="62"/>
      <c r="DJ190" s="62"/>
      <c r="DK190" s="62"/>
      <c r="DL190" s="62"/>
      <c r="DM190" s="62"/>
      <c r="DN190" s="62"/>
      <c r="DO190" s="62"/>
      <c r="DP190" s="62"/>
      <c r="DQ190" s="62"/>
      <c r="DR190" s="62"/>
      <c r="DS190" s="62"/>
      <c r="DT190" s="62"/>
    </row>
    <row r="191" spans="2:124" ht="26.25" customHeight="1" outlineLevel="2">
      <c r="B191" s="99" t="s">
        <v>190</v>
      </c>
      <c r="C191" s="78">
        <f t="shared" si="17"/>
        <v>53.25</v>
      </c>
      <c r="D191" s="85">
        <v>0.5</v>
      </c>
      <c r="E191" s="63"/>
      <c r="F191" s="63"/>
      <c r="G191" s="76" t="s">
        <v>2</v>
      </c>
      <c r="H191" s="76" t="s">
        <v>347</v>
      </c>
      <c r="I191" s="76"/>
      <c r="J191" s="76"/>
      <c r="K191" s="64">
        <v>0</v>
      </c>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c r="BN191" s="62"/>
      <c r="BO191" s="62"/>
      <c r="BP191" s="62"/>
      <c r="BQ191" s="62"/>
      <c r="BR191" s="62"/>
      <c r="BS191" s="62"/>
      <c r="BT191" s="62"/>
      <c r="BU191" s="62"/>
      <c r="BV191" s="62"/>
      <c r="BW191" s="62"/>
      <c r="BX191" s="62"/>
      <c r="BY191" s="62"/>
      <c r="BZ191" s="62"/>
      <c r="CA191" s="62"/>
      <c r="CB191" s="62"/>
      <c r="CC191" s="62"/>
      <c r="CD191" s="62"/>
      <c r="CE191" s="62"/>
      <c r="CF191" s="62"/>
      <c r="CG191" s="62"/>
      <c r="CH191" s="62"/>
      <c r="CI191" s="62"/>
      <c r="CJ191" s="62"/>
      <c r="CK191" s="62"/>
      <c r="CL191" s="62"/>
      <c r="CM191" s="62"/>
      <c r="CN191" s="62"/>
      <c r="CO191" s="62"/>
      <c r="CP191" s="62"/>
      <c r="CQ191" s="62"/>
      <c r="CR191" s="62"/>
      <c r="CS191" s="62"/>
      <c r="CT191" s="62"/>
      <c r="CU191" s="62"/>
      <c r="CV191" s="62"/>
      <c r="CW191" s="62"/>
      <c r="CX191" s="62"/>
      <c r="CY191" s="62"/>
      <c r="CZ191" s="62"/>
      <c r="DA191" s="62"/>
      <c r="DB191" s="62"/>
      <c r="DC191" s="62"/>
      <c r="DD191" s="62"/>
      <c r="DE191" s="62"/>
      <c r="DF191" s="62"/>
      <c r="DG191" s="62"/>
      <c r="DH191" s="62"/>
      <c r="DI191" s="62"/>
      <c r="DJ191" s="62"/>
      <c r="DK191" s="62"/>
      <c r="DL191" s="62"/>
      <c r="DM191" s="62"/>
      <c r="DN191" s="62"/>
      <c r="DO191" s="62"/>
      <c r="DP191" s="62"/>
      <c r="DQ191" s="62"/>
      <c r="DR191" s="62"/>
      <c r="DS191" s="62"/>
      <c r="DT191" s="62"/>
    </row>
    <row r="192" spans="2:124" ht="26.25" customHeight="1" outlineLevel="2">
      <c r="B192" s="99" t="s">
        <v>191</v>
      </c>
      <c r="C192" s="78">
        <f t="shared" si="17"/>
        <v>53.75</v>
      </c>
      <c r="D192" s="85">
        <v>0.5</v>
      </c>
      <c r="E192" s="63"/>
      <c r="F192" s="63"/>
      <c r="G192" s="76" t="s">
        <v>2</v>
      </c>
      <c r="H192" s="76" t="s">
        <v>347</v>
      </c>
      <c r="I192" s="76"/>
      <c r="J192" s="76"/>
      <c r="K192" s="64">
        <v>0</v>
      </c>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c r="BO192" s="62"/>
      <c r="BP192" s="62"/>
      <c r="BQ192" s="62"/>
      <c r="BR192" s="62"/>
      <c r="BS192" s="62"/>
      <c r="BT192" s="62"/>
      <c r="BU192" s="62"/>
      <c r="BV192" s="62"/>
      <c r="BW192" s="62"/>
      <c r="BX192" s="62"/>
      <c r="BY192" s="62"/>
      <c r="BZ192" s="62"/>
      <c r="CA192" s="62"/>
      <c r="CB192" s="62"/>
      <c r="CC192" s="62"/>
      <c r="CD192" s="62"/>
      <c r="CE192" s="62"/>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row>
    <row r="193" spans="2:124" ht="26.25" customHeight="1" outlineLevel="2">
      <c r="B193" s="99" t="s">
        <v>192</v>
      </c>
      <c r="C193" s="78">
        <f t="shared" si="17"/>
        <v>54.25</v>
      </c>
      <c r="D193" s="90">
        <v>0.25</v>
      </c>
      <c r="E193" s="63"/>
      <c r="F193" s="63"/>
      <c r="G193" s="76" t="s">
        <v>2</v>
      </c>
      <c r="H193" s="76" t="s">
        <v>347</v>
      </c>
      <c r="I193" s="76"/>
      <c r="J193" s="76"/>
      <c r="K193" s="64">
        <v>0</v>
      </c>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c r="BO193" s="62"/>
      <c r="BP193" s="62"/>
      <c r="BQ193" s="62"/>
      <c r="BR193" s="62"/>
      <c r="BS193" s="62"/>
      <c r="BT193" s="62"/>
      <c r="BU193" s="62"/>
      <c r="BV193" s="62"/>
      <c r="BW193" s="62"/>
      <c r="BX193" s="62"/>
      <c r="BY193" s="62"/>
      <c r="BZ193" s="62"/>
      <c r="CA193" s="62"/>
      <c r="CB193" s="62"/>
      <c r="CC193" s="62"/>
      <c r="CD193" s="62"/>
      <c r="CE193" s="62"/>
      <c r="CF193" s="62"/>
      <c r="CG193" s="62"/>
      <c r="CH193" s="62"/>
      <c r="CI193" s="62"/>
      <c r="CJ193" s="62"/>
      <c r="CK193" s="62"/>
      <c r="CL193" s="62"/>
      <c r="CM193" s="62"/>
      <c r="CN193" s="62"/>
      <c r="CO193" s="62"/>
      <c r="CP193" s="62"/>
      <c r="CQ193" s="62"/>
      <c r="CR193" s="62"/>
      <c r="CS193" s="62"/>
      <c r="CT193" s="62"/>
      <c r="CU193" s="62"/>
      <c r="CV193" s="62"/>
      <c r="CW193" s="62"/>
      <c r="CX193" s="62"/>
      <c r="CY193" s="62"/>
      <c r="CZ193" s="62"/>
      <c r="DA193" s="62"/>
      <c r="DB193" s="62"/>
      <c r="DC193" s="62"/>
      <c r="DD193" s="62"/>
      <c r="DE193" s="62"/>
      <c r="DF193" s="62"/>
      <c r="DG193" s="62"/>
      <c r="DH193" s="62"/>
      <c r="DI193" s="62"/>
      <c r="DJ193" s="62"/>
      <c r="DK193" s="62"/>
      <c r="DL193" s="62"/>
      <c r="DM193" s="62"/>
      <c r="DN193" s="62"/>
      <c r="DO193" s="62"/>
      <c r="DP193" s="62"/>
      <c r="DQ193" s="62"/>
      <c r="DR193" s="62"/>
      <c r="DS193" s="62"/>
      <c r="DT193" s="62"/>
    </row>
    <row r="194" spans="2:124" ht="26.25" customHeight="1" outlineLevel="2">
      <c r="B194" s="99" t="s">
        <v>193</v>
      </c>
      <c r="C194" s="78">
        <f t="shared" si="17"/>
        <v>54.5</v>
      </c>
      <c r="D194" s="90">
        <v>0.25</v>
      </c>
      <c r="E194" s="63"/>
      <c r="F194" s="63"/>
      <c r="G194" s="76" t="s">
        <v>2</v>
      </c>
      <c r="H194" s="76" t="s">
        <v>347</v>
      </c>
      <c r="I194" s="76"/>
      <c r="J194" s="76"/>
      <c r="K194" s="64">
        <v>0</v>
      </c>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c r="BN194" s="62"/>
      <c r="BO194" s="62"/>
      <c r="BP194" s="62"/>
      <c r="BQ194" s="62"/>
      <c r="BR194" s="62"/>
      <c r="BS194" s="62"/>
      <c r="BT194" s="62"/>
      <c r="BU194" s="62"/>
      <c r="BV194" s="62"/>
      <c r="BW194" s="62"/>
      <c r="BX194" s="62"/>
      <c r="BY194" s="62"/>
      <c r="BZ194" s="62"/>
      <c r="CA194" s="62"/>
      <c r="CB194" s="62"/>
      <c r="CC194" s="62"/>
      <c r="CD194" s="62"/>
      <c r="CE194" s="62"/>
      <c r="CF194" s="62"/>
      <c r="CG194" s="62"/>
      <c r="CH194" s="62"/>
      <c r="CI194" s="62"/>
      <c r="CJ194" s="62"/>
      <c r="CK194" s="62"/>
      <c r="CL194" s="62"/>
      <c r="CM194" s="62"/>
      <c r="CN194" s="62"/>
      <c r="CO194" s="62"/>
      <c r="CP194" s="62"/>
      <c r="CQ194" s="62"/>
      <c r="CR194" s="62"/>
      <c r="CS194" s="62"/>
      <c r="CT194" s="62"/>
      <c r="CU194" s="62"/>
      <c r="CV194" s="62"/>
      <c r="CW194" s="62"/>
      <c r="CX194" s="62"/>
      <c r="CY194" s="62"/>
      <c r="CZ194" s="62"/>
      <c r="DA194" s="62"/>
      <c r="DB194" s="62"/>
      <c r="DC194" s="62"/>
      <c r="DD194" s="62"/>
      <c r="DE194" s="62"/>
      <c r="DF194" s="62"/>
      <c r="DG194" s="62"/>
      <c r="DH194" s="62"/>
      <c r="DI194" s="62"/>
      <c r="DJ194" s="62"/>
      <c r="DK194" s="62"/>
      <c r="DL194" s="62"/>
      <c r="DM194" s="62"/>
      <c r="DN194" s="62"/>
      <c r="DO194" s="62"/>
      <c r="DP194" s="62"/>
      <c r="DQ194" s="62"/>
      <c r="DR194" s="62"/>
      <c r="DS194" s="62"/>
      <c r="DT194" s="62"/>
    </row>
    <row r="195" spans="2:124" ht="26.25" customHeight="1" outlineLevel="2">
      <c r="B195" s="99" t="s">
        <v>194</v>
      </c>
      <c r="C195" s="78">
        <f t="shared" si="17"/>
        <v>54.75</v>
      </c>
      <c r="D195" s="90">
        <v>0.25</v>
      </c>
      <c r="E195" s="63"/>
      <c r="F195" s="63"/>
      <c r="G195" s="76" t="s">
        <v>2</v>
      </c>
      <c r="H195" s="76" t="s">
        <v>347</v>
      </c>
      <c r="I195" s="76"/>
      <c r="J195" s="76"/>
      <c r="K195" s="64">
        <v>0</v>
      </c>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c r="BN195" s="62"/>
      <c r="BO195" s="62"/>
      <c r="BP195" s="62"/>
      <c r="BQ195" s="62"/>
      <c r="BR195" s="62"/>
      <c r="BS195" s="62"/>
      <c r="BT195" s="62"/>
      <c r="BU195" s="62"/>
      <c r="BV195" s="62"/>
      <c r="BW195" s="62"/>
      <c r="BX195" s="62"/>
      <c r="BY195" s="62"/>
      <c r="BZ195" s="62"/>
      <c r="CA195" s="62"/>
      <c r="CB195" s="62"/>
      <c r="CC195" s="62"/>
      <c r="CD195" s="62"/>
      <c r="CE195" s="62"/>
      <c r="CF195" s="62"/>
      <c r="CG195" s="62"/>
      <c r="CH195" s="62"/>
      <c r="CI195" s="62"/>
      <c r="CJ195" s="62"/>
      <c r="CK195" s="62"/>
      <c r="CL195" s="62"/>
      <c r="CM195" s="62"/>
      <c r="CN195" s="62"/>
      <c r="CO195" s="62"/>
      <c r="CP195" s="62"/>
      <c r="CQ195" s="62"/>
      <c r="CR195" s="62"/>
      <c r="CS195" s="62"/>
      <c r="CT195" s="62"/>
      <c r="CU195" s="62"/>
      <c r="CV195" s="62"/>
      <c r="CW195" s="62"/>
      <c r="CX195" s="62"/>
      <c r="CY195" s="62"/>
      <c r="CZ195" s="62"/>
      <c r="DA195" s="62"/>
      <c r="DB195" s="62"/>
      <c r="DC195" s="62"/>
      <c r="DD195" s="62"/>
      <c r="DE195" s="62"/>
      <c r="DF195" s="62"/>
      <c r="DG195" s="62"/>
      <c r="DH195" s="62"/>
      <c r="DI195" s="62"/>
      <c r="DJ195" s="62"/>
      <c r="DK195" s="62"/>
      <c r="DL195" s="62"/>
      <c r="DM195" s="62"/>
      <c r="DN195" s="62"/>
      <c r="DO195" s="62"/>
      <c r="DP195" s="62"/>
      <c r="DQ195" s="62"/>
      <c r="DR195" s="62"/>
      <c r="DS195" s="62"/>
      <c r="DT195" s="62"/>
    </row>
    <row r="196" spans="2:124" ht="26.25" customHeight="1" outlineLevel="2">
      <c r="B196" s="99" t="s">
        <v>195</v>
      </c>
      <c r="C196" s="78">
        <f t="shared" si="17"/>
        <v>55</v>
      </c>
      <c r="D196" s="85">
        <v>0.5</v>
      </c>
      <c r="E196" s="63"/>
      <c r="F196" s="63"/>
      <c r="G196" s="76" t="s">
        <v>2</v>
      </c>
      <c r="H196" s="76" t="s">
        <v>347</v>
      </c>
      <c r="I196" s="76"/>
      <c r="J196" s="76"/>
      <c r="K196" s="64">
        <v>0</v>
      </c>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c r="BN196" s="62"/>
      <c r="BO196" s="62"/>
      <c r="BP196" s="62"/>
      <c r="BQ196" s="62"/>
      <c r="BR196" s="62"/>
      <c r="BS196" s="62"/>
      <c r="BT196" s="62"/>
      <c r="BU196" s="62"/>
      <c r="BV196" s="62"/>
      <c r="BW196" s="62"/>
      <c r="BX196" s="62"/>
      <c r="BY196" s="62"/>
      <c r="BZ196" s="62"/>
      <c r="CA196" s="62"/>
      <c r="CB196" s="62"/>
      <c r="CC196" s="62"/>
      <c r="CD196" s="62"/>
      <c r="CE196" s="62"/>
      <c r="CF196" s="62"/>
      <c r="CG196" s="62"/>
      <c r="CH196" s="62"/>
      <c r="CI196" s="62"/>
      <c r="CJ196" s="62"/>
      <c r="CK196" s="62"/>
      <c r="CL196" s="62"/>
      <c r="CM196" s="62"/>
      <c r="CN196" s="62"/>
      <c r="CO196" s="62"/>
      <c r="CP196" s="62"/>
      <c r="CQ196" s="62"/>
      <c r="CR196" s="62"/>
      <c r="CS196" s="62"/>
      <c r="CT196" s="62"/>
      <c r="CU196" s="62"/>
      <c r="CV196" s="62"/>
      <c r="CW196" s="62"/>
      <c r="CX196" s="62"/>
      <c r="CY196" s="62"/>
      <c r="CZ196" s="62"/>
      <c r="DA196" s="62"/>
      <c r="DB196" s="62"/>
      <c r="DC196" s="62"/>
      <c r="DD196" s="62"/>
      <c r="DE196" s="62"/>
      <c r="DF196" s="62"/>
      <c r="DG196" s="62"/>
      <c r="DH196" s="62"/>
      <c r="DI196" s="62"/>
      <c r="DJ196" s="62"/>
      <c r="DK196" s="62"/>
      <c r="DL196" s="62"/>
      <c r="DM196" s="62"/>
      <c r="DN196" s="62"/>
      <c r="DO196" s="62"/>
      <c r="DP196" s="62"/>
      <c r="DQ196" s="62"/>
      <c r="DR196" s="62"/>
      <c r="DS196" s="62"/>
      <c r="DT196" s="62"/>
    </row>
    <row r="197" spans="2:124" ht="26.25" customHeight="1" outlineLevel="1">
      <c r="B197" s="100" t="s">
        <v>196</v>
      </c>
      <c r="C197" s="86">
        <f>C198</f>
        <v>56</v>
      </c>
      <c r="D197" s="86">
        <f>(C203+D203)-C198</f>
        <v>1.7499999999999858</v>
      </c>
      <c r="E197" s="65"/>
      <c r="F197" s="65"/>
      <c r="G197" s="77"/>
      <c r="H197" s="77"/>
      <c r="I197" s="77"/>
      <c r="J197" s="77"/>
      <c r="K197" s="69">
        <v>0</v>
      </c>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c r="BO197" s="62"/>
      <c r="BP197" s="62"/>
      <c r="BQ197" s="62"/>
      <c r="BR197" s="62"/>
      <c r="BS197" s="62"/>
      <c r="BT197" s="62"/>
      <c r="BU197" s="62"/>
      <c r="BV197" s="62"/>
      <c r="BW197" s="62"/>
      <c r="BX197" s="62"/>
      <c r="BY197" s="62"/>
      <c r="BZ197" s="62"/>
      <c r="CA197" s="62"/>
      <c r="CB197" s="62"/>
      <c r="CC197" s="62"/>
      <c r="CD197" s="62"/>
      <c r="CE197" s="62"/>
      <c r="CF197" s="62"/>
      <c r="CG197" s="62"/>
      <c r="CH197" s="62"/>
      <c r="CI197" s="62"/>
      <c r="CJ197" s="62"/>
      <c r="CK197" s="62"/>
      <c r="CL197" s="62"/>
      <c r="CM197" s="62"/>
      <c r="CN197" s="62"/>
      <c r="CO197" s="62"/>
      <c r="CP197" s="62"/>
      <c r="CQ197" s="62"/>
      <c r="CR197" s="62"/>
      <c r="CS197" s="62"/>
      <c r="CT197" s="62"/>
      <c r="CU197" s="62"/>
      <c r="CV197" s="62"/>
      <c r="CW197" s="62"/>
      <c r="CX197" s="62"/>
      <c r="CY197" s="62"/>
      <c r="CZ197" s="62"/>
      <c r="DA197" s="62"/>
      <c r="DB197" s="62"/>
      <c r="DC197" s="62"/>
      <c r="DD197" s="62"/>
      <c r="DE197" s="62"/>
      <c r="DF197" s="62"/>
      <c r="DG197" s="62"/>
      <c r="DH197" s="62"/>
      <c r="DI197" s="62"/>
      <c r="DJ197" s="62"/>
      <c r="DK197" s="62"/>
      <c r="DL197" s="62"/>
      <c r="DM197" s="62"/>
      <c r="DN197" s="62"/>
      <c r="DO197" s="62"/>
      <c r="DP197" s="62"/>
      <c r="DQ197" s="62"/>
      <c r="DR197" s="62"/>
      <c r="DS197" s="62"/>
      <c r="DT197" s="62"/>
    </row>
    <row r="198" spans="2:124" ht="26.25" customHeight="1" outlineLevel="2">
      <c r="B198" s="99" t="s">
        <v>173</v>
      </c>
      <c r="C198" s="78">
        <f>ROUNDUP(C196+D196,0)</f>
        <v>56</v>
      </c>
      <c r="D198" s="85">
        <v>0.25</v>
      </c>
      <c r="E198" s="63"/>
      <c r="F198" s="63"/>
      <c r="G198" s="76" t="s">
        <v>2</v>
      </c>
      <c r="H198" s="76" t="s">
        <v>347</v>
      </c>
      <c r="I198" s="76"/>
      <c r="J198" s="76"/>
      <c r="K198" s="64">
        <v>0</v>
      </c>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c r="BN198" s="62"/>
      <c r="BO198" s="62"/>
      <c r="BP198" s="62"/>
      <c r="BQ198" s="62"/>
      <c r="BR198" s="62"/>
      <c r="BS198" s="62"/>
      <c r="BT198" s="62"/>
      <c r="BU198" s="62"/>
      <c r="BV198" s="62"/>
      <c r="BW198" s="62"/>
      <c r="BX198" s="62"/>
      <c r="BY198" s="62"/>
      <c r="BZ198" s="62"/>
      <c r="CA198" s="62"/>
      <c r="CB198" s="62"/>
      <c r="CC198" s="62"/>
      <c r="CD198" s="62"/>
      <c r="CE198" s="62"/>
      <c r="CF198" s="62"/>
      <c r="CG198" s="62"/>
      <c r="CH198" s="62"/>
      <c r="CI198" s="62"/>
      <c r="CJ198" s="62"/>
      <c r="CK198" s="62"/>
      <c r="CL198" s="62"/>
      <c r="CM198" s="62"/>
      <c r="CN198" s="62"/>
      <c r="CO198" s="62"/>
      <c r="CP198" s="62"/>
      <c r="CQ198" s="62"/>
      <c r="CR198" s="62"/>
      <c r="CS198" s="62"/>
      <c r="CT198" s="62"/>
      <c r="CU198" s="62"/>
      <c r="CV198" s="62"/>
      <c r="CW198" s="62"/>
      <c r="CX198" s="62"/>
      <c r="CY198" s="62"/>
      <c r="CZ198" s="62"/>
      <c r="DA198" s="62"/>
      <c r="DB198" s="62"/>
      <c r="DC198" s="62"/>
      <c r="DD198" s="62"/>
      <c r="DE198" s="62"/>
      <c r="DF198" s="62"/>
      <c r="DG198" s="62"/>
      <c r="DH198" s="62"/>
      <c r="DI198" s="62"/>
      <c r="DJ198" s="62"/>
      <c r="DK198" s="62"/>
      <c r="DL198" s="62"/>
      <c r="DM198" s="62"/>
      <c r="DN198" s="62"/>
      <c r="DO198" s="62"/>
      <c r="DP198" s="62"/>
      <c r="DQ198" s="62"/>
      <c r="DR198" s="62"/>
      <c r="DS198" s="62"/>
      <c r="DT198" s="62"/>
    </row>
    <row r="199" spans="2:124" ht="26.25" customHeight="1" outlineLevel="2">
      <c r="B199" s="99" t="s">
        <v>197</v>
      </c>
      <c r="C199" s="78">
        <f>C198+D198</f>
        <v>56.25</v>
      </c>
      <c r="D199" s="85">
        <v>0.3</v>
      </c>
      <c r="E199" s="63"/>
      <c r="F199" s="63"/>
      <c r="G199" s="76" t="s">
        <v>2</v>
      </c>
      <c r="H199" s="76" t="s">
        <v>347</v>
      </c>
      <c r="I199" s="76"/>
      <c r="J199" s="76"/>
      <c r="K199" s="64">
        <v>0</v>
      </c>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c r="BO199" s="62"/>
      <c r="BP199" s="62"/>
      <c r="BQ199" s="62"/>
      <c r="BR199" s="62"/>
      <c r="BS199" s="62"/>
      <c r="BT199" s="62"/>
      <c r="BU199" s="62"/>
      <c r="BV199" s="62"/>
      <c r="BW199" s="62"/>
      <c r="BX199" s="62"/>
      <c r="BY199" s="62"/>
      <c r="BZ199" s="62"/>
      <c r="CA199" s="62"/>
      <c r="CB199" s="62"/>
      <c r="CC199" s="62"/>
      <c r="CD199" s="62"/>
      <c r="CE199" s="62"/>
      <c r="CF199" s="62"/>
      <c r="CG199" s="62"/>
      <c r="CH199" s="62"/>
      <c r="CI199" s="62"/>
      <c r="CJ199" s="62"/>
      <c r="CK199" s="62"/>
      <c r="CL199" s="62"/>
      <c r="CM199" s="62"/>
      <c r="CN199" s="62"/>
      <c r="CO199" s="62"/>
      <c r="CP199" s="62"/>
      <c r="CQ199" s="62"/>
      <c r="CR199" s="62"/>
      <c r="CS199" s="62"/>
      <c r="CT199" s="62"/>
      <c r="CU199" s="62"/>
      <c r="CV199" s="62"/>
      <c r="CW199" s="62"/>
      <c r="CX199" s="62"/>
      <c r="CY199" s="62"/>
      <c r="CZ199" s="62"/>
      <c r="DA199" s="62"/>
      <c r="DB199" s="62"/>
      <c r="DC199" s="62"/>
      <c r="DD199" s="62"/>
      <c r="DE199" s="62"/>
      <c r="DF199" s="62"/>
      <c r="DG199" s="62"/>
      <c r="DH199" s="62"/>
      <c r="DI199" s="62"/>
      <c r="DJ199" s="62"/>
      <c r="DK199" s="62"/>
      <c r="DL199" s="62"/>
      <c r="DM199" s="62"/>
      <c r="DN199" s="62"/>
      <c r="DO199" s="62"/>
      <c r="DP199" s="62"/>
      <c r="DQ199" s="62"/>
      <c r="DR199" s="62"/>
      <c r="DS199" s="62"/>
      <c r="DT199" s="62"/>
    </row>
    <row r="200" spans="2:124" ht="26.25" customHeight="1" outlineLevel="2">
      <c r="B200" s="99" t="s">
        <v>198</v>
      </c>
      <c r="C200" s="78">
        <f t="shared" ref="C200:C205" si="18">C199+D199</f>
        <v>56.55</v>
      </c>
      <c r="D200" s="85">
        <v>0.3</v>
      </c>
      <c r="E200" s="63"/>
      <c r="F200" s="63"/>
      <c r="G200" s="76" t="s">
        <v>2</v>
      </c>
      <c r="H200" s="76" t="s">
        <v>347</v>
      </c>
      <c r="I200" s="76"/>
      <c r="J200" s="76"/>
      <c r="K200" s="64">
        <v>0</v>
      </c>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c r="BN200" s="62"/>
      <c r="BO200" s="62"/>
      <c r="BP200" s="62"/>
      <c r="BQ200" s="62"/>
      <c r="BR200" s="62"/>
      <c r="BS200" s="62"/>
      <c r="BT200" s="62"/>
      <c r="BU200" s="62"/>
      <c r="BV200" s="62"/>
      <c r="BW200" s="62"/>
      <c r="BX200" s="62"/>
      <c r="BY200" s="62"/>
      <c r="BZ200" s="62"/>
      <c r="CA200" s="62"/>
      <c r="CB200" s="62"/>
      <c r="CC200" s="62"/>
      <c r="CD200" s="62"/>
      <c r="CE200" s="62"/>
      <c r="CF200" s="62"/>
      <c r="CG200" s="62"/>
      <c r="CH200" s="62"/>
      <c r="CI200" s="62"/>
      <c r="CJ200" s="62"/>
      <c r="CK200" s="62"/>
      <c r="CL200" s="62"/>
      <c r="CM200" s="62"/>
      <c r="CN200" s="62"/>
      <c r="CO200" s="62"/>
      <c r="CP200" s="62"/>
      <c r="CQ200" s="62"/>
      <c r="CR200" s="62"/>
      <c r="CS200" s="62"/>
      <c r="CT200" s="62"/>
      <c r="CU200" s="62"/>
      <c r="CV200" s="62"/>
      <c r="CW200" s="62"/>
      <c r="CX200" s="62"/>
      <c r="CY200" s="62"/>
      <c r="CZ200" s="62"/>
      <c r="DA200" s="62"/>
      <c r="DB200" s="62"/>
      <c r="DC200" s="62"/>
      <c r="DD200" s="62"/>
      <c r="DE200" s="62"/>
      <c r="DF200" s="62"/>
      <c r="DG200" s="62"/>
      <c r="DH200" s="62"/>
      <c r="DI200" s="62"/>
      <c r="DJ200" s="62"/>
      <c r="DK200" s="62"/>
      <c r="DL200" s="62"/>
      <c r="DM200" s="62"/>
      <c r="DN200" s="62"/>
      <c r="DO200" s="62"/>
      <c r="DP200" s="62"/>
      <c r="DQ200" s="62"/>
      <c r="DR200" s="62"/>
      <c r="DS200" s="62"/>
      <c r="DT200" s="62"/>
    </row>
    <row r="201" spans="2:124" ht="26.25" customHeight="1" outlineLevel="2">
      <c r="B201" s="99" t="s">
        <v>199</v>
      </c>
      <c r="C201" s="78">
        <f t="shared" si="18"/>
        <v>56.849999999999994</v>
      </c>
      <c r="D201" s="85">
        <v>0.3</v>
      </c>
      <c r="E201" s="63"/>
      <c r="F201" s="63"/>
      <c r="G201" s="76" t="s">
        <v>2</v>
      </c>
      <c r="H201" s="76" t="s">
        <v>347</v>
      </c>
      <c r="I201" s="76"/>
      <c r="J201" s="76"/>
      <c r="K201" s="64">
        <v>0</v>
      </c>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c r="BN201" s="62"/>
      <c r="BO201" s="62"/>
      <c r="BP201" s="62"/>
      <c r="BQ201" s="62"/>
      <c r="BR201" s="62"/>
      <c r="BS201" s="62"/>
      <c r="BT201" s="62"/>
      <c r="BU201" s="62"/>
      <c r="BV201" s="62"/>
      <c r="BW201" s="62"/>
      <c r="BX201" s="62"/>
      <c r="BY201" s="62"/>
      <c r="BZ201" s="62"/>
      <c r="CA201" s="62"/>
      <c r="CB201" s="62"/>
      <c r="CC201" s="62"/>
      <c r="CD201" s="62"/>
      <c r="CE201" s="62"/>
      <c r="CF201" s="62"/>
      <c r="CG201" s="62"/>
      <c r="CH201" s="62"/>
      <c r="CI201" s="62"/>
      <c r="CJ201" s="62"/>
      <c r="CK201" s="62"/>
      <c r="CL201" s="62"/>
      <c r="CM201" s="62"/>
      <c r="CN201" s="62"/>
      <c r="CO201" s="62"/>
      <c r="CP201" s="62"/>
      <c r="CQ201" s="62"/>
      <c r="CR201" s="62"/>
      <c r="CS201" s="62"/>
      <c r="CT201" s="62"/>
      <c r="CU201" s="62"/>
      <c r="CV201" s="62"/>
      <c r="CW201" s="62"/>
      <c r="CX201" s="62"/>
      <c r="CY201" s="62"/>
      <c r="CZ201" s="62"/>
      <c r="DA201" s="62"/>
      <c r="DB201" s="62"/>
      <c r="DC201" s="62"/>
      <c r="DD201" s="62"/>
      <c r="DE201" s="62"/>
      <c r="DF201" s="62"/>
      <c r="DG201" s="62"/>
      <c r="DH201" s="62"/>
      <c r="DI201" s="62"/>
      <c r="DJ201" s="62"/>
      <c r="DK201" s="62"/>
      <c r="DL201" s="62"/>
      <c r="DM201" s="62"/>
      <c r="DN201" s="62"/>
      <c r="DO201" s="62"/>
      <c r="DP201" s="62"/>
      <c r="DQ201" s="62"/>
      <c r="DR201" s="62"/>
      <c r="DS201" s="62"/>
      <c r="DT201" s="62"/>
    </row>
    <row r="202" spans="2:124" ht="26.25" customHeight="1" outlineLevel="2">
      <c r="B202" s="99" t="s">
        <v>200</v>
      </c>
      <c r="C202" s="78">
        <f t="shared" si="18"/>
        <v>57.149999999999991</v>
      </c>
      <c r="D202" s="85">
        <v>0.3</v>
      </c>
      <c r="E202" s="63"/>
      <c r="F202" s="63"/>
      <c r="G202" s="76" t="s">
        <v>2</v>
      </c>
      <c r="H202" s="76" t="s">
        <v>347</v>
      </c>
      <c r="I202" s="76"/>
      <c r="J202" s="76"/>
      <c r="K202" s="64">
        <v>0</v>
      </c>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c r="BO202" s="62"/>
      <c r="BP202" s="62"/>
      <c r="BQ202" s="62"/>
      <c r="BR202" s="62"/>
      <c r="BS202" s="62"/>
      <c r="BT202" s="62"/>
      <c r="BU202" s="62"/>
      <c r="BV202" s="62"/>
      <c r="BW202" s="62"/>
      <c r="BX202" s="62"/>
      <c r="BY202" s="62"/>
      <c r="BZ202" s="62"/>
      <c r="CA202" s="62"/>
      <c r="CB202" s="62"/>
      <c r="CC202" s="62"/>
      <c r="CD202" s="62"/>
      <c r="CE202" s="62"/>
      <c r="CF202" s="62"/>
      <c r="CG202" s="62"/>
      <c r="CH202" s="62"/>
      <c r="CI202" s="62"/>
      <c r="CJ202" s="62"/>
      <c r="CK202" s="62"/>
      <c r="CL202" s="62"/>
      <c r="CM202" s="62"/>
      <c r="CN202" s="62"/>
      <c r="CO202" s="62"/>
      <c r="CP202" s="62"/>
      <c r="CQ202" s="62"/>
      <c r="CR202" s="62"/>
      <c r="CS202" s="62"/>
      <c r="CT202" s="62"/>
      <c r="CU202" s="62"/>
      <c r="CV202" s="62"/>
      <c r="CW202" s="62"/>
      <c r="CX202" s="62"/>
      <c r="CY202" s="62"/>
      <c r="CZ202" s="62"/>
      <c r="DA202" s="62"/>
      <c r="DB202" s="62"/>
      <c r="DC202" s="62"/>
      <c r="DD202" s="62"/>
      <c r="DE202" s="62"/>
      <c r="DF202" s="62"/>
      <c r="DG202" s="62"/>
      <c r="DH202" s="62"/>
      <c r="DI202" s="62"/>
      <c r="DJ202" s="62"/>
      <c r="DK202" s="62"/>
      <c r="DL202" s="62"/>
      <c r="DM202" s="62"/>
      <c r="DN202" s="62"/>
      <c r="DO202" s="62"/>
      <c r="DP202" s="62"/>
      <c r="DQ202" s="62"/>
      <c r="DR202" s="62"/>
      <c r="DS202" s="62"/>
      <c r="DT202" s="62"/>
    </row>
    <row r="203" spans="2:124" ht="26.25" customHeight="1" outlineLevel="2">
      <c r="B203" s="99" t="s">
        <v>201</v>
      </c>
      <c r="C203" s="78">
        <f t="shared" si="18"/>
        <v>57.449999999999989</v>
      </c>
      <c r="D203" s="85">
        <v>0.3</v>
      </c>
      <c r="E203" s="63"/>
      <c r="F203" s="63"/>
      <c r="G203" s="76" t="s">
        <v>2</v>
      </c>
      <c r="H203" s="76" t="s">
        <v>347</v>
      </c>
      <c r="I203" s="76"/>
      <c r="J203" s="76"/>
      <c r="K203" s="64">
        <v>0</v>
      </c>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c r="BO203" s="62"/>
      <c r="BP203" s="62"/>
      <c r="BQ203" s="62"/>
      <c r="BR203" s="62"/>
      <c r="BS203" s="62"/>
      <c r="BT203" s="62"/>
      <c r="BU203" s="62"/>
      <c r="BV203" s="62"/>
      <c r="BW203" s="62"/>
      <c r="BX203" s="62"/>
      <c r="BY203" s="62"/>
      <c r="BZ203" s="62"/>
      <c r="CA203" s="62"/>
      <c r="CB203" s="62"/>
      <c r="CC203" s="62"/>
      <c r="CD203" s="62"/>
      <c r="CE203" s="62"/>
      <c r="CF203" s="62"/>
      <c r="CG203" s="62"/>
      <c r="CH203" s="62"/>
      <c r="CI203" s="62"/>
      <c r="CJ203" s="62"/>
      <c r="CK203" s="62"/>
      <c r="CL203" s="62"/>
      <c r="CM203" s="62"/>
      <c r="CN203" s="62"/>
      <c r="CO203" s="62"/>
      <c r="CP203" s="62"/>
      <c r="CQ203" s="62"/>
      <c r="CR203" s="62"/>
      <c r="CS203" s="62"/>
      <c r="CT203" s="62"/>
      <c r="CU203" s="62"/>
      <c r="CV203" s="62"/>
      <c r="CW203" s="62"/>
      <c r="CX203" s="62"/>
      <c r="CY203" s="62"/>
      <c r="CZ203" s="62"/>
      <c r="DA203" s="62"/>
      <c r="DB203" s="62"/>
      <c r="DC203" s="62"/>
      <c r="DD203" s="62"/>
      <c r="DE203" s="62"/>
      <c r="DF203" s="62"/>
      <c r="DG203" s="62"/>
      <c r="DH203" s="62"/>
      <c r="DI203" s="62"/>
      <c r="DJ203" s="62"/>
      <c r="DK203" s="62"/>
      <c r="DL203" s="62"/>
      <c r="DM203" s="62"/>
      <c r="DN203" s="62"/>
      <c r="DO203" s="62"/>
      <c r="DP203" s="62"/>
      <c r="DQ203" s="62"/>
      <c r="DR203" s="62"/>
      <c r="DS203" s="62"/>
      <c r="DT203" s="62"/>
    </row>
    <row r="204" spans="2:124" ht="26.25" customHeight="1" outlineLevel="2">
      <c r="B204" s="99" t="s">
        <v>202</v>
      </c>
      <c r="C204" s="78">
        <f t="shared" si="18"/>
        <v>57.749999999999986</v>
      </c>
      <c r="D204" s="85">
        <v>0.3</v>
      </c>
      <c r="E204" s="63"/>
      <c r="F204" s="63"/>
      <c r="G204" s="76" t="s">
        <v>2</v>
      </c>
      <c r="H204" s="76" t="s">
        <v>347</v>
      </c>
      <c r="I204" s="76"/>
      <c r="J204" s="76"/>
      <c r="K204" s="64">
        <v>0</v>
      </c>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c r="BO204" s="62"/>
      <c r="BP204" s="62"/>
      <c r="BQ204" s="62"/>
      <c r="BR204" s="62"/>
      <c r="BS204" s="62"/>
      <c r="BT204" s="62"/>
      <c r="BU204" s="62"/>
      <c r="BV204" s="62"/>
      <c r="BW204" s="62"/>
      <c r="BX204" s="62"/>
      <c r="BY204" s="62"/>
      <c r="BZ204" s="62"/>
      <c r="CA204" s="62"/>
      <c r="CB204" s="62"/>
      <c r="CC204" s="62"/>
      <c r="CD204" s="62"/>
      <c r="CE204" s="62"/>
      <c r="CF204" s="62"/>
      <c r="CG204" s="62"/>
      <c r="CH204" s="62"/>
      <c r="CI204" s="62"/>
      <c r="CJ204" s="62"/>
      <c r="CK204" s="62"/>
      <c r="CL204" s="62"/>
      <c r="CM204" s="62"/>
      <c r="CN204" s="62"/>
      <c r="CO204" s="62"/>
      <c r="CP204" s="62"/>
      <c r="CQ204" s="62"/>
      <c r="CR204" s="62"/>
      <c r="CS204" s="62"/>
      <c r="CT204" s="62"/>
      <c r="CU204" s="62"/>
      <c r="CV204" s="62"/>
      <c r="CW204" s="62"/>
      <c r="CX204" s="62"/>
      <c r="CY204" s="62"/>
      <c r="CZ204" s="62"/>
      <c r="DA204" s="62"/>
      <c r="DB204" s="62"/>
      <c r="DC204" s="62"/>
      <c r="DD204" s="62"/>
      <c r="DE204" s="62"/>
      <c r="DF204" s="62"/>
      <c r="DG204" s="62"/>
      <c r="DH204" s="62"/>
      <c r="DI204" s="62"/>
      <c r="DJ204" s="62"/>
      <c r="DK204" s="62"/>
      <c r="DL204" s="62"/>
      <c r="DM204" s="62"/>
      <c r="DN204" s="62"/>
      <c r="DO204" s="62"/>
      <c r="DP204" s="62"/>
      <c r="DQ204" s="62"/>
      <c r="DR204" s="62"/>
      <c r="DS204" s="62"/>
      <c r="DT204" s="62"/>
    </row>
    <row r="205" spans="2:124" ht="26.25" customHeight="1" outlineLevel="2">
      <c r="B205" s="99" t="s">
        <v>203</v>
      </c>
      <c r="C205" s="78">
        <f t="shared" si="18"/>
        <v>58.049999999999983</v>
      </c>
      <c r="D205" s="85">
        <v>0.3</v>
      </c>
      <c r="E205" s="63"/>
      <c r="F205" s="63"/>
      <c r="G205" s="76" t="s">
        <v>2</v>
      </c>
      <c r="H205" s="76" t="s">
        <v>347</v>
      </c>
      <c r="I205" s="76"/>
      <c r="J205" s="76"/>
      <c r="K205" s="64">
        <v>0</v>
      </c>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c r="BO205" s="62"/>
      <c r="BP205" s="62"/>
      <c r="BQ205" s="62"/>
      <c r="BR205" s="62"/>
      <c r="BS205" s="62"/>
      <c r="BT205" s="62"/>
      <c r="BU205" s="62"/>
      <c r="BV205" s="62"/>
      <c r="BW205" s="62"/>
      <c r="BX205" s="62"/>
      <c r="BY205" s="62"/>
      <c r="BZ205" s="62"/>
      <c r="CA205" s="62"/>
      <c r="CB205" s="62"/>
      <c r="CC205" s="62"/>
      <c r="CD205" s="62"/>
      <c r="CE205" s="62"/>
      <c r="CF205" s="62"/>
      <c r="CG205" s="62"/>
      <c r="CH205" s="62"/>
      <c r="CI205" s="62"/>
      <c r="CJ205" s="62"/>
      <c r="CK205" s="62"/>
      <c r="CL205" s="62"/>
      <c r="CM205" s="62"/>
      <c r="CN205" s="62"/>
      <c r="CO205" s="62"/>
      <c r="CP205" s="62"/>
      <c r="CQ205" s="62"/>
      <c r="CR205" s="62"/>
      <c r="CS205" s="62"/>
      <c r="CT205" s="62"/>
      <c r="CU205" s="62"/>
      <c r="CV205" s="62"/>
      <c r="CW205" s="62"/>
      <c r="CX205" s="62"/>
      <c r="CY205" s="62"/>
      <c r="CZ205" s="62"/>
      <c r="DA205" s="62"/>
      <c r="DB205" s="62"/>
      <c r="DC205" s="62"/>
      <c r="DD205" s="62"/>
      <c r="DE205" s="62"/>
      <c r="DF205" s="62"/>
      <c r="DG205" s="62"/>
      <c r="DH205" s="62"/>
      <c r="DI205" s="62"/>
      <c r="DJ205" s="62"/>
      <c r="DK205" s="62"/>
      <c r="DL205" s="62"/>
      <c r="DM205" s="62"/>
      <c r="DN205" s="62"/>
      <c r="DO205" s="62"/>
      <c r="DP205" s="62"/>
      <c r="DQ205" s="62"/>
      <c r="DR205" s="62"/>
      <c r="DS205" s="62"/>
      <c r="DT205" s="62"/>
    </row>
    <row r="206" spans="2:124" ht="26.25" customHeight="1" outlineLevel="1">
      <c r="B206" s="100" t="s">
        <v>204</v>
      </c>
      <c r="C206" s="86">
        <f>C207</f>
        <v>59</v>
      </c>
      <c r="D206" s="86">
        <f>(C213+D213)-C207</f>
        <v>1.75</v>
      </c>
      <c r="E206" s="65"/>
      <c r="F206" s="65"/>
      <c r="G206" s="77"/>
      <c r="H206" s="77"/>
      <c r="I206" s="77"/>
      <c r="J206" s="77"/>
      <c r="K206" s="69">
        <v>0</v>
      </c>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c r="BN206" s="62"/>
      <c r="BO206" s="62"/>
      <c r="BP206" s="62"/>
      <c r="BQ206" s="62"/>
      <c r="BR206" s="62"/>
      <c r="BS206" s="62"/>
      <c r="BT206" s="62"/>
      <c r="BU206" s="62"/>
      <c r="BV206" s="62"/>
      <c r="BW206" s="62"/>
      <c r="BX206" s="62"/>
      <c r="BY206" s="62"/>
      <c r="BZ206" s="62"/>
      <c r="CA206" s="62"/>
      <c r="CB206" s="62"/>
      <c r="CC206" s="62"/>
      <c r="CD206" s="62"/>
      <c r="CE206" s="62"/>
      <c r="CF206" s="62"/>
      <c r="CG206" s="62"/>
      <c r="CH206" s="62"/>
      <c r="CI206" s="62"/>
      <c r="CJ206" s="62"/>
      <c r="CK206" s="62"/>
      <c r="CL206" s="62"/>
      <c r="CM206" s="62"/>
      <c r="CN206" s="62"/>
      <c r="CO206" s="62"/>
      <c r="CP206" s="62"/>
      <c r="CQ206" s="62"/>
      <c r="CR206" s="62"/>
      <c r="CS206" s="62"/>
      <c r="CT206" s="62"/>
      <c r="CU206" s="62"/>
      <c r="CV206" s="62"/>
      <c r="CW206" s="62"/>
      <c r="CX206" s="62"/>
      <c r="CY206" s="62"/>
      <c r="CZ206" s="62"/>
      <c r="DA206" s="62"/>
      <c r="DB206" s="62"/>
      <c r="DC206" s="62"/>
      <c r="DD206" s="62"/>
      <c r="DE206" s="62"/>
      <c r="DF206" s="62"/>
      <c r="DG206" s="62"/>
      <c r="DH206" s="62"/>
      <c r="DI206" s="62"/>
      <c r="DJ206" s="62"/>
      <c r="DK206" s="62"/>
      <c r="DL206" s="62"/>
      <c r="DM206" s="62"/>
      <c r="DN206" s="62"/>
      <c r="DO206" s="62"/>
      <c r="DP206" s="62"/>
      <c r="DQ206" s="62"/>
      <c r="DR206" s="62"/>
      <c r="DS206" s="62"/>
      <c r="DT206" s="62"/>
    </row>
    <row r="207" spans="2:124" ht="26.25" customHeight="1" outlineLevel="2">
      <c r="B207" s="99" t="s">
        <v>173</v>
      </c>
      <c r="C207" s="78">
        <f>ROUNDUP(C205+D205,0)</f>
        <v>59</v>
      </c>
      <c r="D207" s="85">
        <v>0.25</v>
      </c>
      <c r="E207" s="63"/>
      <c r="F207" s="63"/>
      <c r="G207" s="76" t="s">
        <v>2</v>
      </c>
      <c r="H207" s="76" t="s">
        <v>347</v>
      </c>
      <c r="I207" s="76"/>
      <c r="J207" s="76"/>
      <c r="K207" s="64">
        <v>0</v>
      </c>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c r="BN207" s="62"/>
      <c r="BO207" s="62"/>
      <c r="BP207" s="62"/>
      <c r="BQ207" s="62"/>
      <c r="BR207" s="62"/>
      <c r="BS207" s="62"/>
      <c r="BT207" s="62"/>
      <c r="BU207" s="62"/>
      <c r="BV207" s="62"/>
      <c r="BW207" s="62"/>
      <c r="BX207" s="62"/>
      <c r="BY207" s="62"/>
      <c r="BZ207" s="62"/>
      <c r="CA207" s="62"/>
      <c r="CB207" s="62"/>
      <c r="CC207" s="62"/>
      <c r="CD207" s="62"/>
      <c r="CE207" s="62"/>
      <c r="CF207" s="62"/>
      <c r="CG207" s="62"/>
      <c r="CH207" s="62"/>
      <c r="CI207" s="62"/>
      <c r="CJ207" s="62"/>
      <c r="CK207" s="62"/>
      <c r="CL207" s="62"/>
      <c r="CM207" s="62"/>
      <c r="CN207" s="62"/>
      <c r="CO207" s="62"/>
      <c r="CP207" s="62"/>
      <c r="CQ207" s="62"/>
      <c r="CR207" s="62"/>
      <c r="CS207" s="62"/>
      <c r="CT207" s="62"/>
      <c r="CU207" s="62"/>
      <c r="CV207" s="62"/>
      <c r="CW207" s="62"/>
      <c r="CX207" s="62"/>
      <c r="CY207" s="62"/>
      <c r="CZ207" s="62"/>
      <c r="DA207" s="62"/>
      <c r="DB207" s="62"/>
      <c r="DC207" s="62"/>
      <c r="DD207" s="62"/>
      <c r="DE207" s="62"/>
      <c r="DF207" s="62"/>
      <c r="DG207" s="62"/>
      <c r="DH207" s="62"/>
      <c r="DI207" s="62"/>
      <c r="DJ207" s="62"/>
      <c r="DK207" s="62"/>
      <c r="DL207" s="62"/>
      <c r="DM207" s="62"/>
      <c r="DN207" s="62"/>
      <c r="DO207" s="62"/>
      <c r="DP207" s="62"/>
      <c r="DQ207" s="62"/>
      <c r="DR207" s="62"/>
      <c r="DS207" s="62"/>
      <c r="DT207" s="62"/>
    </row>
    <row r="208" spans="2:124" ht="26.25" customHeight="1" outlineLevel="2">
      <c r="B208" s="99" t="s">
        <v>205</v>
      </c>
      <c r="C208" s="78">
        <f>C207+D207</f>
        <v>59.25</v>
      </c>
      <c r="D208" s="85">
        <v>0.25</v>
      </c>
      <c r="E208" s="63"/>
      <c r="F208" s="63"/>
      <c r="G208" s="76" t="s">
        <v>2</v>
      </c>
      <c r="H208" s="76" t="s">
        <v>347</v>
      </c>
      <c r="I208" s="76"/>
      <c r="J208" s="76"/>
      <c r="K208" s="64">
        <v>0</v>
      </c>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c r="BN208" s="62"/>
      <c r="BO208" s="62"/>
      <c r="BP208" s="62"/>
      <c r="BQ208" s="62"/>
      <c r="BR208" s="62"/>
      <c r="BS208" s="62"/>
      <c r="BT208" s="62"/>
      <c r="BU208" s="62"/>
      <c r="BV208" s="62"/>
      <c r="BW208" s="62"/>
      <c r="BX208" s="62"/>
      <c r="BY208" s="62"/>
      <c r="BZ208" s="62"/>
      <c r="CA208" s="62"/>
      <c r="CB208" s="62"/>
      <c r="CC208" s="62"/>
      <c r="CD208" s="62"/>
      <c r="CE208" s="62"/>
      <c r="CF208" s="62"/>
      <c r="CG208" s="62"/>
      <c r="CH208" s="62"/>
      <c r="CI208" s="62"/>
      <c r="CJ208" s="62"/>
      <c r="CK208" s="62"/>
      <c r="CL208" s="62"/>
      <c r="CM208" s="62"/>
      <c r="CN208" s="62"/>
      <c r="CO208" s="62"/>
      <c r="CP208" s="62"/>
      <c r="CQ208" s="62"/>
      <c r="CR208" s="62"/>
      <c r="CS208" s="62"/>
      <c r="CT208" s="62"/>
      <c r="CU208" s="62"/>
      <c r="CV208" s="62"/>
      <c r="CW208" s="62"/>
      <c r="CX208" s="62"/>
      <c r="CY208" s="62"/>
      <c r="CZ208" s="62"/>
      <c r="DA208" s="62"/>
      <c r="DB208" s="62"/>
      <c r="DC208" s="62"/>
      <c r="DD208" s="62"/>
      <c r="DE208" s="62"/>
      <c r="DF208" s="62"/>
      <c r="DG208" s="62"/>
      <c r="DH208" s="62"/>
      <c r="DI208" s="62"/>
      <c r="DJ208" s="62"/>
      <c r="DK208" s="62"/>
      <c r="DL208" s="62"/>
      <c r="DM208" s="62"/>
      <c r="DN208" s="62"/>
      <c r="DO208" s="62"/>
      <c r="DP208" s="62"/>
      <c r="DQ208" s="62"/>
      <c r="DR208" s="62"/>
      <c r="DS208" s="62"/>
      <c r="DT208" s="62"/>
    </row>
    <row r="209" spans="2:124" ht="26.25" customHeight="1" outlineLevel="2">
      <c r="B209" s="99" t="s">
        <v>206</v>
      </c>
      <c r="C209" s="78">
        <f t="shared" ref="C209:C213" si="19">C208+D208</f>
        <v>59.5</v>
      </c>
      <c r="D209" s="85">
        <v>0.25</v>
      </c>
      <c r="E209" s="63"/>
      <c r="F209" s="63"/>
      <c r="G209" s="76" t="s">
        <v>2</v>
      </c>
      <c r="H209" s="76" t="s">
        <v>347</v>
      </c>
      <c r="I209" s="76"/>
      <c r="J209" s="76"/>
      <c r="K209" s="64">
        <v>0</v>
      </c>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c r="BN209" s="62"/>
      <c r="BO209" s="62"/>
      <c r="BP209" s="62"/>
      <c r="BQ209" s="62"/>
      <c r="BR209" s="62"/>
      <c r="BS209" s="62"/>
      <c r="BT209" s="62"/>
      <c r="BU209" s="62"/>
      <c r="BV209" s="62"/>
      <c r="BW209" s="62"/>
      <c r="BX209" s="62"/>
      <c r="BY209" s="62"/>
      <c r="BZ209" s="62"/>
      <c r="CA209" s="62"/>
      <c r="CB209" s="62"/>
      <c r="CC209" s="62"/>
      <c r="CD209" s="62"/>
      <c r="CE209" s="62"/>
      <c r="CF209" s="62"/>
      <c r="CG209" s="62"/>
      <c r="CH209" s="62"/>
      <c r="CI209" s="62"/>
      <c r="CJ209" s="62"/>
      <c r="CK209" s="62"/>
      <c r="CL209" s="62"/>
      <c r="CM209" s="62"/>
      <c r="CN209" s="62"/>
      <c r="CO209" s="62"/>
      <c r="CP209" s="62"/>
      <c r="CQ209" s="62"/>
      <c r="CR209" s="62"/>
      <c r="CS209" s="62"/>
      <c r="CT209" s="62"/>
      <c r="CU209" s="62"/>
      <c r="CV209" s="62"/>
      <c r="CW209" s="62"/>
      <c r="CX209" s="62"/>
      <c r="CY209" s="62"/>
      <c r="CZ209" s="62"/>
      <c r="DA209" s="62"/>
      <c r="DB209" s="62"/>
      <c r="DC209" s="62"/>
      <c r="DD209" s="62"/>
      <c r="DE209" s="62"/>
      <c r="DF209" s="62"/>
      <c r="DG209" s="62"/>
      <c r="DH209" s="62"/>
      <c r="DI209" s="62"/>
      <c r="DJ209" s="62"/>
      <c r="DK209" s="62"/>
      <c r="DL209" s="62"/>
      <c r="DM209" s="62"/>
      <c r="DN209" s="62"/>
      <c r="DO209" s="62"/>
      <c r="DP209" s="62"/>
      <c r="DQ209" s="62"/>
      <c r="DR209" s="62"/>
      <c r="DS209" s="62"/>
      <c r="DT209" s="62"/>
    </row>
    <row r="210" spans="2:124" ht="26.25" customHeight="1" outlineLevel="2">
      <c r="B210" s="99" t="s">
        <v>207</v>
      </c>
      <c r="C210" s="78">
        <f t="shared" si="19"/>
        <v>59.75</v>
      </c>
      <c r="D210" s="85">
        <v>0.25</v>
      </c>
      <c r="E210" s="63"/>
      <c r="F210" s="63"/>
      <c r="G210" s="76" t="s">
        <v>2</v>
      </c>
      <c r="H210" s="76" t="s">
        <v>347</v>
      </c>
      <c r="I210" s="76"/>
      <c r="J210" s="76"/>
      <c r="K210" s="64">
        <v>0</v>
      </c>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c r="BO210" s="62"/>
      <c r="BP210" s="62"/>
      <c r="BQ210" s="62"/>
      <c r="BR210" s="62"/>
      <c r="BS210" s="62"/>
      <c r="BT210" s="62"/>
      <c r="BU210" s="62"/>
      <c r="BV210" s="62"/>
      <c r="BW210" s="62"/>
      <c r="BX210" s="62"/>
      <c r="BY210" s="62"/>
      <c r="BZ210" s="62"/>
      <c r="CA210" s="62"/>
      <c r="CB210" s="62"/>
      <c r="CC210" s="62"/>
      <c r="CD210" s="62"/>
      <c r="CE210" s="62"/>
      <c r="CF210" s="62"/>
      <c r="CG210" s="62"/>
      <c r="CH210" s="62"/>
      <c r="CI210" s="62"/>
      <c r="CJ210" s="62"/>
      <c r="CK210" s="62"/>
      <c r="CL210" s="62"/>
      <c r="CM210" s="62"/>
      <c r="CN210" s="62"/>
      <c r="CO210" s="62"/>
      <c r="CP210" s="62"/>
      <c r="CQ210" s="62"/>
      <c r="CR210" s="62"/>
      <c r="CS210" s="62"/>
      <c r="CT210" s="62"/>
      <c r="CU210" s="62"/>
      <c r="CV210" s="62"/>
      <c r="CW210" s="62"/>
      <c r="CX210" s="62"/>
      <c r="CY210" s="62"/>
      <c r="CZ210" s="62"/>
      <c r="DA210" s="62"/>
      <c r="DB210" s="62"/>
      <c r="DC210" s="62"/>
      <c r="DD210" s="62"/>
      <c r="DE210" s="62"/>
      <c r="DF210" s="62"/>
      <c r="DG210" s="62"/>
      <c r="DH210" s="62"/>
      <c r="DI210" s="62"/>
      <c r="DJ210" s="62"/>
      <c r="DK210" s="62"/>
      <c r="DL210" s="62"/>
      <c r="DM210" s="62"/>
      <c r="DN210" s="62"/>
      <c r="DO210" s="62"/>
      <c r="DP210" s="62"/>
      <c r="DQ210" s="62"/>
      <c r="DR210" s="62"/>
      <c r="DS210" s="62"/>
      <c r="DT210" s="62"/>
    </row>
    <row r="211" spans="2:124" ht="26.25" customHeight="1" outlineLevel="2">
      <c r="B211" s="99" t="s">
        <v>208</v>
      </c>
      <c r="C211" s="78">
        <f t="shared" si="19"/>
        <v>60</v>
      </c>
      <c r="D211" s="85">
        <v>0.25</v>
      </c>
      <c r="E211" s="63"/>
      <c r="F211" s="63"/>
      <c r="G211" s="76" t="s">
        <v>2</v>
      </c>
      <c r="H211" s="76" t="s">
        <v>347</v>
      </c>
      <c r="I211" s="76"/>
      <c r="J211" s="76"/>
      <c r="K211" s="64">
        <v>0</v>
      </c>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c r="BO211" s="62"/>
      <c r="BP211" s="62"/>
      <c r="BQ211" s="62"/>
      <c r="BR211" s="62"/>
      <c r="BS211" s="62"/>
      <c r="BT211" s="62"/>
      <c r="BU211" s="62"/>
      <c r="BV211" s="62"/>
      <c r="BW211" s="62"/>
      <c r="BX211" s="62"/>
      <c r="BY211" s="62"/>
      <c r="BZ211" s="62"/>
      <c r="CA211" s="62"/>
      <c r="CB211" s="62"/>
      <c r="CC211" s="62"/>
      <c r="CD211" s="62"/>
      <c r="CE211" s="62"/>
      <c r="CF211" s="62"/>
      <c r="CG211" s="62"/>
      <c r="CH211" s="62"/>
      <c r="CI211" s="62"/>
      <c r="CJ211" s="62"/>
      <c r="CK211" s="62"/>
      <c r="CL211" s="62"/>
      <c r="CM211" s="62"/>
      <c r="CN211" s="62"/>
      <c r="CO211" s="62"/>
      <c r="CP211" s="62"/>
      <c r="CQ211" s="62"/>
      <c r="CR211" s="62"/>
      <c r="CS211" s="62"/>
      <c r="CT211" s="62"/>
      <c r="CU211" s="62"/>
      <c r="CV211" s="62"/>
      <c r="CW211" s="62"/>
      <c r="CX211" s="62"/>
      <c r="CY211" s="62"/>
      <c r="CZ211" s="62"/>
      <c r="DA211" s="62"/>
      <c r="DB211" s="62"/>
      <c r="DC211" s="62"/>
      <c r="DD211" s="62"/>
      <c r="DE211" s="62"/>
      <c r="DF211" s="62"/>
      <c r="DG211" s="62"/>
      <c r="DH211" s="62"/>
      <c r="DI211" s="62"/>
      <c r="DJ211" s="62"/>
      <c r="DK211" s="62"/>
      <c r="DL211" s="62"/>
      <c r="DM211" s="62"/>
      <c r="DN211" s="62"/>
      <c r="DO211" s="62"/>
      <c r="DP211" s="62"/>
      <c r="DQ211" s="62"/>
      <c r="DR211" s="62"/>
      <c r="DS211" s="62"/>
      <c r="DT211" s="62"/>
    </row>
    <row r="212" spans="2:124" ht="26.25" customHeight="1" outlineLevel="2">
      <c r="B212" s="99" t="s">
        <v>209</v>
      </c>
      <c r="C212" s="78">
        <f t="shared" si="19"/>
        <v>60.25</v>
      </c>
      <c r="D212" s="85">
        <v>0.25</v>
      </c>
      <c r="E212" s="63"/>
      <c r="F212" s="63"/>
      <c r="G212" s="76" t="s">
        <v>2</v>
      </c>
      <c r="H212" s="76" t="s">
        <v>347</v>
      </c>
      <c r="I212" s="76"/>
      <c r="J212" s="76"/>
      <c r="K212" s="64">
        <v>0</v>
      </c>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c r="BN212" s="62"/>
      <c r="BO212" s="62"/>
      <c r="BP212" s="62"/>
      <c r="BQ212" s="62"/>
      <c r="BR212" s="62"/>
      <c r="BS212" s="62"/>
      <c r="BT212" s="62"/>
      <c r="BU212" s="62"/>
      <c r="BV212" s="62"/>
      <c r="BW212" s="62"/>
      <c r="BX212" s="62"/>
      <c r="BY212" s="62"/>
      <c r="BZ212" s="62"/>
      <c r="CA212" s="62"/>
      <c r="CB212" s="62"/>
      <c r="CC212" s="62"/>
      <c r="CD212" s="62"/>
      <c r="CE212" s="62"/>
      <c r="CF212" s="62"/>
      <c r="CG212" s="62"/>
      <c r="CH212" s="62"/>
      <c r="CI212" s="62"/>
      <c r="CJ212" s="62"/>
      <c r="CK212" s="62"/>
      <c r="CL212" s="62"/>
      <c r="CM212" s="62"/>
      <c r="CN212" s="62"/>
      <c r="CO212" s="62"/>
      <c r="CP212" s="62"/>
      <c r="CQ212" s="62"/>
      <c r="CR212" s="62"/>
      <c r="CS212" s="62"/>
      <c r="CT212" s="62"/>
      <c r="CU212" s="62"/>
      <c r="CV212" s="62"/>
      <c r="CW212" s="62"/>
      <c r="CX212" s="62"/>
      <c r="CY212" s="62"/>
      <c r="CZ212" s="62"/>
      <c r="DA212" s="62"/>
      <c r="DB212" s="62"/>
      <c r="DC212" s="62"/>
      <c r="DD212" s="62"/>
      <c r="DE212" s="62"/>
      <c r="DF212" s="62"/>
      <c r="DG212" s="62"/>
      <c r="DH212" s="62"/>
      <c r="DI212" s="62"/>
      <c r="DJ212" s="62"/>
      <c r="DK212" s="62"/>
      <c r="DL212" s="62"/>
      <c r="DM212" s="62"/>
      <c r="DN212" s="62"/>
      <c r="DO212" s="62"/>
      <c r="DP212" s="62"/>
      <c r="DQ212" s="62"/>
      <c r="DR212" s="62"/>
      <c r="DS212" s="62"/>
      <c r="DT212" s="62"/>
    </row>
    <row r="213" spans="2:124" ht="26.25" customHeight="1" outlineLevel="2">
      <c r="B213" s="99" t="s">
        <v>210</v>
      </c>
      <c r="C213" s="78">
        <f t="shared" si="19"/>
        <v>60.5</v>
      </c>
      <c r="D213" s="85">
        <v>0.25</v>
      </c>
      <c r="E213" s="63"/>
      <c r="F213" s="63"/>
      <c r="G213" s="76" t="s">
        <v>2</v>
      </c>
      <c r="H213" s="76" t="s">
        <v>347</v>
      </c>
      <c r="I213" s="76"/>
      <c r="J213" s="76"/>
      <c r="K213" s="64">
        <v>0</v>
      </c>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c r="BO213" s="62"/>
      <c r="BP213" s="62"/>
      <c r="BQ213" s="62"/>
      <c r="BR213" s="62"/>
      <c r="BS213" s="62"/>
      <c r="BT213" s="62"/>
      <c r="BU213" s="62"/>
      <c r="BV213" s="62"/>
      <c r="BW213" s="62"/>
      <c r="BX213" s="62"/>
      <c r="BY213" s="62"/>
      <c r="BZ213" s="62"/>
      <c r="CA213" s="62"/>
      <c r="CB213" s="62"/>
      <c r="CC213" s="62"/>
      <c r="CD213" s="62"/>
      <c r="CE213" s="62"/>
      <c r="CF213" s="62"/>
      <c r="CG213" s="62"/>
      <c r="CH213" s="62"/>
      <c r="CI213" s="62"/>
      <c r="CJ213" s="62"/>
      <c r="CK213" s="62"/>
      <c r="CL213" s="62"/>
      <c r="CM213" s="62"/>
      <c r="CN213" s="62"/>
      <c r="CO213" s="62"/>
      <c r="CP213" s="62"/>
      <c r="CQ213" s="62"/>
      <c r="CR213" s="62"/>
      <c r="CS213" s="62"/>
      <c r="CT213" s="62"/>
      <c r="CU213" s="62"/>
      <c r="CV213" s="62"/>
      <c r="CW213" s="62"/>
      <c r="CX213" s="62"/>
      <c r="CY213" s="62"/>
      <c r="CZ213" s="62"/>
      <c r="DA213" s="62"/>
      <c r="DB213" s="62"/>
      <c r="DC213" s="62"/>
      <c r="DD213" s="62"/>
      <c r="DE213" s="62"/>
      <c r="DF213" s="62"/>
      <c r="DG213" s="62"/>
      <c r="DH213" s="62"/>
      <c r="DI213" s="62"/>
      <c r="DJ213" s="62"/>
      <c r="DK213" s="62"/>
      <c r="DL213" s="62"/>
      <c r="DM213" s="62"/>
      <c r="DN213" s="62"/>
      <c r="DO213" s="62"/>
      <c r="DP213" s="62"/>
      <c r="DQ213" s="62"/>
      <c r="DR213" s="62"/>
      <c r="DS213" s="62"/>
      <c r="DT213" s="62"/>
    </row>
    <row r="214" spans="2:124" ht="26.25" customHeight="1" outlineLevel="1">
      <c r="B214" s="100" t="s">
        <v>211</v>
      </c>
      <c r="C214" s="86">
        <f>C215</f>
        <v>61</v>
      </c>
      <c r="D214" s="86">
        <f>(C219+D219)-C215</f>
        <v>1.5499999999999972</v>
      </c>
      <c r="E214" s="65"/>
      <c r="F214" s="65"/>
      <c r="G214" s="77"/>
      <c r="H214" s="77"/>
      <c r="I214" s="77"/>
      <c r="J214" s="77"/>
      <c r="K214" s="69">
        <v>0</v>
      </c>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c r="BN214" s="62"/>
      <c r="BO214" s="62"/>
      <c r="BP214" s="62"/>
      <c r="BQ214" s="62"/>
      <c r="BR214" s="62"/>
      <c r="BS214" s="62"/>
      <c r="BT214" s="62"/>
      <c r="BU214" s="62"/>
      <c r="BV214" s="62"/>
      <c r="BW214" s="62"/>
      <c r="BX214" s="62"/>
      <c r="BY214" s="62"/>
      <c r="BZ214" s="62"/>
      <c r="CA214" s="62"/>
      <c r="CB214" s="62"/>
      <c r="CC214" s="62"/>
      <c r="CD214" s="62"/>
      <c r="CE214" s="62"/>
      <c r="CF214" s="62"/>
      <c r="CG214" s="62"/>
      <c r="CH214" s="62"/>
      <c r="CI214" s="62"/>
      <c r="CJ214" s="62"/>
      <c r="CK214" s="62"/>
      <c r="CL214" s="62"/>
      <c r="CM214" s="62"/>
      <c r="CN214" s="62"/>
      <c r="CO214" s="62"/>
      <c r="CP214" s="62"/>
      <c r="CQ214" s="62"/>
      <c r="CR214" s="62"/>
      <c r="CS214" s="62"/>
      <c r="CT214" s="62"/>
      <c r="CU214" s="62"/>
      <c r="CV214" s="62"/>
      <c r="CW214" s="62"/>
      <c r="CX214" s="62"/>
      <c r="CY214" s="62"/>
      <c r="CZ214" s="62"/>
      <c r="DA214" s="62"/>
      <c r="DB214" s="62"/>
      <c r="DC214" s="62"/>
      <c r="DD214" s="62"/>
      <c r="DE214" s="62"/>
      <c r="DF214" s="62"/>
      <c r="DG214" s="62"/>
      <c r="DH214" s="62"/>
      <c r="DI214" s="62"/>
      <c r="DJ214" s="62"/>
      <c r="DK214" s="62"/>
      <c r="DL214" s="62"/>
      <c r="DM214" s="62"/>
      <c r="DN214" s="62"/>
      <c r="DO214" s="62"/>
      <c r="DP214" s="62"/>
      <c r="DQ214" s="62"/>
      <c r="DR214" s="62"/>
      <c r="DS214" s="62"/>
      <c r="DT214" s="62"/>
    </row>
    <row r="215" spans="2:124" ht="26.25" customHeight="1" outlineLevel="2">
      <c r="B215" s="99" t="s">
        <v>212</v>
      </c>
      <c r="C215" s="78">
        <f>ROUNDUP(C213+D213,0)</f>
        <v>61</v>
      </c>
      <c r="D215" s="85">
        <v>0.25</v>
      </c>
      <c r="E215" s="63"/>
      <c r="F215" s="63"/>
      <c r="G215" s="76" t="s">
        <v>2</v>
      </c>
      <c r="H215" s="76" t="s">
        <v>347</v>
      </c>
      <c r="I215" s="76"/>
      <c r="J215" s="76"/>
      <c r="K215" s="64">
        <v>0</v>
      </c>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c r="BO215" s="62"/>
      <c r="BP215" s="62"/>
      <c r="BQ215" s="62"/>
      <c r="BR215" s="62"/>
      <c r="BS215" s="62"/>
      <c r="BT215" s="62"/>
      <c r="BU215" s="62"/>
      <c r="BV215" s="62"/>
      <c r="BW215" s="62"/>
      <c r="BX215" s="62"/>
      <c r="BY215" s="62"/>
      <c r="BZ215" s="62"/>
      <c r="CA215" s="62"/>
      <c r="CB215" s="62"/>
      <c r="CC215" s="62"/>
      <c r="CD215" s="62"/>
      <c r="CE215" s="62"/>
      <c r="CF215" s="62"/>
      <c r="CG215" s="62"/>
      <c r="CH215" s="62"/>
      <c r="CI215" s="62"/>
      <c r="CJ215" s="62"/>
      <c r="CK215" s="62"/>
      <c r="CL215" s="62"/>
      <c r="CM215" s="62"/>
      <c r="CN215" s="62"/>
      <c r="CO215" s="62"/>
      <c r="CP215" s="62"/>
      <c r="CQ215" s="62"/>
      <c r="CR215" s="62"/>
      <c r="CS215" s="62"/>
      <c r="CT215" s="62"/>
      <c r="CU215" s="62"/>
      <c r="CV215" s="62"/>
      <c r="CW215" s="62"/>
      <c r="CX215" s="62"/>
      <c r="CY215" s="62"/>
      <c r="CZ215" s="62"/>
      <c r="DA215" s="62"/>
      <c r="DB215" s="62"/>
      <c r="DC215" s="62"/>
      <c r="DD215" s="62"/>
      <c r="DE215" s="62"/>
      <c r="DF215" s="62"/>
      <c r="DG215" s="62"/>
      <c r="DH215" s="62"/>
      <c r="DI215" s="62"/>
      <c r="DJ215" s="62"/>
      <c r="DK215" s="62"/>
      <c r="DL215" s="62"/>
      <c r="DM215" s="62"/>
      <c r="DN215" s="62"/>
      <c r="DO215" s="62"/>
      <c r="DP215" s="62"/>
      <c r="DQ215" s="62"/>
      <c r="DR215" s="62"/>
      <c r="DS215" s="62"/>
      <c r="DT215" s="62"/>
    </row>
    <row r="216" spans="2:124" ht="26.25" customHeight="1" outlineLevel="2">
      <c r="B216" s="99" t="s">
        <v>213</v>
      </c>
      <c r="C216" s="78">
        <f>C215+D215</f>
        <v>61.25</v>
      </c>
      <c r="D216" s="85">
        <v>0.25</v>
      </c>
      <c r="E216" s="63"/>
      <c r="F216" s="63"/>
      <c r="G216" s="76" t="s">
        <v>2</v>
      </c>
      <c r="H216" s="76" t="s">
        <v>347</v>
      </c>
      <c r="I216" s="76"/>
      <c r="J216" s="76"/>
      <c r="K216" s="64">
        <v>0</v>
      </c>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2"/>
      <c r="BS216" s="62"/>
      <c r="BT216" s="62"/>
      <c r="BU216" s="62"/>
      <c r="BV216" s="62"/>
      <c r="BW216" s="62"/>
      <c r="BX216" s="62"/>
      <c r="BY216" s="62"/>
      <c r="BZ216" s="62"/>
      <c r="CA216" s="62"/>
      <c r="CB216" s="62"/>
      <c r="CC216" s="62"/>
      <c r="CD216" s="62"/>
      <c r="CE216" s="62"/>
      <c r="CF216" s="62"/>
      <c r="CG216" s="62"/>
      <c r="CH216" s="62"/>
      <c r="CI216" s="62"/>
      <c r="CJ216" s="62"/>
      <c r="CK216" s="62"/>
      <c r="CL216" s="62"/>
      <c r="CM216" s="62"/>
      <c r="CN216" s="62"/>
      <c r="CO216" s="62"/>
      <c r="CP216" s="62"/>
      <c r="CQ216" s="62"/>
      <c r="CR216" s="62"/>
      <c r="CS216" s="62"/>
      <c r="CT216" s="62"/>
      <c r="CU216" s="62"/>
      <c r="CV216" s="62"/>
      <c r="CW216" s="62"/>
      <c r="CX216" s="62"/>
      <c r="CY216" s="62"/>
      <c r="CZ216" s="62"/>
      <c r="DA216" s="62"/>
      <c r="DB216" s="62"/>
      <c r="DC216" s="62"/>
      <c r="DD216" s="62"/>
      <c r="DE216" s="62"/>
      <c r="DF216" s="62"/>
      <c r="DG216" s="62"/>
      <c r="DH216" s="62"/>
      <c r="DI216" s="62"/>
      <c r="DJ216" s="62"/>
      <c r="DK216" s="62"/>
      <c r="DL216" s="62"/>
      <c r="DM216" s="62"/>
      <c r="DN216" s="62"/>
      <c r="DO216" s="62"/>
      <c r="DP216" s="62"/>
      <c r="DQ216" s="62"/>
      <c r="DR216" s="62"/>
      <c r="DS216" s="62"/>
      <c r="DT216" s="62"/>
    </row>
    <row r="217" spans="2:124" ht="26.25" customHeight="1" outlineLevel="2">
      <c r="B217" s="99" t="s">
        <v>214</v>
      </c>
      <c r="C217" s="78">
        <f t="shared" ref="C217:C219" si="20">C216+D216</f>
        <v>61.5</v>
      </c>
      <c r="D217" s="78">
        <v>0.5</v>
      </c>
      <c r="E217" s="63"/>
      <c r="F217" s="63"/>
      <c r="G217" s="76" t="s">
        <v>2</v>
      </c>
      <c r="H217" s="76" t="s">
        <v>347</v>
      </c>
      <c r="I217" s="76"/>
      <c r="J217" s="76"/>
      <c r="K217" s="64">
        <v>0</v>
      </c>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c r="BO217" s="62"/>
      <c r="BP217" s="62"/>
      <c r="BQ217" s="62"/>
      <c r="BR217" s="62"/>
      <c r="BS217" s="62"/>
      <c r="BT217" s="62"/>
      <c r="BU217" s="62"/>
      <c r="BV217" s="62"/>
      <c r="BW217" s="62"/>
      <c r="BX217" s="62"/>
      <c r="BY217" s="62"/>
      <c r="BZ217" s="62"/>
      <c r="CA217" s="62"/>
      <c r="CB217" s="62"/>
      <c r="CC217" s="62"/>
      <c r="CD217" s="62"/>
      <c r="CE217" s="62"/>
      <c r="CF217" s="62"/>
      <c r="CG217" s="62"/>
      <c r="CH217" s="62"/>
      <c r="CI217" s="62"/>
      <c r="CJ217" s="62"/>
      <c r="CK217" s="62"/>
      <c r="CL217" s="62"/>
      <c r="CM217" s="62"/>
      <c r="CN217" s="62"/>
      <c r="CO217" s="62"/>
      <c r="CP217" s="62"/>
      <c r="CQ217" s="62"/>
      <c r="CR217" s="62"/>
      <c r="CS217" s="62"/>
      <c r="CT217" s="62"/>
      <c r="CU217" s="62"/>
      <c r="CV217" s="62"/>
      <c r="CW217" s="62"/>
      <c r="CX217" s="62"/>
      <c r="CY217" s="62"/>
      <c r="CZ217" s="62"/>
      <c r="DA217" s="62"/>
      <c r="DB217" s="62"/>
      <c r="DC217" s="62"/>
      <c r="DD217" s="62"/>
      <c r="DE217" s="62"/>
      <c r="DF217" s="62"/>
      <c r="DG217" s="62"/>
      <c r="DH217" s="62"/>
      <c r="DI217" s="62"/>
      <c r="DJ217" s="62"/>
      <c r="DK217" s="62"/>
      <c r="DL217" s="62"/>
      <c r="DM217" s="62"/>
      <c r="DN217" s="62"/>
      <c r="DO217" s="62"/>
      <c r="DP217" s="62"/>
      <c r="DQ217" s="62"/>
      <c r="DR217" s="62"/>
      <c r="DS217" s="62"/>
      <c r="DT217" s="62"/>
    </row>
    <row r="218" spans="2:124" ht="26.25" customHeight="1" outlineLevel="2">
      <c r="B218" s="99" t="s">
        <v>215</v>
      </c>
      <c r="C218" s="78">
        <f t="shared" si="20"/>
        <v>62</v>
      </c>
      <c r="D218" s="85">
        <v>0.25</v>
      </c>
      <c r="E218" s="63"/>
      <c r="F218" s="63"/>
      <c r="G218" s="76" t="s">
        <v>2</v>
      </c>
      <c r="H218" s="76" t="s">
        <v>347</v>
      </c>
      <c r="I218" s="76"/>
      <c r="J218" s="76"/>
      <c r="K218" s="64">
        <v>0</v>
      </c>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row>
    <row r="219" spans="2:124" ht="26.25" customHeight="1" outlineLevel="2">
      <c r="B219" s="99" t="s">
        <v>216</v>
      </c>
      <c r="C219" s="78">
        <f t="shared" si="20"/>
        <v>62.25</v>
      </c>
      <c r="D219" s="78">
        <v>0.3</v>
      </c>
      <c r="E219" s="63"/>
      <c r="F219" s="63"/>
      <c r="G219" s="76" t="s">
        <v>2</v>
      </c>
      <c r="H219" s="76" t="s">
        <v>347</v>
      </c>
      <c r="I219" s="76"/>
      <c r="J219" s="76"/>
      <c r="K219" s="64">
        <v>0</v>
      </c>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c r="BO219" s="62"/>
      <c r="BP219" s="62"/>
      <c r="BQ219" s="62"/>
      <c r="BR219" s="62"/>
      <c r="BS219" s="62"/>
      <c r="BT219" s="62"/>
      <c r="BU219" s="62"/>
      <c r="BV219" s="62"/>
      <c r="BW219" s="62"/>
      <c r="BX219" s="62"/>
      <c r="BY219" s="62"/>
      <c r="BZ219" s="62"/>
      <c r="CA219" s="62"/>
      <c r="CB219" s="62"/>
      <c r="CC219" s="62"/>
      <c r="CD219" s="62"/>
      <c r="CE219" s="62"/>
      <c r="CF219" s="62"/>
      <c r="CG219" s="62"/>
      <c r="CH219" s="62"/>
      <c r="CI219" s="62"/>
      <c r="CJ219" s="62"/>
      <c r="CK219" s="62"/>
      <c r="CL219" s="62"/>
      <c r="CM219" s="62"/>
      <c r="CN219" s="62"/>
      <c r="CO219" s="62"/>
      <c r="CP219" s="62"/>
      <c r="CQ219" s="62"/>
      <c r="CR219" s="62"/>
      <c r="CS219" s="62"/>
      <c r="CT219" s="62"/>
      <c r="CU219" s="62"/>
      <c r="CV219" s="62"/>
      <c r="CW219" s="62"/>
      <c r="CX219" s="62"/>
      <c r="CY219" s="62"/>
      <c r="CZ219" s="62"/>
      <c r="DA219" s="62"/>
      <c r="DB219" s="62"/>
      <c r="DC219" s="62"/>
      <c r="DD219" s="62"/>
      <c r="DE219" s="62"/>
      <c r="DF219" s="62"/>
      <c r="DG219" s="62"/>
      <c r="DH219" s="62"/>
      <c r="DI219" s="62"/>
      <c r="DJ219" s="62"/>
      <c r="DK219" s="62"/>
      <c r="DL219" s="62"/>
      <c r="DM219" s="62"/>
      <c r="DN219" s="62"/>
      <c r="DO219" s="62"/>
      <c r="DP219" s="62"/>
      <c r="DQ219" s="62"/>
      <c r="DR219" s="62"/>
      <c r="DS219" s="62"/>
      <c r="DT219" s="62"/>
    </row>
    <row r="220" spans="2:124" ht="26.25" customHeight="1" outlineLevel="2">
      <c r="B220" s="101" t="s">
        <v>217</v>
      </c>
      <c r="C220" s="89">
        <f>C221</f>
        <v>63</v>
      </c>
      <c r="D220" s="87">
        <f>(C224+D224)-C221</f>
        <v>2</v>
      </c>
      <c r="E220" s="67"/>
      <c r="F220" s="67"/>
      <c r="G220" s="89"/>
      <c r="H220" s="89"/>
      <c r="I220" s="89"/>
      <c r="J220" s="89"/>
      <c r="K220" s="68">
        <v>0</v>
      </c>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c r="BO220" s="62"/>
      <c r="BP220" s="62"/>
      <c r="BQ220" s="62"/>
      <c r="BR220" s="62"/>
      <c r="BS220" s="62"/>
      <c r="BT220" s="62"/>
      <c r="BU220" s="62"/>
      <c r="BV220" s="62"/>
      <c r="BW220" s="62"/>
      <c r="BX220" s="62"/>
      <c r="BY220" s="62"/>
      <c r="BZ220" s="62"/>
      <c r="CA220" s="62"/>
      <c r="CB220" s="62"/>
      <c r="CC220" s="62"/>
      <c r="CD220" s="62"/>
      <c r="CE220" s="62"/>
      <c r="CF220" s="62"/>
      <c r="CG220" s="62"/>
      <c r="CH220" s="62"/>
      <c r="CI220" s="62"/>
      <c r="CJ220" s="62"/>
      <c r="CK220" s="62"/>
      <c r="CL220" s="62"/>
      <c r="CM220" s="62"/>
      <c r="CN220" s="62"/>
      <c r="CO220" s="62"/>
      <c r="CP220" s="62"/>
      <c r="CQ220" s="62"/>
      <c r="CR220" s="62"/>
      <c r="CS220" s="62"/>
      <c r="CT220" s="62"/>
      <c r="CU220" s="62"/>
      <c r="CV220" s="62"/>
      <c r="CW220" s="62"/>
      <c r="CX220" s="62"/>
      <c r="CY220" s="62"/>
      <c r="CZ220" s="62"/>
      <c r="DA220" s="62"/>
      <c r="DB220" s="62"/>
      <c r="DC220" s="62"/>
      <c r="DD220" s="62"/>
      <c r="DE220" s="62"/>
      <c r="DF220" s="62"/>
      <c r="DG220" s="62"/>
      <c r="DH220" s="62"/>
      <c r="DI220" s="62"/>
      <c r="DJ220" s="62"/>
      <c r="DK220" s="62"/>
      <c r="DL220" s="62"/>
      <c r="DM220" s="62"/>
      <c r="DN220" s="62"/>
      <c r="DO220" s="62"/>
      <c r="DP220" s="62"/>
      <c r="DQ220" s="62"/>
      <c r="DR220" s="62"/>
      <c r="DS220" s="62"/>
      <c r="DT220" s="62"/>
    </row>
    <row r="221" spans="2:124" ht="26.25" customHeight="1" outlineLevel="2">
      <c r="B221" s="99" t="s">
        <v>218</v>
      </c>
      <c r="C221" s="78">
        <f>ROUNDUP(C219+D219,0)</f>
        <v>63</v>
      </c>
      <c r="D221" s="85">
        <v>1</v>
      </c>
      <c r="E221" s="63"/>
      <c r="F221" s="63"/>
      <c r="G221" s="76" t="s">
        <v>2</v>
      </c>
      <c r="H221" s="76" t="s">
        <v>347</v>
      </c>
      <c r="I221" s="76"/>
      <c r="J221" s="76"/>
      <c r="K221" s="64">
        <v>0</v>
      </c>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c r="BN221" s="62"/>
      <c r="BO221" s="62"/>
      <c r="BP221" s="62"/>
      <c r="BQ221" s="62"/>
      <c r="BR221" s="62"/>
      <c r="BS221" s="62"/>
      <c r="BT221" s="62"/>
      <c r="BU221" s="62"/>
      <c r="BV221" s="62"/>
      <c r="BW221" s="62"/>
      <c r="BX221" s="62"/>
      <c r="BY221" s="62"/>
      <c r="BZ221" s="62"/>
      <c r="CA221" s="62"/>
      <c r="CB221" s="62"/>
      <c r="CC221" s="62"/>
      <c r="CD221" s="62"/>
      <c r="CE221" s="62"/>
      <c r="CF221" s="62"/>
      <c r="CG221" s="62"/>
      <c r="CH221" s="62"/>
      <c r="CI221" s="62"/>
      <c r="CJ221" s="62"/>
      <c r="CK221" s="62"/>
      <c r="CL221" s="62"/>
      <c r="CM221" s="62"/>
      <c r="CN221" s="62"/>
      <c r="CO221" s="62"/>
      <c r="CP221" s="62"/>
      <c r="CQ221" s="62"/>
      <c r="CR221" s="62"/>
      <c r="CS221" s="62"/>
      <c r="CT221" s="62"/>
      <c r="CU221" s="62"/>
      <c r="CV221" s="62"/>
      <c r="CW221" s="62"/>
      <c r="CX221" s="62"/>
      <c r="CY221" s="62"/>
      <c r="CZ221" s="62"/>
      <c r="DA221" s="62"/>
      <c r="DB221" s="62"/>
      <c r="DC221" s="62"/>
      <c r="DD221" s="62"/>
      <c r="DE221" s="62"/>
      <c r="DF221" s="62"/>
      <c r="DG221" s="62"/>
      <c r="DH221" s="62"/>
      <c r="DI221" s="62"/>
      <c r="DJ221" s="62"/>
      <c r="DK221" s="62"/>
      <c r="DL221" s="62"/>
      <c r="DM221" s="62"/>
      <c r="DN221" s="62"/>
      <c r="DO221" s="62"/>
      <c r="DP221" s="62"/>
      <c r="DQ221" s="62"/>
      <c r="DR221" s="62"/>
      <c r="DS221" s="62"/>
      <c r="DT221" s="62"/>
    </row>
    <row r="222" spans="2:124" ht="26.25" customHeight="1" outlineLevel="2">
      <c r="B222" s="99" t="s">
        <v>219</v>
      </c>
      <c r="C222" s="78">
        <f>C221+D221</f>
        <v>64</v>
      </c>
      <c r="D222" s="85">
        <v>0.5</v>
      </c>
      <c r="E222" s="63"/>
      <c r="F222" s="63"/>
      <c r="G222" s="76" t="s">
        <v>2</v>
      </c>
      <c r="H222" s="76" t="s">
        <v>347</v>
      </c>
      <c r="I222" s="76"/>
      <c r="J222" s="76"/>
      <c r="K222" s="64">
        <v>0</v>
      </c>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c r="BN222" s="62"/>
      <c r="BO222" s="62"/>
      <c r="BP222" s="62"/>
      <c r="BQ222" s="62"/>
      <c r="BR222" s="62"/>
      <c r="BS222" s="62"/>
      <c r="BT222" s="62"/>
      <c r="BU222" s="62"/>
      <c r="BV222" s="62"/>
      <c r="BW222" s="62"/>
      <c r="BX222" s="62"/>
      <c r="BY222" s="62"/>
      <c r="BZ222" s="62"/>
      <c r="CA222" s="62"/>
      <c r="CB222" s="62"/>
      <c r="CC222" s="62"/>
      <c r="CD222" s="62"/>
      <c r="CE222" s="62"/>
      <c r="CF222" s="62"/>
      <c r="CG222" s="62"/>
      <c r="CH222" s="62"/>
      <c r="CI222" s="62"/>
      <c r="CJ222" s="62"/>
      <c r="CK222" s="62"/>
      <c r="CL222" s="62"/>
      <c r="CM222" s="62"/>
      <c r="CN222" s="62"/>
      <c r="CO222" s="62"/>
      <c r="CP222" s="62"/>
      <c r="CQ222" s="62"/>
      <c r="CR222" s="62"/>
      <c r="CS222" s="62"/>
      <c r="CT222" s="62"/>
      <c r="CU222" s="62"/>
      <c r="CV222" s="62"/>
      <c r="CW222" s="62"/>
      <c r="CX222" s="62"/>
      <c r="CY222" s="62"/>
      <c r="CZ222" s="62"/>
      <c r="DA222" s="62"/>
      <c r="DB222" s="62"/>
      <c r="DC222" s="62"/>
      <c r="DD222" s="62"/>
      <c r="DE222" s="62"/>
      <c r="DF222" s="62"/>
      <c r="DG222" s="62"/>
      <c r="DH222" s="62"/>
      <c r="DI222" s="62"/>
      <c r="DJ222" s="62"/>
      <c r="DK222" s="62"/>
      <c r="DL222" s="62"/>
      <c r="DM222" s="62"/>
      <c r="DN222" s="62"/>
      <c r="DO222" s="62"/>
      <c r="DP222" s="62"/>
      <c r="DQ222" s="62"/>
      <c r="DR222" s="62"/>
      <c r="DS222" s="62"/>
      <c r="DT222" s="62"/>
    </row>
    <row r="223" spans="2:124" ht="33" customHeight="1" outlineLevel="2">
      <c r="B223" s="99" t="s">
        <v>220</v>
      </c>
      <c r="C223" s="78">
        <f t="shared" ref="C223:C224" si="21">C222+D222</f>
        <v>64.5</v>
      </c>
      <c r="D223" s="85">
        <v>0.25</v>
      </c>
      <c r="E223" s="63"/>
      <c r="F223" s="63"/>
      <c r="G223" s="76" t="s">
        <v>2</v>
      </c>
      <c r="H223" s="76" t="s">
        <v>347</v>
      </c>
      <c r="I223" s="76"/>
      <c r="J223" s="76"/>
      <c r="K223" s="64">
        <v>0</v>
      </c>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c r="BO223" s="62"/>
      <c r="BP223" s="62"/>
      <c r="BQ223" s="62"/>
      <c r="BR223" s="62"/>
      <c r="BS223" s="62"/>
      <c r="BT223" s="62"/>
      <c r="BU223" s="62"/>
      <c r="BV223" s="62"/>
      <c r="BW223" s="62"/>
      <c r="BX223" s="62"/>
      <c r="BY223" s="62"/>
      <c r="BZ223" s="62"/>
      <c r="CA223" s="62"/>
      <c r="CB223" s="62"/>
      <c r="CC223" s="62"/>
      <c r="CD223" s="62"/>
      <c r="CE223" s="62"/>
      <c r="CF223" s="62"/>
      <c r="CG223" s="62"/>
      <c r="CH223" s="62"/>
      <c r="CI223" s="62"/>
      <c r="CJ223" s="62"/>
      <c r="CK223" s="62"/>
      <c r="CL223" s="62"/>
      <c r="CM223" s="62"/>
      <c r="CN223" s="62"/>
      <c r="CO223" s="62"/>
      <c r="CP223" s="62"/>
      <c r="CQ223" s="62"/>
      <c r="CR223" s="62"/>
      <c r="CS223" s="62"/>
      <c r="CT223" s="62"/>
      <c r="CU223" s="62"/>
      <c r="CV223" s="62"/>
      <c r="CW223" s="62"/>
      <c r="CX223" s="62"/>
      <c r="CY223" s="62"/>
      <c r="CZ223" s="62"/>
      <c r="DA223" s="62"/>
      <c r="DB223" s="62"/>
      <c r="DC223" s="62"/>
      <c r="DD223" s="62"/>
      <c r="DE223" s="62"/>
      <c r="DF223" s="62"/>
      <c r="DG223" s="62"/>
      <c r="DH223" s="62"/>
      <c r="DI223" s="62"/>
      <c r="DJ223" s="62"/>
      <c r="DK223" s="62"/>
      <c r="DL223" s="62"/>
      <c r="DM223" s="62"/>
      <c r="DN223" s="62"/>
      <c r="DO223" s="62"/>
      <c r="DP223" s="62"/>
      <c r="DQ223" s="62"/>
      <c r="DR223" s="62"/>
      <c r="DS223" s="62"/>
      <c r="DT223" s="62"/>
    </row>
    <row r="224" spans="2:124" ht="37.5" customHeight="1" outlineLevel="2">
      <c r="B224" s="99" t="s">
        <v>221</v>
      </c>
      <c r="C224" s="78">
        <f t="shared" si="21"/>
        <v>64.75</v>
      </c>
      <c r="D224" s="85">
        <v>0.25</v>
      </c>
      <c r="E224" s="63"/>
      <c r="F224" s="63"/>
      <c r="G224" s="76" t="s">
        <v>2</v>
      </c>
      <c r="H224" s="76" t="s">
        <v>347</v>
      </c>
      <c r="I224" s="76"/>
      <c r="J224" s="76"/>
      <c r="K224" s="64">
        <v>0</v>
      </c>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c r="BO224" s="62"/>
      <c r="BP224" s="62"/>
      <c r="BQ224" s="62"/>
      <c r="BR224" s="62"/>
      <c r="BS224" s="62"/>
      <c r="BT224" s="62"/>
      <c r="BU224" s="62"/>
      <c r="BV224" s="62"/>
      <c r="BW224" s="62"/>
      <c r="BX224" s="62"/>
      <c r="BY224" s="62"/>
      <c r="BZ224" s="62"/>
      <c r="CA224" s="62"/>
      <c r="CB224" s="62"/>
      <c r="CC224" s="62"/>
      <c r="CD224" s="62"/>
      <c r="CE224" s="62"/>
      <c r="CF224" s="62"/>
      <c r="CG224" s="62"/>
      <c r="CH224" s="62"/>
      <c r="CI224" s="62"/>
      <c r="CJ224" s="62"/>
      <c r="CK224" s="62"/>
      <c r="CL224" s="62"/>
      <c r="CM224" s="62"/>
      <c r="CN224" s="62"/>
      <c r="CO224" s="62"/>
      <c r="CP224" s="62"/>
      <c r="CQ224" s="62"/>
      <c r="CR224" s="62"/>
      <c r="CS224" s="62"/>
      <c r="CT224" s="62"/>
      <c r="CU224" s="62"/>
      <c r="CV224" s="62"/>
      <c r="CW224" s="62"/>
      <c r="CX224" s="62"/>
      <c r="CY224" s="62"/>
      <c r="CZ224" s="62"/>
      <c r="DA224" s="62"/>
      <c r="DB224" s="62"/>
      <c r="DC224" s="62"/>
      <c r="DD224" s="62"/>
      <c r="DE224" s="62"/>
      <c r="DF224" s="62"/>
      <c r="DG224" s="62"/>
      <c r="DH224" s="62"/>
      <c r="DI224" s="62"/>
      <c r="DJ224" s="62"/>
      <c r="DK224" s="62"/>
      <c r="DL224" s="62"/>
      <c r="DM224" s="62"/>
      <c r="DN224" s="62"/>
      <c r="DO224" s="62"/>
      <c r="DP224" s="62"/>
      <c r="DQ224" s="62"/>
      <c r="DR224" s="62"/>
      <c r="DS224" s="62"/>
      <c r="DT224" s="62"/>
    </row>
    <row r="225" spans="2:124" ht="26.25" customHeight="1" outlineLevel="1">
      <c r="B225" s="100" t="s">
        <v>278</v>
      </c>
      <c r="C225" s="86">
        <f>C226</f>
        <v>65</v>
      </c>
      <c r="D225" s="86">
        <f>(C233+D233)-C226</f>
        <v>3.5</v>
      </c>
      <c r="E225" s="65"/>
      <c r="F225" s="65"/>
      <c r="G225" s="77"/>
      <c r="H225" s="77"/>
      <c r="I225" s="77"/>
      <c r="J225" s="77"/>
      <c r="K225" s="69">
        <v>0</v>
      </c>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c r="BO225" s="62"/>
      <c r="BP225" s="62"/>
      <c r="BQ225" s="62"/>
      <c r="BR225" s="62"/>
      <c r="BS225" s="62"/>
      <c r="BT225" s="62"/>
      <c r="BU225" s="62"/>
      <c r="BV225" s="62"/>
      <c r="BW225" s="62"/>
      <c r="BX225" s="62"/>
      <c r="BY225" s="62"/>
      <c r="BZ225" s="62"/>
      <c r="CA225" s="62"/>
      <c r="CB225" s="62"/>
      <c r="CC225" s="62"/>
      <c r="CD225" s="62"/>
      <c r="CE225" s="62"/>
      <c r="CF225" s="62"/>
      <c r="CG225" s="62"/>
      <c r="CH225" s="62"/>
      <c r="CI225" s="62"/>
      <c r="CJ225" s="62"/>
      <c r="CK225" s="62"/>
      <c r="CL225" s="62"/>
      <c r="CM225" s="62"/>
      <c r="CN225" s="62"/>
      <c r="CO225" s="62"/>
      <c r="CP225" s="62"/>
      <c r="CQ225" s="62"/>
      <c r="CR225" s="62"/>
      <c r="CS225" s="62"/>
      <c r="CT225" s="62"/>
      <c r="CU225" s="62"/>
      <c r="CV225" s="62"/>
      <c r="CW225" s="62"/>
      <c r="CX225" s="62"/>
      <c r="CY225" s="62"/>
      <c r="CZ225" s="62"/>
      <c r="DA225" s="62"/>
      <c r="DB225" s="62"/>
      <c r="DC225" s="62"/>
      <c r="DD225" s="62"/>
      <c r="DE225" s="62"/>
      <c r="DF225" s="62"/>
      <c r="DG225" s="62"/>
      <c r="DH225" s="62"/>
      <c r="DI225" s="62"/>
      <c r="DJ225" s="62"/>
      <c r="DK225" s="62"/>
      <c r="DL225" s="62"/>
      <c r="DM225" s="62"/>
      <c r="DN225" s="62"/>
      <c r="DO225" s="62"/>
      <c r="DP225" s="62"/>
      <c r="DQ225" s="62"/>
      <c r="DR225" s="62"/>
      <c r="DS225" s="62"/>
      <c r="DT225" s="62"/>
    </row>
    <row r="226" spans="2:124" ht="26.25" customHeight="1" outlineLevel="2">
      <c r="B226" s="99" t="s">
        <v>222</v>
      </c>
      <c r="C226" s="78">
        <f>ROUNDUP(C224+D224,0)</f>
        <v>65</v>
      </c>
      <c r="D226" s="85">
        <v>0.25</v>
      </c>
      <c r="E226" s="63"/>
      <c r="F226" s="63"/>
      <c r="G226" s="76" t="s">
        <v>2</v>
      </c>
      <c r="H226" s="76" t="s">
        <v>347</v>
      </c>
      <c r="I226" s="76"/>
      <c r="J226" s="76"/>
      <c r="K226" s="64">
        <v>0</v>
      </c>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c r="BN226" s="62"/>
      <c r="BO226" s="62"/>
      <c r="BP226" s="62"/>
      <c r="BQ226" s="62"/>
      <c r="BR226" s="62"/>
      <c r="BS226" s="62"/>
      <c r="BT226" s="62"/>
      <c r="BU226" s="62"/>
      <c r="BV226" s="62"/>
      <c r="BW226" s="62"/>
      <c r="BX226" s="62"/>
      <c r="BY226" s="62"/>
      <c r="BZ226" s="62"/>
      <c r="CA226" s="62"/>
      <c r="CB226" s="62"/>
      <c r="CC226" s="62"/>
      <c r="CD226" s="62"/>
      <c r="CE226" s="62"/>
      <c r="CF226" s="62"/>
      <c r="CG226" s="62"/>
      <c r="CH226" s="62"/>
      <c r="CI226" s="62"/>
      <c r="CJ226" s="62"/>
      <c r="CK226" s="62"/>
      <c r="CL226" s="62"/>
      <c r="CM226" s="62"/>
      <c r="CN226" s="62"/>
      <c r="CO226" s="62"/>
      <c r="CP226" s="62"/>
      <c r="CQ226" s="62"/>
      <c r="CR226" s="62"/>
      <c r="CS226" s="62"/>
      <c r="CT226" s="62"/>
      <c r="CU226" s="62"/>
      <c r="CV226" s="62"/>
      <c r="CW226" s="62"/>
      <c r="CX226" s="62"/>
      <c r="CY226" s="62"/>
      <c r="CZ226" s="62"/>
      <c r="DA226" s="62"/>
      <c r="DB226" s="62"/>
      <c r="DC226" s="62"/>
      <c r="DD226" s="62"/>
      <c r="DE226" s="62"/>
      <c r="DF226" s="62"/>
      <c r="DG226" s="62"/>
      <c r="DH226" s="62"/>
      <c r="DI226" s="62"/>
      <c r="DJ226" s="62"/>
      <c r="DK226" s="62"/>
      <c r="DL226" s="62"/>
      <c r="DM226" s="62"/>
      <c r="DN226" s="62"/>
      <c r="DO226" s="62"/>
      <c r="DP226" s="62"/>
      <c r="DQ226" s="62"/>
      <c r="DR226" s="62"/>
      <c r="DS226" s="62"/>
      <c r="DT226" s="62"/>
    </row>
    <row r="227" spans="2:124" ht="26.25" customHeight="1" outlineLevel="2">
      <c r="B227" s="99" t="s">
        <v>223</v>
      </c>
      <c r="C227" s="78">
        <f>C226+D226</f>
        <v>65.25</v>
      </c>
      <c r="D227" s="85">
        <v>0.25</v>
      </c>
      <c r="E227" s="63"/>
      <c r="F227" s="63"/>
      <c r="G227" s="76" t="s">
        <v>2</v>
      </c>
      <c r="H227" s="76" t="s">
        <v>347</v>
      </c>
      <c r="I227" s="76"/>
      <c r="J227" s="76"/>
      <c r="K227" s="64">
        <v>0</v>
      </c>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c r="BN227" s="62"/>
      <c r="BO227" s="62"/>
      <c r="BP227" s="62"/>
      <c r="BQ227" s="62"/>
      <c r="BR227" s="62"/>
      <c r="BS227" s="62"/>
      <c r="BT227" s="62"/>
      <c r="BU227" s="62"/>
      <c r="BV227" s="62"/>
      <c r="BW227" s="62"/>
      <c r="BX227" s="62"/>
      <c r="BY227" s="62"/>
      <c r="BZ227" s="62"/>
      <c r="CA227" s="62"/>
      <c r="CB227" s="62"/>
      <c r="CC227" s="62"/>
      <c r="CD227" s="62"/>
      <c r="CE227" s="62"/>
      <c r="CF227" s="62"/>
      <c r="CG227" s="62"/>
      <c r="CH227" s="62"/>
      <c r="CI227" s="62"/>
      <c r="CJ227" s="62"/>
      <c r="CK227" s="62"/>
      <c r="CL227" s="62"/>
      <c r="CM227" s="62"/>
      <c r="CN227" s="62"/>
      <c r="CO227" s="62"/>
      <c r="CP227" s="62"/>
      <c r="CQ227" s="62"/>
      <c r="CR227" s="62"/>
      <c r="CS227" s="62"/>
      <c r="CT227" s="62"/>
      <c r="CU227" s="62"/>
      <c r="CV227" s="62"/>
      <c r="CW227" s="62"/>
      <c r="CX227" s="62"/>
      <c r="CY227" s="62"/>
      <c r="CZ227" s="62"/>
      <c r="DA227" s="62"/>
      <c r="DB227" s="62"/>
      <c r="DC227" s="62"/>
      <c r="DD227" s="62"/>
      <c r="DE227" s="62"/>
      <c r="DF227" s="62"/>
      <c r="DG227" s="62"/>
      <c r="DH227" s="62"/>
      <c r="DI227" s="62"/>
      <c r="DJ227" s="62"/>
      <c r="DK227" s="62"/>
      <c r="DL227" s="62"/>
      <c r="DM227" s="62"/>
      <c r="DN227" s="62"/>
      <c r="DO227" s="62"/>
      <c r="DP227" s="62"/>
      <c r="DQ227" s="62"/>
      <c r="DR227" s="62"/>
      <c r="DS227" s="62"/>
      <c r="DT227" s="62"/>
    </row>
    <row r="228" spans="2:124" ht="26.25" customHeight="1" outlineLevel="2">
      <c r="B228" s="99" t="s">
        <v>224</v>
      </c>
      <c r="C228" s="78">
        <f t="shared" ref="C228:C233" si="22">C227+D227</f>
        <v>65.5</v>
      </c>
      <c r="D228" s="85">
        <v>0.25</v>
      </c>
      <c r="E228" s="63"/>
      <c r="F228" s="63"/>
      <c r="G228" s="76" t="s">
        <v>2</v>
      </c>
      <c r="H228" s="76" t="s">
        <v>347</v>
      </c>
      <c r="I228" s="76"/>
      <c r="J228" s="76"/>
      <c r="K228" s="64">
        <v>0</v>
      </c>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c r="BN228" s="62"/>
      <c r="BO228" s="62"/>
      <c r="BP228" s="62"/>
      <c r="BQ228" s="62"/>
      <c r="BR228" s="62"/>
      <c r="BS228" s="62"/>
      <c r="BT228" s="62"/>
      <c r="BU228" s="62"/>
      <c r="BV228" s="62"/>
      <c r="BW228" s="62"/>
      <c r="BX228" s="62"/>
      <c r="BY228" s="62"/>
      <c r="BZ228" s="62"/>
      <c r="CA228" s="62"/>
      <c r="CB228" s="62"/>
      <c r="CC228" s="62"/>
      <c r="CD228" s="62"/>
      <c r="CE228" s="62"/>
      <c r="CF228" s="62"/>
      <c r="CG228" s="62"/>
      <c r="CH228" s="62"/>
      <c r="CI228" s="62"/>
      <c r="CJ228" s="62"/>
      <c r="CK228" s="62"/>
      <c r="CL228" s="62"/>
      <c r="CM228" s="62"/>
      <c r="CN228" s="62"/>
      <c r="CO228" s="62"/>
      <c r="CP228" s="62"/>
      <c r="CQ228" s="62"/>
      <c r="CR228" s="62"/>
      <c r="CS228" s="62"/>
      <c r="CT228" s="62"/>
      <c r="CU228" s="62"/>
      <c r="CV228" s="62"/>
      <c r="CW228" s="62"/>
      <c r="CX228" s="62"/>
      <c r="CY228" s="62"/>
      <c r="CZ228" s="62"/>
      <c r="DA228" s="62"/>
      <c r="DB228" s="62"/>
      <c r="DC228" s="62"/>
      <c r="DD228" s="62"/>
      <c r="DE228" s="62"/>
      <c r="DF228" s="62"/>
      <c r="DG228" s="62"/>
      <c r="DH228" s="62"/>
      <c r="DI228" s="62"/>
      <c r="DJ228" s="62"/>
      <c r="DK228" s="62"/>
      <c r="DL228" s="62"/>
      <c r="DM228" s="62"/>
      <c r="DN228" s="62"/>
      <c r="DO228" s="62"/>
      <c r="DP228" s="62"/>
      <c r="DQ228" s="62"/>
      <c r="DR228" s="62"/>
      <c r="DS228" s="62"/>
      <c r="DT228" s="62"/>
    </row>
    <row r="229" spans="2:124" ht="26.25" customHeight="1" outlineLevel="2">
      <c r="B229" s="99" t="s">
        <v>225</v>
      </c>
      <c r="C229" s="78">
        <f t="shared" si="22"/>
        <v>65.75</v>
      </c>
      <c r="D229" s="78">
        <v>1</v>
      </c>
      <c r="E229" s="63"/>
      <c r="F229" s="63"/>
      <c r="G229" s="76" t="s">
        <v>2</v>
      </c>
      <c r="H229" s="76" t="s">
        <v>347</v>
      </c>
      <c r="I229" s="76"/>
      <c r="J229" s="76"/>
      <c r="K229" s="64">
        <v>0</v>
      </c>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c r="BN229" s="62"/>
      <c r="BO229" s="62"/>
      <c r="BP229" s="62"/>
      <c r="BQ229" s="62"/>
      <c r="BR229" s="62"/>
      <c r="BS229" s="62"/>
      <c r="BT229" s="62"/>
      <c r="BU229" s="62"/>
      <c r="BV229" s="62"/>
      <c r="BW229" s="62"/>
      <c r="BX229" s="62"/>
      <c r="BY229" s="62"/>
      <c r="BZ229" s="62"/>
      <c r="CA229" s="62"/>
      <c r="CB229" s="62"/>
      <c r="CC229" s="62"/>
      <c r="CD229" s="62"/>
      <c r="CE229" s="62"/>
      <c r="CF229" s="62"/>
      <c r="CG229" s="62"/>
      <c r="CH229" s="62"/>
      <c r="CI229" s="62"/>
      <c r="CJ229" s="62"/>
      <c r="CK229" s="62"/>
      <c r="CL229" s="62"/>
      <c r="CM229" s="62"/>
      <c r="CN229" s="62"/>
      <c r="CO229" s="62"/>
      <c r="CP229" s="62"/>
      <c r="CQ229" s="62"/>
      <c r="CR229" s="62"/>
      <c r="CS229" s="62"/>
      <c r="CT229" s="62"/>
      <c r="CU229" s="62"/>
      <c r="CV229" s="62"/>
      <c r="CW229" s="62"/>
      <c r="CX229" s="62"/>
      <c r="CY229" s="62"/>
      <c r="CZ229" s="62"/>
      <c r="DA229" s="62"/>
      <c r="DB229" s="62"/>
      <c r="DC229" s="62"/>
      <c r="DD229" s="62"/>
      <c r="DE229" s="62"/>
      <c r="DF229" s="62"/>
      <c r="DG229" s="62"/>
      <c r="DH229" s="62"/>
      <c r="DI229" s="62"/>
      <c r="DJ229" s="62"/>
      <c r="DK229" s="62"/>
      <c r="DL229" s="62"/>
      <c r="DM229" s="62"/>
      <c r="DN229" s="62"/>
      <c r="DO229" s="62"/>
      <c r="DP229" s="62"/>
      <c r="DQ229" s="62"/>
      <c r="DR229" s="62"/>
      <c r="DS229" s="62"/>
      <c r="DT229" s="62"/>
    </row>
    <row r="230" spans="2:124" ht="26.25" customHeight="1" outlineLevel="2">
      <c r="B230" s="99" t="s">
        <v>226</v>
      </c>
      <c r="C230" s="78">
        <f t="shared" si="22"/>
        <v>66.75</v>
      </c>
      <c r="D230" s="85">
        <v>0.25</v>
      </c>
      <c r="E230" s="63"/>
      <c r="F230" s="63"/>
      <c r="G230" s="76" t="s">
        <v>2</v>
      </c>
      <c r="H230" s="76" t="s">
        <v>347</v>
      </c>
      <c r="I230" s="76"/>
      <c r="J230" s="76"/>
      <c r="K230" s="64">
        <v>0</v>
      </c>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c r="BO230" s="62"/>
      <c r="BP230" s="62"/>
      <c r="BQ230" s="62"/>
      <c r="BR230" s="62"/>
      <c r="BS230" s="62"/>
      <c r="BT230" s="62"/>
      <c r="BU230" s="62"/>
      <c r="BV230" s="62"/>
      <c r="BW230" s="62"/>
      <c r="BX230" s="62"/>
      <c r="BY230" s="62"/>
      <c r="BZ230" s="62"/>
      <c r="CA230" s="62"/>
      <c r="CB230" s="62"/>
      <c r="CC230" s="62"/>
      <c r="CD230" s="62"/>
      <c r="CE230" s="62"/>
      <c r="CF230" s="62"/>
      <c r="CG230" s="62"/>
      <c r="CH230" s="62"/>
      <c r="CI230" s="62"/>
      <c r="CJ230" s="62"/>
      <c r="CK230" s="62"/>
      <c r="CL230" s="62"/>
      <c r="CM230" s="62"/>
      <c r="CN230" s="62"/>
      <c r="CO230" s="62"/>
      <c r="CP230" s="62"/>
      <c r="CQ230" s="62"/>
      <c r="CR230" s="62"/>
      <c r="CS230" s="62"/>
      <c r="CT230" s="62"/>
      <c r="CU230" s="62"/>
      <c r="CV230" s="62"/>
      <c r="CW230" s="62"/>
      <c r="CX230" s="62"/>
      <c r="CY230" s="62"/>
      <c r="CZ230" s="62"/>
      <c r="DA230" s="62"/>
      <c r="DB230" s="62"/>
      <c r="DC230" s="62"/>
      <c r="DD230" s="62"/>
      <c r="DE230" s="62"/>
      <c r="DF230" s="62"/>
      <c r="DG230" s="62"/>
      <c r="DH230" s="62"/>
      <c r="DI230" s="62"/>
      <c r="DJ230" s="62"/>
      <c r="DK230" s="62"/>
      <c r="DL230" s="62"/>
      <c r="DM230" s="62"/>
      <c r="DN230" s="62"/>
      <c r="DO230" s="62"/>
      <c r="DP230" s="62"/>
      <c r="DQ230" s="62"/>
      <c r="DR230" s="62"/>
      <c r="DS230" s="62"/>
      <c r="DT230" s="62"/>
    </row>
    <row r="231" spans="2:124" ht="26.25" customHeight="1" outlineLevel="2">
      <c r="B231" s="99" t="s">
        <v>227</v>
      </c>
      <c r="C231" s="78">
        <f t="shared" si="22"/>
        <v>67</v>
      </c>
      <c r="D231" s="85">
        <v>0.25</v>
      </c>
      <c r="E231" s="63"/>
      <c r="F231" s="63"/>
      <c r="G231" s="76" t="s">
        <v>2</v>
      </c>
      <c r="H231" s="76" t="s">
        <v>347</v>
      </c>
      <c r="I231" s="76"/>
      <c r="J231" s="76"/>
      <c r="K231" s="64">
        <v>0</v>
      </c>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c r="BO231" s="62"/>
      <c r="BP231" s="62"/>
      <c r="BQ231" s="62"/>
      <c r="BR231" s="62"/>
      <c r="BS231" s="62"/>
      <c r="BT231" s="62"/>
      <c r="BU231" s="62"/>
      <c r="BV231" s="62"/>
      <c r="BW231" s="62"/>
      <c r="BX231" s="62"/>
      <c r="BY231" s="62"/>
      <c r="BZ231" s="62"/>
      <c r="CA231" s="62"/>
      <c r="CB231" s="62"/>
      <c r="CC231" s="62"/>
      <c r="CD231" s="62"/>
      <c r="CE231" s="62"/>
      <c r="CF231" s="62"/>
      <c r="CG231" s="62"/>
      <c r="CH231" s="62"/>
      <c r="CI231" s="62"/>
      <c r="CJ231" s="62"/>
      <c r="CK231" s="62"/>
      <c r="CL231" s="62"/>
      <c r="CM231" s="62"/>
      <c r="CN231" s="62"/>
      <c r="CO231" s="62"/>
      <c r="CP231" s="62"/>
      <c r="CQ231" s="62"/>
      <c r="CR231" s="62"/>
      <c r="CS231" s="62"/>
      <c r="CT231" s="62"/>
      <c r="CU231" s="62"/>
      <c r="CV231" s="62"/>
      <c r="CW231" s="62"/>
      <c r="CX231" s="62"/>
      <c r="CY231" s="62"/>
      <c r="CZ231" s="62"/>
      <c r="DA231" s="62"/>
      <c r="DB231" s="62"/>
      <c r="DC231" s="62"/>
      <c r="DD231" s="62"/>
      <c r="DE231" s="62"/>
      <c r="DF231" s="62"/>
      <c r="DG231" s="62"/>
      <c r="DH231" s="62"/>
      <c r="DI231" s="62"/>
      <c r="DJ231" s="62"/>
      <c r="DK231" s="62"/>
      <c r="DL231" s="62"/>
      <c r="DM231" s="62"/>
      <c r="DN231" s="62"/>
      <c r="DO231" s="62"/>
      <c r="DP231" s="62"/>
      <c r="DQ231" s="62"/>
      <c r="DR231" s="62"/>
      <c r="DS231" s="62"/>
      <c r="DT231" s="62"/>
    </row>
    <row r="232" spans="2:124" ht="26.25" customHeight="1" outlineLevel="2">
      <c r="B232" s="99" t="s">
        <v>228</v>
      </c>
      <c r="C232" s="78">
        <f t="shared" si="22"/>
        <v>67.25</v>
      </c>
      <c r="D232" s="85">
        <v>0.25</v>
      </c>
      <c r="E232" s="63"/>
      <c r="F232" s="63"/>
      <c r="G232" s="76" t="s">
        <v>2</v>
      </c>
      <c r="H232" s="76" t="s">
        <v>347</v>
      </c>
      <c r="I232" s="76"/>
      <c r="J232" s="76"/>
      <c r="K232" s="64">
        <v>0</v>
      </c>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c r="BN232" s="62"/>
      <c r="BO232" s="62"/>
      <c r="BP232" s="62"/>
      <c r="BQ232" s="62"/>
      <c r="BR232" s="62"/>
      <c r="BS232" s="62"/>
      <c r="BT232" s="62"/>
      <c r="BU232" s="62"/>
      <c r="BV232" s="62"/>
      <c r="BW232" s="62"/>
      <c r="BX232" s="62"/>
      <c r="BY232" s="62"/>
      <c r="BZ232" s="62"/>
      <c r="CA232" s="62"/>
      <c r="CB232" s="62"/>
      <c r="CC232" s="62"/>
      <c r="CD232" s="62"/>
      <c r="CE232" s="62"/>
      <c r="CF232" s="62"/>
      <c r="CG232" s="62"/>
      <c r="CH232" s="62"/>
      <c r="CI232" s="62"/>
      <c r="CJ232" s="62"/>
      <c r="CK232" s="62"/>
      <c r="CL232" s="62"/>
      <c r="CM232" s="62"/>
      <c r="CN232" s="62"/>
      <c r="CO232" s="62"/>
      <c r="CP232" s="62"/>
      <c r="CQ232" s="62"/>
      <c r="CR232" s="62"/>
      <c r="CS232" s="62"/>
      <c r="CT232" s="62"/>
      <c r="CU232" s="62"/>
      <c r="CV232" s="62"/>
      <c r="CW232" s="62"/>
      <c r="CX232" s="62"/>
      <c r="CY232" s="62"/>
      <c r="CZ232" s="62"/>
      <c r="DA232" s="62"/>
      <c r="DB232" s="62"/>
      <c r="DC232" s="62"/>
      <c r="DD232" s="62"/>
      <c r="DE232" s="62"/>
      <c r="DF232" s="62"/>
      <c r="DG232" s="62"/>
      <c r="DH232" s="62"/>
      <c r="DI232" s="62"/>
      <c r="DJ232" s="62"/>
      <c r="DK232" s="62"/>
      <c r="DL232" s="62"/>
      <c r="DM232" s="62"/>
      <c r="DN232" s="62"/>
      <c r="DO232" s="62"/>
      <c r="DP232" s="62"/>
      <c r="DQ232" s="62"/>
      <c r="DR232" s="62"/>
      <c r="DS232" s="62"/>
      <c r="DT232" s="62"/>
    </row>
    <row r="233" spans="2:124" ht="26.25" customHeight="1" outlineLevel="2">
      <c r="B233" s="99" t="s">
        <v>229</v>
      </c>
      <c r="C233" s="78">
        <f t="shared" si="22"/>
        <v>67.5</v>
      </c>
      <c r="D233" s="78">
        <v>1</v>
      </c>
      <c r="E233" s="63"/>
      <c r="F233" s="63"/>
      <c r="G233" s="76" t="s">
        <v>2</v>
      </c>
      <c r="H233" s="76" t="s">
        <v>347</v>
      </c>
      <c r="I233" s="76"/>
      <c r="J233" s="76"/>
      <c r="K233" s="64">
        <v>0</v>
      </c>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c r="BO233" s="62"/>
      <c r="BP233" s="62"/>
      <c r="BQ233" s="62"/>
      <c r="BR233" s="62"/>
      <c r="BS233" s="62"/>
      <c r="BT233" s="62"/>
      <c r="BU233" s="62"/>
      <c r="BV233" s="62"/>
      <c r="BW233" s="62"/>
      <c r="BX233" s="62"/>
      <c r="BY233" s="62"/>
      <c r="BZ233" s="62"/>
      <c r="CA233" s="62"/>
      <c r="CB233" s="62"/>
      <c r="CC233" s="62"/>
      <c r="CD233" s="62"/>
      <c r="CE233" s="62"/>
      <c r="CF233" s="62"/>
      <c r="CG233" s="62"/>
      <c r="CH233" s="62"/>
      <c r="CI233" s="62"/>
      <c r="CJ233" s="62"/>
      <c r="CK233" s="62"/>
      <c r="CL233" s="62"/>
      <c r="CM233" s="62"/>
      <c r="CN233" s="62"/>
      <c r="CO233" s="62"/>
      <c r="CP233" s="62"/>
      <c r="CQ233" s="62"/>
      <c r="CR233" s="62"/>
      <c r="CS233" s="62"/>
      <c r="CT233" s="62"/>
      <c r="CU233" s="62"/>
      <c r="CV233" s="62"/>
      <c r="CW233" s="62"/>
      <c r="CX233" s="62"/>
      <c r="CY233" s="62"/>
      <c r="CZ233" s="62"/>
      <c r="DA233" s="62"/>
      <c r="DB233" s="62"/>
      <c r="DC233" s="62"/>
      <c r="DD233" s="62"/>
      <c r="DE233" s="62"/>
      <c r="DF233" s="62"/>
      <c r="DG233" s="62"/>
      <c r="DH233" s="62"/>
      <c r="DI233" s="62"/>
      <c r="DJ233" s="62"/>
      <c r="DK233" s="62"/>
      <c r="DL233" s="62"/>
      <c r="DM233" s="62"/>
      <c r="DN233" s="62"/>
      <c r="DO233" s="62"/>
      <c r="DP233" s="62"/>
      <c r="DQ233" s="62"/>
      <c r="DR233" s="62"/>
      <c r="DS233" s="62"/>
      <c r="DT233" s="62"/>
    </row>
    <row r="234" spans="2:124" ht="26.25" customHeight="1" outlineLevel="1">
      <c r="B234" s="100" t="s">
        <v>279</v>
      </c>
      <c r="C234" s="86">
        <f>C235</f>
        <v>69</v>
      </c>
      <c r="D234" s="86">
        <f>(C246+D246)-C235</f>
        <v>3.5999999999999659</v>
      </c>
      <c r="E234" s="65"/>
      <c r="F234" s="65"/>
      <c r="G234" s="77"/>
      <c r="H234" s="77"/>
      <c r="I234" s="77"/>
      <c r="J234" s="77"/>
      <c r="K234" s="69">
        <v>0</v>
      </c>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c r="BN234" s="62"/>
      <c r="BO234" s="62"/>
      <c r="BP234" s="62"/>
      <c r="BQ234" s="62"/>
      <c r="BR234" s="62"/>
      <c r="BS234" s="62"/>
      <c r="BT234" s="62"/>
      <c r="BU234" s="62"/>
      <c r="BV234" s="62"/>
      <c r="BW234" s="62"/>
      <c r="BX234" s="62"/>
      <c r="BY234" s="62"/>
      <c r="BZ234" s="62"/>
      <c r="CA234" s="62"/>
      <c r="CB234" s="62"/>
      <c r="CC234" s="62"/>
      <c r="CD234" s="62"/>
      <c r="CE234" s="62"/>
      <c r="CF234" s="62"/>
      <c r="CG234" s="62"/>
      <c r="CH234" s="62"/>
      <c r="CI234" s="62"/>
      <c r="CJ234" s="62"/>
      <c r="CK234" s="62"/>
      <c r="CL234" s="62"/>
      <c r="CM234" s="62"/>
      <c r="CN234" s="62"/>
      <c r="CO234" s="62"/>
      <c r="CP234" s="62"/>
      <c r="CQ234" s="62"/>
      <c r="CR234" s="62"/>
      <c r="CS234" s="62"/>
      <c r="CT234" s="62"/>
      <c r="CU234" s="62"/>
      <c r="CV234" s="62"/>
      <c r="CW234" s="62"/>
      <c r="CX234" s="62"/>
      <c r="CY234" s="62"/>
      <c r="CZ234" s="62"/>
      <c r="DA234" s="62"/>
      <c r="DB234" s="62"/>
      <c r="DC234" s="62"/>
      <c r="DD234" s="62"/>
      <c r="DE234" s="62"/>
      <c r="DF234" s="62"/>
      <c r="DG234" s="62"/>
      <c r="DH234" s="62"/>
      <c r="DI234" s="62"/>
      <c r="DJ234" s="62"/>
      <c r="DK234" s="62"/>
      <c r="DL234" s="62"/>
      <c r="DM234" s="62"/>
      <c r="DN234" s="62"/>
      <c r="DO234" s="62"/>
      <c r="DP234" s="62"/>
      <c r="DQ234" s="62"/>
      <c r="DR234" s="62"/>
      <c r="DS234" s="62"/>
      <c r="DT234" s="62"/>
    </row>
    <row r="235" spans="2:124" ht="26.25" customHeight="1" outlineLevel="2">
      <c r="B235" s="99" t="s">
        <v>230</v>
      </c>
      <c r="C235" s="78">
        <f>ROUNDUP(C233+D233,0)</f>
        <v>69</v>
      </c>
      <c r="D235" s="85">
        <v>0.3</v>
      </c>
      <c r="E235" s="63"/>
      <c r="F235" s="63"/>
      <c r="G235" s="76" t="s">
        <v>2</v>
      </c>
      <c r="H235" s="76" t="s">
        <v>347</v>
      </c>
      <c r="I235" s="76"/>
      <c r="J235" s="76"/>
      <c r="K235" s="64">
        <v>0</v>
      </c>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c r="BN235" s="62"/>
      <c r="BO235" s="62"/>
      <c r="BP235" s="62"/>
      <c r="BQ235" s="62"/>
      <c r="BR235" s="62"/>
      <c r="BS235" s="62"/>
      <c r="BT235" s="62"/>
      <c r="BU235" s="62"/>
      <c r="BV235" s="62"/>
      <c r="BW235" s="62"/>
      <c r="BX235" s="62"/>
      <c r="BY235" s="62"/>
      <c r="BZ235" s="62"/>
      <c r="CA235" s="62"/>
      <c r="CB235" s="62"/>
      <c r="CC235" s="62"/>
      <c r="CD235" s="62"/>
      <c r="CE235" s="62"/>
      <c r="CF235" s="62"/>
      <c r="CG235" s="62"/>
      <c r="CH235" s="62"/>
      <c r="CI235" s="62"/>
      <c r="CJ235" s="62"/>
      <c r="CK235" s="62"/>
      <c r="CL235" s="62"/>
      <c r="CM235" s="62"/>
      <c r="CN235" s="62"/>
      <c r="CO235" s="62"/>
      <c r="CP235" s="62"/>
      <c r="CQ235" s="62"/>
      <c r="CR235" s="62"/>
      <c r="CS235" s="62"/>
      <c r="CT235" s="62"/>
      <c r="CU235" s="62"/>
      <c r="CV235" s="62"/>
      <c r="CW235" s="62"/>
      <c r="CX235" s="62"/>
      <c r="CY235" s="62"/>
      <c r="CZ235" s="62"/>
      <c r="DA235" s="62"/>
      <c r="DB235" s="62"/>
      <c r="DC235" s="62"/>
      <c r="DD235" s="62"/>
      <c r="DE235" s="62"/>
      <c r="DF235" s="62"/>
      <c r="DG235" s="62"/>
      <c r="DH235" s="62"/>
      <c r="DI235" s="62"/>
      <c r="DJ235" s="62"/>
      <c r="DK235" s="62"/>
      <c r="DL235" s="62"/>
      <c r="DM235" s="62"/>
      <c r="DN235" s="62"/>
      <c r="DO235" s="62"/>
      <c r="DP235" s="62"/>
      <c r="DQ235" s="62"/>
      <c r="DR235" s="62"/>
      <c r="DS235" s="62"/>
      <c r="DT235" s="62"/>
    </row>
    <row r="236" spans="2:124" ht="26.25" customHeight="1" outlineLevel="2">
      <c r="B236" s="99" t="s">
        <v>231</v>
      </c>
      <c r="C236" s="78">
        <f>C235+D235</f>
        <v>69.3</v>
      </c>
      <c r="D236" s="85">
        <v>0.3</v>
      </c>
      <c r="E236" s="63"/>
      <c r="F236" s="63"/>
      <c r="G236" s="76" t="s">
        <v>2</v>
      </c>
      <c r="H236" s="76" t="s">
        <v>347</v>
      </c>
      <c r="I236" s="76"/>
      <c r="J236" s="76"/>
      <c r="K236" s="64">
        <v>0</v>
      </c>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c r="BN236" s="62"/>
      <c r="BO236" s="62"/>
      <c r="BP236" s="62"/>
      <c r="BQ236" s="62"/>
      <c r="BR236" s="62"/>
      <c r="BS236" s="62"/>
      <c r="BT236" s="62"/>
      <c r="BU236" s="62"/>
      <c r="BV236" s="62"/>
      <c r="BW236" s="62"/>
      <c r="BX236" s="62"/>
      <c r="BY236" s="62"/>
      <c r="BZ236" s="62"/>
      <c r="CA236" s="62"/>
      <c r="CB236" s="62"/>
      <c r="CC236" s="62"/>
      <c r="CD236" s="62"/>
      <c r="CE236" s="62"/>
      <c r="CF236" s="62"/>
      <c r="CG236" s="62"/>
      <c r="CH236" s="62"/>
      <c r="CI236" s="62"/>
      <c r="CJ236" s="62"/>
      <c r="CK236" s="62"/>
      <c r="CL236" s="62"/>
      <c r="CM236" s="62"/>
      <c r="CN236" s="62"/>
      <c r="CO236" s="62"/>
      <c r="CP236" s="62"/>
      <c r="CQ236" s="62"/>
      <c r="CR236" s="62"/>
      <c r="CS236" s="62"/>
      <c r="CT236" s="62"/>
      <c r="CU236" s="62"/>
      <c r="CV236" s="62"/>
      <c r="CW236" s="62"/>
      <c r="CX236" s="62"/>
      <c r="CY236" s="62"/>
      <c r="CZ236" s="62"/>
      <c r="DA236" s="62"/>
      <c r="DB236" s="62"/>
      <c r="DC236" s="62"/>
      <c r="DD236" s="62"/>
      <c r="DE236" s="62"/>
      <c r="DF236" s="62"/>
      <c r="DG236" s="62"/>
      <c r="DH236" s="62"/>
      <c r="DI236" s="62"/>
      <c r="DJ236" s="62"/>
      <c r="DK236" s="62"/>
      <c r="DL236" s="62"/>
      <c r="DM236" s="62"/>
      <c r="DN236" s="62"/>
      <c r="DO236" s="62"/>
      <c r="DP236" s="62"/>
      <c r="DQ236" s="62"/>
      <c r="DR236" s="62"/>
      <c r="DS236" s="62"/>
      <c r="DT236" s="62"/>
    </row>
    <row r="237" spans="2:124" ht="26.25" customHeight="1" outlineLevel="2">
      <c r="B237" s="99" t="s">
        <v>232</v>
      </c>
      <c r="C237" s="78">
        <f t="shared" ref="C237:C246" si="23">C236+D236</f>
        <v>69.599999999999994</v>
      </c>
      <c r="D237" s="85">
        <v>0.3</v>
      </c>
      <c r="E237" s="63"/>
      <c r="F237" s="63"/>
      <c r="G237" s="76" t="s">
        <v>2</v>
      </c>
      <c r="H237" s="76" t="s">
        <v>347</v>
      </c>
      <c r="I237" s="76"/>
      <c r="J237" s="76"/>
      <c r="K237" s="64">
        <v>0</v>
      </c>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c r="BO237" s="62"/>
      <c r="BP237" s="62"/>
      <c r="BQ237" s="62"/>
      <c r="BR237" s="62"/>
      <c r="BS237" s="62"/>
      <c r="BT237" s="62"/>
      <c r="BU237" s="62"/>
      <c r="BV237" s="62"/>
      <c r="BW237" s="62"/>
      <c r="BX237" s="62"/>
      <c r="BY237" s="62"/>
      <c r="BZ237" s="62"/>
      <c r="CA237" s="62"/>
      <c r="CB237" s="62"/>
      <c r="CC237" s="62"/>
      <c r="CD237" s="62"/>
      <c r="CE237" s="62"/>
      <c r="CF237" s="62"/>
      <c r="CG237" s="62"/>
      <c r="CH237" s="62"/>
      <c r="CI237" s="62"/>
      <c r="CJ237" s="62"/>
      <c r="CK237" s="62"/>
      <c r="CL237" s="62"/>
      <c r="CM237" s="62"/>
      <c r="CN237" s="62"/>
      <c r="CO237" s="62"/>
      <c r="CP237" s="62"/>
      <c r="CQ237" s="62"/>
      <c r="CR237" s="62"/>
      <c r="CS237" s="62"/>
      <c r="CT237" s="62"/>
      <c r="CU237" s="62"/>
      <c r="CV237" s="62"/>
      <c r="CW237" s="62"/>
      <c r="CX237" s="62"/>
      <c r="CY237" s="62"/>
      <c r="CZ237" s="62"/>
      <c r="DA237" s="62"/>
      <c r="DB237" s="62"/>
      <c r="DC237" s="62"/>
      <c r="DD237" s="62"/>
      <c r="DE237" s="62"/>
      <c r="DF237" s="62"/>
      <c r="DG237" s="62"/>
      <c r="DH237" s="62"/>
      <c r="DI237" s="62"/>
      <c r="DJ237" s="62"/>
      <c r="DK237" s="62"/>
      <c r="DL237" s="62"/>
      <c r="DM237" s="62"/>
      <c r="DN237" s="62"/>
      <c r="DO237" s="62"/>
      <c r="DP237" s="62"/>
      <c r="DQ237" s="62"/>
      <c r="DR237" s="62"/>
      <c r="DS237" s="62"/>
      <c r="DT237" s="62"/>
    </row>
    <row r="238" spans="2:124" ht="26.25" customHeight="1" outlineLevel="2">
      <c r="B238" s="99" t="s">
        <v>233</v>
      </c>
      <c r="C238" s="78">
        <f t="shared" si="23"/>
        <v>69.899999999999991</v>
      </c>
      <c r="D238" s="85">
        <v>0.3</v>
      </c>
      <c r="E238" s="63"/>
      <c r="F238" s="63"/>
      <c r="G238" s="76" t="s">
        <v>2</v>
      </c>
      <c r="H238" s="76" t="s">
        <v>347</v>
      </c>
      <c r="I238" s="76"/>
      <c r="J238" s="76"/>
      <c r="K238" s="64">
        <v>0</v>
      </c>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c r="BO238" s="62"/>
      <c r="BP238" s="62"/>
      <c r="BQ238" s="62"/>
      <c r="BR238" s="62"/>
      <c r="BS238" s="62"/>
      <c r="BT238" s="62"/>
      <c r="BU238" s="62"/>
      <c r="BV238" s="62"/>
      <c r="BW238" s="62"/>
      <c r="BX238" s="62"/>
      <c r="BY238" s="62"/>
      <c r="BZ238" s="62"/>
      <c r="CA238" s="62"/>
      <c r="CB238" s="62"/>
      <c r="CC238" s="62"/>
      <c r="CD238" s="62"/>
      <c r="CE238" s="62"/>
      <c r="CF238" s="62"/>
      <c r="CG238" s="62"/>
      <c r="CH238" s="62"/>
      <c r="CI238" s="62"/>
      <c r="CJ238" s="62"/>
      <c r="CK238" s="62"/>
      <c r="CL238" s="62"/>
      <c r="CM238" s="62"/>
      <c r="CN238" s="62"/>
      <c r="CO238" s="62"/>
      <c r="CP238" s="62"/>
      <c r="CQ238" s="62"/>
      <c r="CR238" s="62"/>
      <c r="CS238" s="62"/>
      <c r="CT238" s="62"/>
      <c r="CU238" s="62"/>
      <c r="CV238" s="62"/>
      <c r="CW238" s="62"/>
      <c r="CX238" s="62"/>
      <c r="CY238" s="62"/>
      <c r="CZ238" s="62"/>
      <c r="DA238" s="62"/>
      <c r="DB238" s="62"/>
      <c r="DC238" s="62"/>
      <c r="DD238" s="62"/>
      <c r="DE238" s="62"/>
      <c r="DF238" s="62"/>
      <c r="DG238" s="62"/>
      <c r="DH238" s="62"/>
      <c r="DI238" s="62"/>
      <c r="DJ238" s="62"/>
      <c r="DK238" s="62"/>
      <c r="DL238" s="62"/>
      <c r="DM238" s="62"/>
      <c r="DN238" s="62"/>
      <c r="DO238" s="62"/>
      <c r="DP238" s="62"/>
      <c r="DQ238" s="62"/>
      <c r="DR238" s="62"/>
      <c r="DS238" s="62"/>
      <c r="DT238" s="62"/>
    </row>
    <row r="239" spans="2:124" ht="26.25" customHeight="1" outlineLevel="2">
      <c r="B239" s="99" t="s">
        <v>234</v>
      </c>
      <c r="C239" s="78">
        <f t="shared" si="23"/>
        <v>70.199999999999989</v>
      </c>
      <c r="D239" s="85">
        <v>0.3</v>
      </c>
      <c r="E239" s="63"/>
      <c r="F239" s="63"/>
      <c r="G239" s="76" t="s">
        <v>2</v>
      </c>
      <c r="H239" s="76" t="s">
        <v>347</v>
      </c>
      <c r="I239" s="76"/>
      <c r="J239" s="76"/>
      <c r="K239" s="64">
        <v>0</v>
      </c>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c r="BN239" s="62"/>
      <c r="BO239" s="62"/>
      <c r="BP239" s="62"/>
      <c r="BQ239" s="62"/>
      <c r="BR239" s="62"/>
      <c r="BS239" s="62"/>
      <c r="BT239" s="62"/>
      <c r="BU239" s="62"/>
      <c r="BV239" s="62"/>
      <c r="BW239" s="62"/>
      <c r="BX239" s="62"/>
      <c r="BY239" s="62"/>
      <c r="BZ239" s="62"/>
      <c r="CA239" s="62"/>
      <c r="CB239" s="62"/>
      <c r="CC239" s="62"/>
      <c r="CD239" s="62"/>
      <c r="CE239" s="62"/>
      <c r="CF239" s="62"/>
      <c r="CG239" s="62"/>
      <c r="CH239" s="62"/>
      <c r="CI239" s="62"/>
      <c r="CJ239" s="62"/>
      <c r="CK239" s="62"/>
      <c r="CL239" s="62"/>
      <c r="CM239" s="62"/>
      <c r="CN239" s="62"/>
      <c r="CO239" s="62"/>
      <c r="CP239" s="62"/>
      <c r="CQ239" s="62"/>
      <c r="CR239" s="62"/>
      <c r="CS239" s="62"/>
      <c r="CT239" s="62"/>
      <c r="CU239" s="62"/>
      <c r="CV239" s="62"/>
      <c r="CW239" s="62"/>
      <c r="CX239" s="62"/>
      <c r="CY239" s="62"/>
      <c r="CZ239" s="62"/>
      <c r="DA239" s="62"/>
      <c r="DB239" s="62"/>
      <c r="DC239" s="62"/>
      <c r="DD239" s="62"/>
      <c r="DE239" s="62"/>
      <c r="DF239" s="62"/>
      <c r="DG239" s="62"/>
      <c r="DH239" s="62"/>
      <c r="DI239" s="62"/>
      <c r="DJ239" s="62"/>
      <c r="DK239" s="62"/>
      <c r="DL239" s="62"/>
      <c r="DM239" s="62"/>
      <c r="DN239" s="62"/>
      <c r="DO239" s="62"/>
      <c r="DP239" s="62"/>
      <c r="DQ239" s="62"/>
      <c r="DR239" s="62"/>
      <c r="DS239" s="62"/>
      <c r="DT239" s="62"/>
    </row>
    <row r="240" spans="2:124" ht="26.25" customHeight="1" outlineLevel="2">
      <c r="B240" s="99" t="s">
        <v>235</v>
      </c>
      <c r="C240" s="78">
        <f t="shared" si="23"/>
        <v>70.499999999999986</v>
      </c>
      <c r="D240" s="85">
        <v>0.3</v>
      </c>
      <c r="E240" s="63"/>
      <c r="F240" s="63"/>
      <c r="G240" s="76" t="s">
        <v>2</v>
      </c>
      <c r="H240" s="76" t="s">
        <v>347</v>
      </c>
      <c r="I240" s="76"/>
      <c r="J240" s="76"/>
      <c r="K240" s="64">
        <v>0</v>
      </c>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c r="BO240" s="62"/>
      <c r="BP240" s="62"/>
      <c r="BQ240" s="62"/>
      <c r="BR240" s="62"/>
      <c r="BS240" s="62"/>
      <c r="BT240" s="62"/>
      <c r="BU240" s="62"/>
      <c r="BV240" s="62"/>
      <c r="BW240" s="62"/>
      <c r="BX240" s="62"/>
      <c r="BY240" s="62"/>
      <c r="BZ240" s="62"/>
      <c r="CA240" s="62"/>
      <c r="CB240" s="62"/>
      <c r="CC240" s="62"/>
      <c r="CD240" s="62"/>
      <c r="CE240" s="62"/>
      <c r="CF240" s="62"/>
      <c r="CG240" s="62"/>
      <c r="CH240" s="62"/>
      <c r="CI240" s="62"/>
      <c r="CJ240" s="62"/>
      <c r="CK240" s="62"/>
      <c r="CL240" s="62"/>
      <c r="CM240" s="62"/>
      <c r="CN240" s="62"/>
      <c r="CO240" s="62"/>
      <c r="CP240" s="62"/>
      <c r="CQ240" s="62"/>
      <c r="CR240" s="62"/>
      <c r="CS240" s="62"/>
      <c r="CT240" s="62"/>
      <c r="CU240" s="62"/>
      <c r="CV240" s="62"/>
      <c r="CW240" s="62"/>
      <c r="CX240" s="62"/>
      <c r="CY240" s="62"/>
      <c r="CZ240" s="62"/>
      <c r="DA240" s="62"/>
      <c r="DB240" s="62"/>
      <c r="DC240" s="62"/>
      <c r="DD240" s="62"/>
      <c r="DE240" s="62"/>
      <c r="DF240" s="62"/>
      <c r="DG240" s="62"/>
      <c r="DH240" s="62"/>
      <c r="DI240" s="62"/>
      <c r="DJ240" s="62"/>
      <c r="DK240" s="62"/>
      <c r="DL240" s="62"/>
      <c r="DM240" s="62"/>
      <c r="DN240" s="62"/>
      <c r="DO240" s="62"/>
      <c r="DP240" s="62"/>
      <c r="DQ240" s="62"/>
      <c r="DR240" s="62"/>
      <c r="DS240" s="62"/>
      <c r="DT240" s="62"/>
    </row>
    <row r="241" spans="2:124" ht="26.25" customHeight="1" outlineLevel="2">
      <c r="B241" s="99" t="s">
        <v>236</v>
      </c>
      <c r="C241" s="78">
        <f t="shared" si="23"/>
        <v>70.799999999999983</v>
      </c>
      <c r="D241" s="85">
        <v>0.3</v>
      </c>
      <c r="E241" s="63"/>
      <c r="F241" s="63"/>
      <c r="G241" s="76" t="s">
        <v>2</v>
      </c>
      <c r="H241" s="76" t="s">
        <v>347</v>
      </c>
      <c r="I241" s="76"/>
      <c r="J241" s="76"/>
      <c r="K241" s="64">
        <v>0</v>
      </c>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c r="BN241" s="62"/>
      <c r="BO241" s="62"/>
      <c r="BP241" s="62"/>
      <c r="BQ241" s="62"/>
      <c r="BR241" s="62"/>
      <c r="BS241" s="62"/>
      <c r="BT241" s="62"/>
      <c r="BU241" s="62"/>
      <c r="BV241" s="62"/>
      <c r="BW241" s="62"/>
      <c r="BX241" s="62"/>
      <c r="BY241" s="62"/>
      <c r="BZ241" s="62"/>
      <c r="CA241" s="62"/>
      <c r="CB241" s="62"/>
      <c r="CC241" s="62"/>
      <c r="CD241" s="62"/>
      <c r="CE241" s="62"/>
      <c r="CF241" s="62"/>
      <c r="CG241" s="62"/>
      <c r="CH241" s="62"/>
      <c r="CI241" s="62"/>
      <c r="CJ241" s="62"/>
      <c r="CK241" s="62"/>
      <c r="CL241" s="62"/>
      <c r="CM241" s="62"/>
      <c r="CN241" s="62"/>
      <c r="CO241" s="62"/>
      <c r="CP241" s="62"/>
      <c r="CQ241" s="62"/>
      <c r="CR241" s="62"/>
      <c r="CS241" s="62"/>
      <c r="CT241" s="62"/>
      <c r="CU241" s="62"/>
      <c r="CV241" s="62"/>
      <c r="CW241" s="62"/>
      <c r="CX241" s="62"/>
      <c r="CY241" s="62"/>
      <c r="CZ241" s="62"/>
      <c r="DA241" s="62"/>
      <c r="DB241" s="62"/>
      <c r="DC241" s="62"/>
      <c r="DD241" s="62"/>
      <c r="DE241" s="62"/>
      <c r="DF241" s="62"/>
      <c r="DG241" s="62"/>
      <c r="DH241" s="62"/>
      <c r="DI241" s="62"/>
      <c r="DJ241" s="62"/>
      <c r="DK241" s="62"/>
      <c r="DL241" s="62"/>
      <c r="DM241" s="62"/>
      <c r="DN241" s="62"/>
      <c r="DO241" s="62"/>
      <c r="DP241" s="62"/>
      <c r="DQ241" s="62"/>
      <c r="DR241" s="62"/>
      <c r="DS241" s="62"/>
      <c r="DT241" s="62"/>
    </row>
    <row r="242" spans="2:124" ht="26.25" customHeight="1" outlineLevel="2">
      <c r="B242" s="99" t="s">
        <v>237</v>
      </c>
      <c r="C242" s="78">
        <f t="shared" si="23"/>
        <v>71.09999999999998</v>
      </c>
      <c r="D242" s="85">
        <v>0.3</v>
      </c>
      <c r="E242" s="63"/>
      <c r="F242" s="63"/>
      <c r="G242" s="76" t="s">
        <v>2</v>
      </c>
      <c r="H242" s="76" t="s">
        <v>347</v>
      </c>
      <c r="I242" s="76"/>
      <c r="J242" s="76"/>
      <c r="K242" s="64">
        <v>0</v>
      </c>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c r="BN242" s="62"/>
      <c r="BO242" s="62"/>
      <c r="BP242" s="62"/>
      <c r="BQ242" s="62"/>
      <c r="BR242" s="62"/>
      <c r="BS242" s="62"/>
      <c r="BT242" s="62"/>
      <c r="BU242" s="62"/>
      <c r="BV242" s="62"/>
      <c r="BW242" s="62"/>
      <c r="BX242" s="62"/>
      <c r="BY242" s="62"/>
      <c r="BZ242" s="62"/>
      <c r="CA242" s="62"/>
      <c r="CB242" s="62"/>
      <c r="CC242" s="62"/>
      <c r="CD242" s="62"/>
      <c r="CE242" s="62"/>
      <c r="CF242" s="62"/>
      <c r="CG242" s="62"/>
      <c r="CH242" s="62"/>
      <c r="CI242" s="62"/>
      <c r="CJ242" s="62"/>
      <c r="CK242" s="62"/>
      <c r="CL242" s="62"/>
      <c r="CM242" s="62"/>
      <c r="CN242" s="62"/>
      <c r="CO242" s="62"/>
      <c r="CP242" s="62"/>
      <c r="CQ242" s="62"/>
      <c r="CR242" s="62"/>
      <c r="CS242" s="62"/>
      <c r="CT242" s="62"/>
      <c r="CU242" s="62"/>
      <c r="CV242" s="62"/>
      <c r="CW242" s="62"/>
      <c r="CX242" s="62"/>
      <c r="CY242" s="62"/>
      <c r="CZ242" s="62"/>
      <c r="DA242" s="62"/>
      <c r="DB242" s="62"/>
      <c r="DC242" s="62"/>
      <c r="DD242" s="62"/>
      <c r="DE242" s="62"/>
      <c r="DF242" s="62"/>
      <c r="DG242" s="62"/>
      <c r="DH242" s="62"/>
      <c r="DI242" s="62"/>
      <c r="DJ242" s="62"/>
      <c r="DK242" s="62"/>
      <c r="DL242" s="62"/>
      <c r="DM242" s="62"/>
      <c r="DN242" s="62"/>
      <c r="DO242" s="62"/>
      <c r="DP242" s="62"/>
      <c r="DQ242" s="62"/>
      <c r="DR242" s="62"/>
      <c r="DS242" s="62"/>
      <c r="DT242" s="62"/>
    </row>
    <row r="243" spans="2:124" ht="26.25" customHeight="1" outlineLevel="2">
      <c r="B243" s="99" t="s">
        <v>238</v>
      </c>
      <c r="C243" s="78">
        <f t="shared" si="23"/>
        <v>71.399999999999977</v>
      </c>
      <c r="D243" s="85">
        <v>0.3</v>
      </c>
      <c r="E243" s="63"/>
      <c r="F243" s="63"/>
      <c r="G243" s="76" t="s">
        <v>2</v>
      </c>
      <c r="H243" s="76" t="s">
        <v>347</v>
      </c>
      <c r="I243" s="76"/>
      <c r="J243" s="76"/>
      <c r="K243" s="64">
        <v>0</v>
      </c>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c r="BN243" s="62"/>
      <c r="BO243" s="62"/>
      <c r="BP243" s="62"/>
      <c r="BQ243" s="62"/>
      <c r="BR243" s="62"/>
      <c r="BS243" s="62"/>
      <c r="BT243" s="62"/>
      <c r="BU243" s="62"/>
      <c r="BV243" s="62"/>
      <c r="BW243" s="62"/>
      <c r="BX243" s="62"/>
      <c r="BY243" s="62"/>
      <c r="BZ243" s="62"/>
      <c r="CA243" s="62"/>
      <c r="CB243" s="62"/>
      <c r="CC243" s="62"/>
      <c r="CD243" s="62"/>
      <c r="CE243" s="62"/>
      <c r="CF243" s="62"/>
      <c r="CG243" s="62"/>
      <c r="CH243" s="62"/>
      <c r="CI243" s="62"/>
      <c r="CJ243" s="62"/>
      <c r="CK243" s="62"/>
      <c r="CL243" s="62"/>
      <c r="CM243" s="62"/>
      <c r="CN243" s="62"/>
      <c r="CO243" s="62"/>
      <c r="CP243" s="62"/>
      <c r="CQ243" s="62"/>
      <c r="CR243" s="62"/>
      <c r="CS243" s="62"/>
      <c r="CT243" s="62"/>
      <c r="CU243" s="62"/>
      <c r="CV243" s="62"/>
      <c r="CW243" s="62"/>
      <c r="CX243" s="62"/>
      <c r="CY243" s="62"/>
      <c r="CZ243" s="62"/>
      <c r="DA243" s="62"/>
      <c r="DB243" s="62"/>
      <c r="DC243" s="62"/>
      <c r="DD243" s="62"/>
      <c r="DE243" s="62"/>
      <c r="DF243" s="62"/>
      <c r="DG243" s="62"/>
      <c r="DH243" s="62"/>
      <c r="DI243" s="62"/>
      <c r="DJ243" s="62"/>
      <c r="DK243" s="62"/>
      <c r="DL243" s="62"/>
      <c r="DM243" s="62"/>
      <c r="DN243" s="62"/>
      <c r="DO243" s="62"/>
      <c r="DP243" s="62"/>
      <c r="DQ243" s="62"/>
      <c r="DR243" s="62"/>
      <c r="DS243" s="62"/>
      <c r="DT243" s="62"/>
    </row>
    <row r="244" spans="2:124" ht="26.25" customHeight="1" outlineLevel="2">
      <c r="B244" s="99" t="s">
        <v>239</v>
      </c>
      <c r="C244" s="78">
        <f t="shared" si="23"/>
        <v>71.699999999999974</v>
      </c>
      <c r="D244" s="85">
        <v>0.3</v>
      </c>
      <c r="E244" s="63"/>
      <c r="F244" s="63"/>
      <c r="G244" s="76" t="s">
        <v>2</v>
      </c>
      <c r="H244" s="76" t="s">
        <v>347</v>
      </c>
      <c r="I244" s="76"/>
      <c r="J244" s="76"/>
      <c r="K244" s="64">
        <v>0</v>
      </c>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c r="BO244" s="62"/>
      <c r="BP244" s="62"/>
      <c r="BQ244" s="62"/>
      <c r="BR244" s="62"/>
      <c r="BS244" s="62"/>
      <c r="BT244" s="62"/>
      <c r="BU244" s="62"/>
      <c r="BV244" s="62"/>
      <c r="BW244" s="62"/>
      <c r="BX244" s="62"/>
      <c r="BY244" s="62"/>
      <c r="BZ244" s="62"/>
      <c r="CA244" s="62"/>
      <c r="CB244" s="62"/>
      <c r="CC244" s="62"/>
      <c r="CD244" s="62"/>
      <c r="CE244" s="62"/>
      <c r="CF244" s="62"/>
      <c r="CG244" s="62"/>
      <c r="CH244" s="62"/>
      <c r="CI244" s="62"/>
      <c r="CJ244" s="62"/>
      <c r="CK244" s="62"/>
      <c r="CL244" s="62"/>
      <c r="CM244" s="62"/>
      <c r="CN244" s="62"/>
      <c r="CO244" s="62"/>
      <c r="CP244" s="62"/>
      <c r="CQ244" s="62"/>
      <c r="CR244" s="62"/>
      <c r="CS244" s="62"/>
      <c r="CT244" s="62"/>
      <c r="CU244" s="62"/>
      <c r="CV244" s="62"/>
      <c r="CW244" s="62"/>
      <c r="CX244" s="62"/>
      <c r="CY244" s="62"/>
      <c r="CZ244" s="62"/>
      <c r="DA244" s="62"/>
      <c r="DB244" s="62"/>
      <c r="DC244" s="62"/>
      <c r="DD244" s="62"/>
      <c r="DE244" s="62"/>
      <c r="DF244" s="62"/>
      <c r="DG244" s="62"/>
      <c r="DH244" s="62"/>
      <c r="DI244" s="62"/>
      <c r="DJ244" s="62"/>
      <c r="DK244" s="62"/>
      <c r="DL244" s="62"/>
      <c r="DM244" s="62"/>
      <c r="DN244" s="62"/>
      <c r="DO244" s="62"/>
      <c r="DP244" s="62"/>
      <c r="DQ244" s="62"/>
      <c r="DR244" s="62"/>
      <c r="DS244" s="62"/>
      <c r="DT244" s="62"/>
    </row>
    <row r="245" spans="2:124" ht="26.25" customHeight="1" outlineLevel="2">
      <c r="B245" s="99" t="s">
        <v>240</v>
      </c>
      <c r="C245" s="78">
        <f t="shared" si="23"/>
        <v>71.999999999999972</v>
      </c>
      <c r="D245" s="85">
        <v>0.3</v>
      </c>
      <c r="E245" s="63"/>
      <c r="F245" s="63"/>
      <c r="G245" s="76" t="s">
        <v>2</v>
      </c>
      <c r="H245" s="76" t="s">
        <v>347</v>
      </c>
      <c r="I245" s="76"/>
      <c r="J245" s="76"/>
      <c r="K245" s="64">
        <v>0</v>
      </c>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c r="BO245" s="62"/>
      <c r="BP245" s="62"/>
      <c r="BQ245" s="62"/>
      <c r="BR245" s="62"/>
      <c r="BS245" s="62"/>
      <c r="BT245" s="62"/>
      <c r="BU245" s="62"/>
      <c r="BV245" s="62"/>
      <c r="BW245" s="62"/>
      <c r="BX245" s="62"/>
      <c r="BY245" s="62"/>
      <c r="BZ245" s="62"/>
      <c r="CA245" s="62"/>
      <c r="CB245" s="62"/>
      <c r="CC245" s="62"/>
      <c r="CD245" s="62"/>
      <c r="CE245" s="62"/>
      <c r="CF245" s="62"/>
      <c r="CG245" s="62"/>
      <c r="CH245" s="62"/>
      <c r="CI245" s="62"/>
      <c r="CJ245" s="62"/>
      <c r="CK245" s="62"/>
      <c r="CL245" s="62"/>
      <c r="CM245" s="62"/>
      <c r="CN245" s="62"/>
      <c r="CO245" s="62"/>
      <c r="CP245" s="62"/>
      <c r="CQ245" s="62"/>
      <c r="CR245" s="62"/>
      <c r="CS245" s="62"/>
      <c r="CT245" s="62"/>
      <c r="CU245" s="62"/>
      <c r="CV245" s="62"/>
      <c r="CW245" s="62"/>
      <c r="CX245" s="62"/>
      <c r="CY245" s="62"/>
      <c r="CZ245" s="62"/>
      <c r="DA245" s="62"/>
      <c r="DB245" s="62"/>
      <c r="DC245" s="62"/>
      <c r="DD245" s="62"/>
      <c r="DE245" s="62"/>
      <c r="DF245" s="62"/>
      <c r="DG245" s="62"/>
      <c r="DH245" s="62"/>
      <c r="DI245" s="62"/>
      <c r="DJ245" s="62"/>
      <c r="DK245" s="62"/>
      <c r="DL245" s="62"/>
      <c r="DM245" s="62"/>
      <c r="DN245" s="62"/>
      <c r="DO245" s="62"/>
      <c r="DP245" s="62"/>
      <c r="DQ245" s="62"/>
      <c r="DR245" s="62"/>
      <c r="DS245" s="62"/>
      <c r="DT245" s="62"/>
    </row>
    <row r="246" spans="2:124" ht="26.25" customHeight="1" outlineLevel="2">
      <c r="B246" s="99" t="s">
        <v>241</v>
      </c>
      <c r="C246" s="78">
        <f t="shared" si="23"/>
        <v>72.299999999999969</v>
      </c>
      <c r="D246" s="85">
        <v>0.3</v>
      </c>
      <c r="E246" s="63"/>
      <c r="F246" s="63"/>
      <c r="G246" s="76" t="s">
        <v>2</v>
      </c>
      <c r="H246" s="76" t="s">
        <v>347</v>
      </c>
      <c r="I246" s="76"/>
      <c r="J246" s="76"/>
      <c r="K246" s="64">
        <v>0</v>
      </c>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c r="BO246" s="62"/>
      <c r="BP246" s="62"/>
      <c r="BQ246" s="62"/>
      <c r="BR246" s="62"/>
      <c r="BS246" s="62"/>
      <c r="BT246" s="62"/>
      <c r="BU246" s="62"/>
      <c r="BV246" s="62"/>
      <c r="BW246" s="62"/>
      <c r="BX246" s="62"/>
      <c r="BY246" s="62"/>
      <c r="BZ246" s="62"/>
      <c r="CA246" s="62"/>
      <c r="CB246" s="62"/>
      <c r="CC246" s="62"/>
      <c r="CD246" s="62"/>
      <c r="CE246" s="62"/>
      <c r="CF246" s="62"/>
      <c r="CG246" s="62"/>
      <c r="CH246" s="62"/>
      <c r="CI246" s="62"/>
      <c r="CJ246" s="62"/>
      <c r="CK246" s="62"/>
      <c r="CL246" s="62"/>
      <c r="CM246" s="62"/>
      <c r="CN246" s="62"/>
      <c r="CO246" s="62"/>
      <c r="CP246" s="62"/>
      <c r="CQ246" s="62"/>
      <c r="CR246" s="62"/>
      <c r="CS246" s="62"/>
      <c r="CT246" s="62"/>
      <c r="CU246" s="62"/>
      <c r="CV246" s="62"/>
      <c r="CW246" s="62"/>
      <c r="CX246" s="62"/>
      <c r="CY246" s="62"/>
      <c r="CZ246" s="62"/>
      <c r="DA246" s="62"/>
      <c r="DB246" s="62"/>
      <c r="DC246" s="62"/>
      <c r="DD246" s="62"/>
      <c r="DE246" s="62"/>
      <c r="DF246" s="62"/>
      <c r="DG246" s="62"/>
      <c r="DH246" s="62"/>
      <c r="DI246" s="62"/>
      <c r="DJ246" s="62"/>
      <c r="DK246" s="62"/>
      <c r="DL246" s="62"/>
      <c r="DM246" s="62"/>
      <c r="DN246" s="62"/>
      <c r="DO246" s="62"/>
      <c r="DP246" s="62"/>
      <c r="DQ246" s="62"/>
      <c r="DR246" s="62"/>
      <c r="DS246" s="62"/>
      <c r="DT246" s="62"/>
    </row>
    <row r="247" spans="2:124" ht="26.25" customHeight="1">
      <c r="B247" s="98" t="s">
        <v>242</v>
      </c>
      <c r="C247" s="74">
        <f>C248</f>
        <v>73</v>
      </c>
      <c r="D247" s="80">
        <f>(C260+D260)-C248</f>
        <v>7.2999999999999829</v>
      </c>
      <c r="E247" s="60"/>
      <c r="F247" s="60"/>
      <c r="G247" s="74"/>
      <c r="H247" s="74"/>
      <c r="I247" s="74"/>
      <c r="J247" s="74"/>
      <c r="K247" s="61">
        <v>0</v>
      </c>
      <c r="L247" s="70"/>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c r="BO247" s="62"/>
      <c r="BP247" s="62"/>
      <c r="BQ247" s="62"/>
      <c r="BR247" s="62"/>
      <c r="BS247" s="62"/>
      <c r="BT247" s="62"/>
      <c r="BU247" s="62"/>
      <c r="BV247" s="62"/>
      <c r="BW247" s="62"/>
      <c r="BX247" s="62"/>
      <c r="BY247" s="62"/>
      <c r="BZ247" s="62"/>
      <c r="CA247" s="62"/>
      <c r="CB247" s="62"/>
      <c r="CC247" s="62"/>
      <c r="CD247" s="62"/>
      <c r="CE247" s="62"/>
      <c r="CF247" s="62"/>
      <c r="CG247" s="62"/>
      <c r="CH247" s="62"/>
      <c r="CI247" s="62"/>
      <c r="CJ247" s="62"/>
      <c r="CK247" s="62"/>
      <c r="CL247" s="62"/>
      <c r="CM247" s="62"/>
      <c r="CN247" s="62"/>
      <c r="CO247" s="62"/>
      <c r="CP247" s="62"/>
      <c r="CQ247" s="62"/>
      <c r="CR247" s="62"/>
      <c r="CS247" s="62"/>
      <c r="CT247" s="62"/>
      <c r="CU247" s="62"/>
      <c r="CV247" s="62"/>
      <c r="CW247" s="62"/>
      <c r="CX247" s="62"/>
      <c r="CY247" s="62"/>
      <c r="CZ247" s="62"/>
      <c r="DA247" s="62"/>
      <c r="DB247" s="62"/>
      <c r="DC247" s="62"/>
      <c r="DD247" s="62"/>
      <c r="DE247" s="62"/>
      <c r="DF247" s="62"/>
      <c r="DG247" s="62"/>
      <c r="DH247" s="62"/>
      <c r="DI247" s="62"/>
      <c r="DJ247" s="62"/>
      <c r="DK247" s="62"/>
      <c r="DL247" s="62"/>
      <c r="DM247" s="62"/>
      <c r="DN247" s="62"/>
      <c r="DO247" s="62"/>
      <c r="DP247" s="62"/>
      <c r="DQ247" s="62"/>
      <c r="DR247" s="62"/>
      <c r="DS247" s="62"/>
      <c r="DT247" s="62"/>
    </row>
    <row r="248" spans="2:124" ht="26.25" customHeight="1" outlineLevel="2">
      <c r="B248" s="99" t="s">
        <v>243</v>
      </c>
      <c r="C248" s="78">
        <f>ROUNDUP(C246+D246,0)</f>
        <v>73</v>
      </c>
      <c r="D248" s="85">
        <v>2</v>
      </c>
      <c r="E248" s="63"/>
      <c r="F248" s="63"/>
      <c r="G248" s="76" t="s">
        <v>298</v>
      </c>
      <c r="H248" s="76" t="s">
        <v>347</v>
      </c>
      <c r="I248" s="76"/>
      <c r="J248" s="76"/>
      <c r="K248" s="64">
        <v>0</v>
      </c>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c r="BO248" s="62"/>
      <c r="BP248" s="62"/>
      <c r="BQ248" s="62"/>
      <c r="BR248" s="62"/>
      <c r="BS248" s="62"/>
      <c r="BT248" s="62"/>
      <c r="BU248" s="62"/>
      <c r="BV248" s="62"/>
      <c r="BW248" s="62"/>
      <c r="BX248" s="62"/>
      <c r="BY248" s="62"/>
      <c r="BZ248" s="62"/>
      <c r="CA248" s="62"/>
      <c r="CB248" s="62"/>
      <c r="CC248" s="62"/>
      <c r="CD248" s="62"/>
      <c r="CE248" s="62"/>
      <c r="CF248" s="62"/>
      <c r="CG248" s="62"/>
      <c r="CH248" s="62"/>
      <c r="CI248" s="62"/>
      <c r="CJ248" s="62"/>
      <c r="CK248" s="62"/>
      <c r="CL248" s="62"/>
      <c r="CM248" s="62"/>
      <c r="CN248" s="62"/>
      <c r="CO248" s="62"/>
      <c r="CP248" s="62"/>
      <c r="CQ248" s="62"/>
      <c r="CR248" s="62"/>
      <c r="CS248" s="62"/>
      <c r="CT248" s="62"/>
      <c r="CU248" s="62"/>
      <c r="CV248" s="62"/>
      <c r="CW248" s="62"/>
      <c r="CX248" s="62"/>
      <c r="CY248" s="62"/>
      <c r="CZ248" s="62"/>
      <c r="DA248" s="62"/>
      <c r="DB248" s="62"/>
      <c r="DC248" s="62"/>
      <c r="DD248" s="62"/>
      <c r="DE248" s="62"/>
      <c r="DF248" s="62"/>
      <c r="DG248" s="62"/>
      <c r="DH248" s="62"/>
      <c r="DI248" s="62"/>
      <c r="DJ248" s="62"/>
      <c r="DK248" s="62"/>
      <c r="DL248" s="62"/>
      <c r="DM248" s="62"/>
      <c r="DN248" s="62"/>
      <c r="DO248" s="62"/>
      <c r="DP248" s="62"/>
      <c r="DQ248" s="62"/>
      <c r="DR248" s="62"/>
      <c r="DS248" s="62"/>
      <c r="DT248" s="62"/>
    </row>
    <row r="249" spans="2:124" ht="26.25" customHeight="1" outlineLevel="2">
      <c r="B249" s="99" t="s">
        <v>244</v>
      </c>
      <c r="C249" s="78">
        <f>C248+D248</f>
        <v>75</v>
      </c>
      <c r="D249" s="85">
        <v>0.1</v>
      </c>
      <c r="E249" s="63"/>
      <c r="F249" s="63"/>
      <c r="G249" s="76" t="s">
        <v>299</v>
      </c>
      <c r="H249" s="76" t="s">
        <v>347</v>
      </c>
      <c r="I249" s="76"/>
      <c r="J249" s="76"/>
      <c r="K249" s="64">
        <v>0</v>
      </c>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c r="BN249" s="62"/>
      <c r="BO249" s="62"/>
      <c r="BP249" s="62"/>
      <c r="BQ249" s="62"/>
      <c r="BR249" s="62"/>
      <c r="BS249" s="62"/>
      <c r="BT249" s="62"/>
      <c r="BU249" s="62"/>
      <c r="BV249" s="62"/>
      <c r="BW249" s="62"/>
      <c r="BX249" s="62"/>
      <c r="BY249" s="62"/>
      <c r="BZ249" s="62"/>
      <c r="CA249" s="62"/>
      <c r="CB249" s="62"/>
      <c r="CC249" s="62"/>
      <c r="CD249" s="62"/>
      <c r="CE249" s="62"/>
      <c r="CF249" s="62"/>
      <c r="CG249" s="62"/>
      <c r="CH249" s="62"/>
      <c r="CI249" s="62"/>
      <c r="CJ249" s="62"/>
      <c r="CK249" s="62"/>
      <c r="CL249" s="62"/>
      <c r="CM249" s="62"/>
      <c r="CN249" s="62"/>
      <c r="CO249" s="62"/>
      <c r="CP249" s="62"/>
      <c r="CQ249" s="62"/>
      <c r="CR249" s="62"/>
      <c r="CS249" s="62"/>
      <c r="CT249" s="62"/>
      <c r="CU249" s="62"/>
      <c r="CV249" s="62"/>
      <c r="CW249" s="62"/>
      <c r="CX249" s="62"/>
      <c r="CY249" s="62"/>
      <c r="CZ249" s="62"/>
      <c r="DA249" s="62"/>
      <c r="DB249" s="62"/>
      <c r="DC249" s="62"/>
      <c r="DD249" s="62"/>
      <c r="DE249" s="62"/>
      <c r="DF249" s="62"/>
      <c r="DG249" s="62"/>
      <c r="DH249" s="62"/>
      <c r="DI249" s="62"/>
      <c r="DJ249" s="62"/>
      <c r="DK249" s="62"/>
      <c r="DL249" s="62"/>
      <c r="DM249" s="62"/>
      <c r="DN249" s="62"/>
      <c r="DO249" s="62"/>
      <c r="DP249" s="62"/>
      <c r="DQ249" s="62"/>
      <c r="DR249" s="62"/>
      <c r="DS249" s="62"/>
      <c r="DT249" s="62"/>
    </row>
    <row r="250" spans="2:124" ht="26.25" customHeight="1" outlineLevel="2">
      <c r="B250" s="99" t="s">
        <v>245</v>
      </c>
      <c r="C250" s="78">
        <f t="shared" ref="C250:C260" si="24">C249+D249</f>
        <v>75.099999999999994</v>
      </c>
      <c r="D250" s="85">
        <v>0.5</v>
      </c>
      <c r="E250" s="63"/>
      <c r="F250" s="63"/>
      <c r="G250" s="76" t="s">
        <v>298</v>
      </c>
      <c r="H250" s="76" t="s">
        <v>347</v>
      </c>
      <c r="I250" s="76"/>
      <c r="J250" s="76"/>
      <c r="K250" s="64">
        <v>0</v>
      </c>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c r="BN250" s="62"/>
      <c r="BO250" s="62"/>
      <c r="BP250" s="62"/>
      <c r="BQ250" s="62"/>
      <c r="BR250" s="62"/>
      <c r="BS250" s="62"/>
      <c r="BT250" s="62"/>
      <c r="BU250" s="62"/>
      <c r="BV250" s="62"/>
      <c r="BW250" s="62"/>
      <c r="BX250" s="62"/>
      <c r="BY250" s="62"/>
      <c r="BZ250" s="62"/>
      <c r="CA250" s="62"/>
      <c r="CB250" s="62"/>
      <c r="CC250" s="62"/>
      <c r="CD250" s="62"/>
      <c r="CE250" s="62"/>
      <c r="CF250" s="62"/>
      <c r="CG250" s="62"/>
      <c r="CH250" s="62"/>
      <c r="CI250" s="62"/>
      <c r="CJ250" s="62"/>
      <c r="CK250" s="62"/>
      <c r="CL250" s="62"/>
      <c r="CM250" s="62"/>
      <c r="CN250" s="62"/>
      <c r="CO250" s="62"/>
      <c r="CP250" s="62"/>
      <c r="CQ250" s="62"/>
      <c r="CR250" s="62"/>
      <c r="CS250" s="62"/>
      <c r="CT250" s="62"/>
      <c r="CU250" s="62"/>
      <c r="CV250" s="62"/>
      <c r="CW250" s="62"/>
      <c r="CX250" s="62"/>
      <c r="CY250" s="62"/>
      <c r="CZ250" s="62"/>
      <c r="DA250" s="62"/>
      <c r="DB250" s="62"/>
      <c r="DC250" s="62"/>
      <c r="DD250" s="62"/>
      <c r="DE250" s="62"/>
      <c r="DF250" s="62"/>
      <c r="DG250" s="62"/>
      <c r="DH250" s="62"/>
      <c r="DI250" s="62"/>
      <c r="DJ250" s="62"/>
      <c r="DK250" s="62"/>
      <c r="DL250" s="62"/>
      <c r="DM250" s="62"/>
      <c r="DN250" s="62"/>
      <c r="DO250" s="62"/>
      <c r="DP250" s="62"/>
      <c r="DQ250" s="62"/>
      <c r="DR250" s="62"/>
      <c r="DS250" s="62"/>
      <c r="DT250" s="62"/>
    </row>
    <row r="251" spans="2:124" ht="26.25" customHeight="1" outlineLevel="2">
      <c r="B251" s="99" t="s">
        <v>246</v>
      </c>
      <c r="C251" s="78">
        <f t="shared" si="24"/>
        <v>75.599999999999994</v>
      </c>
      <c r="D251" s="85">
        <v>0.1</v>
      </c>
      <c r="E251" s="63"/>
      <c r="F251" s="63"/>
      <c r="G251" s="76" t="s">
        <v>299</v>
      </c>
      <c r="H251" s="76" t="s">
        <v>347</v>
      </c>
      <c r="I251" s="76"/>
      <c r="J251" s="76"/>
      <c r="K251" s="64">
        <v>0</v>
      </c>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c r="BN251" s="62"/>
      <c r="BO251" s="62"/>
      <c r="BP251" s="62"/>
      <c r="BQ251" s="62"/>
      <c r="BR251" s="62"/>
      <c r="BS251" s="62"/>
      <c r="BT251" s="62"/>
      <c r="BU251" s="62"/>
      <c r="BV251" s="62"/>
      <c r="BW251" s="62"/>
      <c r="BX251" s="62"/>
      <c r="BY251" s="62"/>
      <c r="BZ251" s="62"/>
      <c r="CA251" s="62"/>
      <c r="CB251" s="62"/>
      <c r="CC251" s="62"/>
      <c r="CD251" s="62"/>
      <c r="CE251" s="62"/>
      <c r="CF251" s="62"/>
      <c r="CG251" s="62"/>
      <c r="CH251" s="62"/>
      <c r="CI251" s="62"/>
      <c r="CJ251" s="62"/>
      <c r="CK251" s="62"/>
      <c r="CL251" s="62"/>
      <c r="CM251" s="62"/>
      <c r="CN251" s="62"/>
      <c r="CO251" s="62"/>
      <c r="CP251" s="62"/>
      <c r="CQ251" s="62"/>
      <c r="CR251" s="62"/>
      <c r="CS251" s="62"/>
      <c r="CT251" s="62"/>
      <c r="CU251" s="62"/>
      <c r="CV251" s="62"/>
      <c r="CW251" s="62"/>
      <c r="CX251" s="62"/>
      <c r="CY251" s="62"/>
      <c r="CZ251" s="62"/>
      <c r="DA251" s="62"/>
      <c r="DB251" s="62"/>
      <c r="DC251" s="62"/>
      <c r="DD251" s="62"/>
      <c r="DE251" s="62"/>
      <c r="DF251" s="62"/>
      <c r="DG251" s="62"/>
      <c r="DH251" s="62"/>
      <c r="DI251" s="62"/>
      <c r="DJ251" s="62"/>
      <c r="DK251" s="62"/>
      <c r="DL251" s="62"/>
      <c r="DM251" s="62"/>
      <c r="DN251" s="62"/>
      <c r="DO251" s="62"/>
      <c r="DP251" s="62"/>
      <c r="DQ251" s="62"/>
      <c r="DR251" s="62"/>
      <c r="DS251" s="62"/>
      <c r="DT251" s="62"/>
    </row>
    <row r="252" spans="2:124" ht="26.25" customHeight="1" outlineLevel="2">
      <c r="B252" s="99" t="s">
        <v>247</v>
      </c>
      <c r="C252" s="78">
        <f t="shared" si="24"/>
        <v>75.699999999999989</v>
      </c>
      <c r="D252" s="85">
        <v>0.5</v>
      </c>
      <c r="E252" s="63"/>
      <c r="F252" s="63"/>
      <c r="G252" s="76" t="s">
        <v>298</v>
      </c>
      <c r="H252" s="76" t="s">
        <v>347</v>
      </c>
      <c r="I252" s="76"/>
      <c r="J252" s="76"/>
      <c r="K252" s="64">
        <v>0</v>
      </c>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c r="BN252" s="62"/>
      <c r="BO252" s="62"/>
      <c r="BP252" s="62"/>
      <c r="BQ252" s="62"/>
      <c r="BR252" s="62"/>
      <c r="BS252" s="62"/>
      <c r="BT252" s="62"/>
      <c r="BU252" s="62"/>
      <c r="BV252" s="62"/>
      <c r="BW252" s="62"/>
      <c r="BX252" s="62"/>
      <c r="BY252" s="62"/>
      <c r="BZ252" s="62"/>
      <c r="CA252" s="62"/>
      <c r="CB252" s="62"/>
      <c r="CC252" s="62"/>
      <c r="CD252" s="62"/>
      <c r="CE252" s="62"/>
      <c r="CF252" s="62"/>
      <c r="CG252" s="62"/>
      <c r="CH252" s="62"/>
      <c r="CI252" s="62"/>
      <c r="CJ252" s="62"/>
      <c r="CK252" s="62"/>
      <c r="CL252" s="62"/>
      <c r="CM252" s="62"/>
      <c r="CN252" s="62"/>
      <c r="CO252" s="62"/>
      <c r="CP252" s="62"/>
      <c r="CQ252" s="62"/>
      <c r="CR252" s="62"/>
      <c r="CS252" s="62"/>
      <c r="CT252" s="62"/>
      <c r="CU252" s="62"/>
      <c r="CV252" s="62"/>
      <c r="CW252" s="62"/>
      <c r="CX252" s="62"/>
      <c r="CY252" s="62"/>
      <c r="CZ252" s="62"/>
      <c r="DA252" s="62"/>
      <c r="DB252" s="62"/>
      <c r="DC252" s="62"/>
      <c r="DD252" s="62"/>
      <c r="DE252" s="62"/>
      <c r="DF252" s="62"/>
      <c r="DG252" s="62"/>
      <c r="DH252" s="62"/>
      <c r="DI252" s="62"/>
      <c r="DJ252" s="62"/>
      <c r="DK252" s="62"/>
      <c r="DL252" s="62"/>
      <c r="DM252" s="62"/>
      <c r="DN252" s="62"/>
      <c r="DO252" s="62"/>
      <c r="DP252" s="62"/>
      <c r="DQ252" s="62"/>
      <c r="DR252" s="62"/>
      <c r="DS252" s="62"/>
      <c r="DT252" s="62"/>
    </row>
    <row r="253" spans="2:124" ht="26.25" customHeight="1" outlineLevel="2">
      <c r="B253" s="99" t="s">
        <v>248</v>
      </c>
      <c r="C253" s="78">
        <f t="shared" si="24"/>
        <v>76.199999999999989</v>
      </c>
      <c r="D253" s="85">
        <v>0.1</v>
      </c>
      <c r="E253" s="63"/>
      <c r="F253" s="63"/>
      <c r="G253" s="76" t="s">
        <v>299</v>
      </c>
      <c r="H253" s="76" t="s">
        <v>347</v>
      </c>
      <c r="I253" s="76"/>
      <c r="J253" s="76"/>
      <c r="K253" s="64">
        <v>0</v>
      </c>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c r="BN253" s="62"/>
      <c r="BO253" s="62"/>
      <c r="BP253" s="62"/>
      <c r="BQ253" s="62"/>
      <c r="BR253" s="62"/>
      <c r="BS253" s="62"/>
      <c r="BT253" s="62"/>
      <c r="BU253" s="62"/>
      <c r="BV253" s="62"/>
      <c r="BW253" s="62"/>
      <c r="BX253" s="62"/>
      <c r="BY253" s="62"/>
      <c r="BZ253" s="62"/>
      <c r="CA253" s="62"/>
      <c r="CB253" s="62"/>
      <c r="CC253" s="62"/>
      <c r="CD253" s="62"/>
      <c r="CE253" s="62"/>
      <c r="CF253" s="62"/>
      <c r="CG253" s="62"/>
      <c r="CH253" s="62"/>
      <c r="CI253" s="62"/>
      <c r="CJ253" s="62"/>
      <c r="CK253" s="62"/>
      <c r="CL253" s="62"/>
      <c r="CM253" s="62"/>
      <c r="CN253" s="62"/>
      <c r="CO253" s="62"/>
      <c r="CP253" s="62"/>
      <c r="CQ253" s="62"/>
      <c r="CR253" s="62"/>
      <c r="CS253" s="62"/>
      <c r="CT253" s="62"/>
      <c r="CU253" s="62"/>
      <c r="CV253" s="62"/>
      <c r="CW253" s="62"/>
      <c r="CX253" s="62"/>
      <c r="CY253" s="62"/>
      <c r="CZ253" s="62"/>
      <c r="DA253" s="62"/>
      <c r="DB253" s="62"/>
      <c r="DC253" s="62"/>
      <c r="DD253" s="62"/>
      <c r="DE253" s="62"/>
      <c r="DF253" s="62"/>
      <c r="DG253" s="62"/>
      <c r="DH253" s="62"/>
      <c r="DI253" s="62"/>
      <c r="DJ253" s="62"/>
      <c r="DK253" s="62"/>
      <c r="DL253" s="62"/>
      <c r="DM253" s="62"/>
      <c r="DN253" s="62"/>
      <c r="DO253" s="62"/>
      <c r="DP253" s="62"/>
      <c r="DQ253" s="62"/>
      <c r="DR253" s="62"/>
      <c r="DS253" s="62"/>
      <c r="DT253" s="62"/>
    </row>
    <row r="254" spans="2:124" ht="33.75" customHeight="1" outlineLevel="2">
      <c r="B254" s="99" t="s">
        <v>249</v>
      </c>
      <c r="C254" s="78">
        <f t="shared" si="24"/>
        <v>76.299999999999983</v>
      </c>
      <c r="D254" s="85">
        <v>0.5</v>
      </c>
      <c r="E254" s="63"/>
      <c r="F254" s="63"/>
      <c r="G254" s="76" t="s">
        <v>298</v>
      </c>
      <c r="H254" s="76" t="s">
        <v>347</v>
      </c>
      <c r="I254" s="76"/>
      <c r="J254" s="76"/>
      <c r="K254" s="64">
        <v>0</v>
      </c>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c r="BN254" s="62"/>
      <c r="BO254" s="62"/>
      <c r="BP254" s="62"/>
      <c r="BQ254" s="62"/>
      <c r="BR254" s="62"/>
      <c r="BS254" s="62"/>
      <c r="BT254" s="62"/>
      <c r="BU254" s="62"/>
      <c r="BV254" s="62"/>
      <c r="BW254" s="62"/>
      <c r="BX254" s="62"/>
      <c r="BY254" s="62"/>
      <c r="BZ254" s="62"/>
      <c r="CA254" s="62"/>
      <c r="CB254" s="62"/>
      <c r="CC254" s="62"/>
      <c r="CD254" s="62"/>
      <c r="CE254" s="62"/>
      <c r="CF254" s="62"/>
      <c r="CG254" s="62"/>
      <c r="CH254" s="62"/>
      <c r="CI254" s="62"/>
      <c r="CJ254" s="62"/>
      <c r="CK254" s="62"/>
      <c r="CL254" s="62"/>
      <c r="CM254" s="62"/>
      <c r="CN254" s="62"/>
      <c r="CO254" s="62"/>
      <c r="CP254" s="62"/>
      <c r="CQ254" s="62"/>
      <c r="CR254" s="62"/>
      <c r="CS254" s="62"/>
      <c r="CT254" s="62"/>
      <c r="CU254" s="62"/>
      <c r="CV254" s="62"/>
      <c r="CW254" s="62"/>
      <c r="CX254" s="62"/>
      <c r="CY254" s="62"/>
      <c r="CZ254" s="62"/>
      <c r="DA254" s="62"/>
      <c r="DB254" s="62"/>
      <c r="DC254" s="62"/>
      <c r="DD254" s="62"/>
      <c r="DE254" s="62"/>
      <c r="DF254" s="62"/>
      <c r="DG254" s="62"/>
      <c r="DH254" s="62"/>
      <c r="DI254" s="62"/>
      <c r="DJ254" s="62"/>
      <c r="DK254" s="62"/>
      <c r="DL254" s="62"/>
      <c r="DM254" s="62"/>
      <c r="DN254" s="62"/>
      <c r="DO254" s="62"/>
      <c r="DP254" s="62"/>
      <c r="DQ254" s="62"/>
      <c r="DR254" s="62"/>
      <c r="DS254" s="62"/>
      <c r="DT254" s="62"/>
    </row>
    <row r="255" spans="2:124" ht="26.25" customHeight="1" outlineLevel="2">
      <c r="B255" s="99" t="s">
        <v>250</v>
      </c>
      <c r="C255" s="78">
        <f>C254+D254</f>
        <v>76.799999999999983</v>
      </c>
      <c r="D255" s="85">
        <v>0.1</v>
      </c>
      <c r="E255" s="63"/>
      <c r="F255" s="63"/>
      <c r="G255" s="76" t="s">
        <v>299</v>
      </c>
      <c r="H255" s="76" t="s">
        <v>347</v>
      </c>
      <c r="I255" s="76"/>
      <c r="J255" s="76"/>
      <c r="K255" s="64">
        <v>0</v>
      </c>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row>
    <row r="256" spans="2:124" ht="36" customHeight="1" outlineLevel="2">
      <c r="B256" s="99" t="s">
        <v>251</v>
      </c>
      <c r="C256" s="78">
        <f t="shared" si="24"/>
        <v>76.899999999999977</v>
      </c>
      <c r="D256" s="85">
        <v>0.5</v>
      </c>
      <c r="E256" s="63"/>
      <c r="F256" s="63"/>
      <c r="G256" s="76" t="s">
        <v>298</v>
      </c>
      <c r="H256" s="76" t="s">
        <v>347</v>
      </c>
      <c r="I256" s="76"/>
      <c r="J256" s="76"/>
      <c r="K256" s="64">
        <v>0</v>
      </c>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c r="BN256" s="62"/>
      <c r="BO256" s="62"/>
      <c r="BP256" s="62"/>
      <c r="BQ256" s="62"/>
      <c r="BR256" s="62"/>
      <c r="BS256" s="62"/>
      <c r="BT256" s="62"/>
      <c r="BU256" s="62"/>
      <c r="BV256" s="62"/>
      <c r="BW256" s="62"/>
      <c r="BX256" s="62"/>
      <c r="BY256" s="62"/>
      <c r="BZ256" s="62"/>
      <c r="CA256" s="62"/>
      <c r="CB256" s="62"/>
      <c r="CC256" s="62"/>
      <c r="CD256" s="62"/>
      <c r="CE256" s="62"/>
      <c r="CF256" s="62"/>
      <c r="CG256" s="62"/>
      <c r="CH256" s="62"/>
      <c r="CI256" s="62"/>
      <c r="CJ256" s="62"/>
      <c r="CK256" s="62"/>
      <c r="CL256" s="62"/>
      <c r="CM256" s="62"/>
      <c r="CN256" s="62"/>
      <c r="CO256" s="62"/>
      <c r="CP256" s="62"/>
      <c r="CQ256" s="62"/>
      <c r="CR256" s="62"/>
      <c r="CS256" s="62"/>
      <c r="CT256" s="62"/>
      <c r="CU256" s="62"/>
      <c r="CV256" s="62"/>
      <c r="CW256" s="62"/>
      <c r="CX256" s="62"/>
      <c r="CY256" s="62"/>
      <c r="CZ256" s="62"/>
      <c r="DA256" s="62"/>
      <c r="DB256" s="62"/>
      <c r="DC256" s="62"/>
      <c r="DD256" s="62"/>
      <c r="DE256" s="62"/>
      <c r="DF256" s="62"/>
      <c r="DG256" s="62"/>
      <c r="DH256" s="62"/>
      <c r="DI256" s="62"/>
      <c r="DJ256" s="62"/>
      <c r="DK256" s="62"/>
      <c r="DL256" s="62"/>
      <c r="DM256" s="62"/>
      <c r="DN256" s="62"/>
      <c r="DO256" s="62"/>
      <c r="DP256" s="62"/>
      <c r="DQ256" s="62"/>
      <c r="DR256" s="62"/>
      <c r="DS256" s="62"/>
      <c r="DT256" s="62"/>
    </row>
    <row r="257" spans="2:124" ht="26.25" customHeight="1" outlineLevel="2">
      <c r="B257" s="99" t="s">
        <v>252</v>
      </c>
      <c r="C257" s="78">
        <f t="shared" si="24"/>
        <v>77.399999999999977</v>
      </c>
      <c r="D257" s="78">
        <v>0.5</v>
      </c>
      <c r="E257" s="63"/>
      <c r="F257" s="63"/>
      <c r="G257" s="76" t="s">
        <v>298</v>
      </c>
      <c r="H257" s="76" t="s">
        <v>347</v>
      </c>
      <c r="I257" s="76"/>
      <c r="J257" s="76"/>
      <c r="K257" s="64">
        <v>0</v>
      </c>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c r="BN257" s="62"/>
      <c r="BO257" s="62"/>
      <c r="BP257" s="62"/>
      <c r="BQ257" s="62"/>
      <c r="BR257" s="62"/>
      <c r="BS257" s="62"/>
      <c r="BT257" s="62"/>
      <c r="BU257" s="62"/>
      <c r="BV257" s="62"/>
      <c r="BW257" s="62"/>
      <c r="BX257" s="62"/>
      <c r="BY257" s="62"/>
      <c r="BZ257" s="62"/>
      <c r="CA257" s="62"/>
      <c r="CB257" s="62"/>
      <c r="CC257" s="62"/>
      <c r="CD257" s="62"/>
      <c r="CE257" s="62"/>
      <c r="CF257" s="62"/>
      <c r="CG257" s="62"/>
      <c r="CH257" s="62"/>
      <c r="CI257" s="62"/>
      <c r="CJ257" s="62"/>
      <c r="CK257" s="62"/>
      <c r="CL257" s="62"/>
      <c r="CM257" s="62"/>
      <c r="CN257" s="62"/>
      <c r="CO257" s="62"/>
      <c r="CP257" s="62"/>
      <c r="CQ257" s="62"/>
      <c r="CR257" s="62"/>
      <c r="CS257" s="62"/>
      <c r="CT257" s="62"/>
      <c r="CU257" s="62"/>
      <c r="CV257" s="62"/>
      <c r="CW257" s="62"/>
      <c r="CX257" s="62"/>
      <c r="CY257" s="62"/>
      <c r="CZ257" s="62"/>
      <c r="DA257" s="62"/>
      <c r="DB257" s="62"/>
      <c r="DC257" s="62"/>
      <c r="DD257" s="62"/>
      <c r="DE257" s="62"/>
      <c r="DF257" s="62"/>
      <c r="DG257" s="62"/>
      <c r="DH257" s="62"/>
      <c r="DI257" s="62"/>
      <c r="DJ257" s="62"/>
      <c r="DK257" s="62"/>
      <c r="DL257" s="62"/>
      <c r="DM257" s="62"/>
      <c r="DN257" s="62"/>
      <c r="DO257" s="62"/>
      <c r="DP257" s="62"/>
      <c r="DQ257" s="62"/>
      <c r="DR257" s="62"/>
      <c r="DS257" s="62"/>
      <c r="DT257" s="62"/>
    </row>
    <row r="258" spans="2:124" ht="26.25" customHeight="1" outlineLevel="2">
      <c r="B258" s="99" t="s">
        <v>253</v>
      </c>
      <c r="C258" s="78">
        <f t="shared" si="24"/>
        <v>77.899999999999977</v>
      </c>
      <c r="D258" s="90">
        <v>0.2</v>
      </c>
      <c r="E258" s="63"/>
      <c r="F258" s="63"/>
      <c r="G258" s="76" t="s">
        <v>298</v>
      </c>
      <c r="H258" s="76" t="s">
        <v>347</v>
      </c>
      <c r="I258" s="76"/>
      <c r="J258" s="76"/>
      <c r="K258" s="64">
        <v>0</v>
      </c>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c r="BN258" s="62"/>
      <c r="BO258" s="62"/>
      <c r="BP258" s="62"/>
      <c r="BQ258" s="62"/>
      <c r="BR258" s="62"/>
      <c r="BS258" s="62"/>
      <c r="BT258" s="62"/>
      <c r="BU258" s="62"/>
      <c r="BV258" s="62"/>
      <c r="BW258" s="62"/>
      <c r="BX258" s="62"/>
      <c r="BY258" s="62"/>
      <c r="BZ258" s="62"/>
      <c r="CA258" s="62"/>
      <c r="CB258" s="62"/>
      <c r="CC258" s="62"/>
      <c r="CD258" s="62"/>
      <c r="CE258" s="62"/>
      <c r="CF258" s="62"/>
      <c r="CG258" s="62"/>
      <c r="CH258" s="62"/>
      <c r="CI258" s="62"/>
      <c r="CJ258" s="62"/>
      <c r="CK258" s="62"/>
      <c r="CL258" s="62"/>
      <c r="CM258" s="62"/>
      <c r="CN258" s="62"/>
      <c r="CO258" s="62"/>
      <c r="CP258" s="62"/>
      <c r="CQ258" s="62"/>
      <c r="CR258" s="62"/>
      <c r="CS258" s="62"/>
      <c r="CT258" s="62"/>
      <c r="CU258" s="62"/>
      <c r="CV258" s="62"/>
      <c r="CW258" s="62"/>
      <c r="CX258" s="62"/>
      <c r="CY258" s="62"/>
      <c r="CZ258" s="62"/>
      <c r="DA258" s="62"/>
      <c r="DB258" s="62"/>
      <c r="DC258" s="62"/>
      <c r="DD258" s="62"/>
      <c r="DE258" s="62"/>
      <c r="DF258" s="62"/>
      <c r="DG258" s="62"/>
      <c r="DH258" s="62"/>
      <c r="DI258" s="62"/>
      <c r="DJ258" s="62"/>
      <c r="DK258" s="62"/>
      <c r="DL258" s="62"/>
      <c r="DM258" s="62"/>
      <c r="DN258" s="62"/>
      <c r="DO258" s="62"/>
      <c r="DP258" s="62"/>
      <c r="DQ258" s="62"/>
      <c r="DR258" s="62"/>
      <c r="DS258" s="62"/>
      <c r="DT258" s="62"/>
    </row>
    <row r="259" spans="2:124" ht="26.25" customHeight="1" outlineLevel="2">
      <c r="B259" s="99" t="s">
        <v>254</v>
      </c>
      <c r="C259" s="78">
        <f t="shared" si="24"/>
        <v>78.09999999999998</v>
      </c>
      <c r="D259" s="90">
        <v>0.2</v>
      </c>
      <c r="E259" s="63"/>
      <c r="F259" s="63"/>
      <c r="G259" s="76" t="s">
        <v>298</v>
      </c>
      <c r="H259" s="76" t="s">
        <v>347</v>
      </c>
      <c r="I259" s="76"/>
      <c r="J259" s="76"/>
      <c r="K259" s="64">
        <v>0</v>
      </c>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c r="BN259" s="62"/>
      <c r="BO259" s="62"/>
      <c r="BP259" s="62"/>
      <c r="BQ259" s="62"/>
      <c r="BR259" s="62"/>
      <c r="BS259" s="62"/>
      <c r="BT259" s="62"/>
      <c r="BU259" s="62"/>
      <c r="BV259" s="62"/>
      <c r="BW259" s="62"/>
      <c r="BX259" s="62"/>
      <c r="BY259" s="62"/>
      <c r="BZ259" s="62"/>
      <c r="CA259" s="62"/>
      <c r="CB259" s="62"/>
      <c r="CC259" s="62"/>
      <c r="CD259" s="62"/>
      <c r="CE259" s="62"/>
      <c r="CF259" s="62"/>
      <c r="CG259" s="62"/>
      <c r="CH259" s="62"/>
      <c r="CI259" s="62"/>
      <c r="CJ259" s="62"/>
      <c r="CK259" s="62"/>
      <c r="CL259" s="62"/>
      <c r="CM259" s="62"/>
      <c r="CN259" s="62"/>
      <c r="CO259" s="62"/>
      <c r="CP259" s="62"/>
      <c r="CQ259" s="62"/>
      <c r="CR259" s="62"/>
      <c r="CS259" s="62"/>
      <c r="CT259" s="62"/>
      <c r="CU259" s="62"/>
      <c r="CV259" s="62"/>
      <c r="CW259" s="62"/>
      <c r="CX259" s="62"/>
      <c r="CY259" s="62"/>
      <c r="CZ259" s="62"/>
      <c r="DA259" s="62"/>
      <c r="DB259" s="62"/>
      <c r="DC259" s="62"/>
      <c r="DD259" s="62"/>
      <c r="DE259" s="62"/>
      <c r="DF259" s="62"/>
      <c r="DG259" s="62"/>
      <c r="DH259" s="62"/>
      <c r="DI259" s="62"/>
      <c r="DJ259" s="62"/>
      <c r="DK259" s="62"/>
      <c r="DL259" s="62"/>
      <c r="DM259" s="62"/>
      <c r="DN259" s="62"/>
      <c r="DO259" s="62"/>
      <c r="DP259" s="62"/>
      <c r="DQ259" s="62"/>
      <c r="DR259" s="62"/>
      <c r="DS259" s="62"/>
      <c r="DT259" s="62"/>
    </row>
    <row r="260" spans="2:124" ht="26.25" customHeight="1" outlineLevel="2">
      <c r="B260" s="99" t="s">
        <v>255</v>
      </c>
      <c r="C260" s="78">
        <f t="shared" si="24"/>
        <v>78.299999999999983</v>
      </c>
      <c r="D260" s="78">
        <v>2</v>
      </c>
      <c r="E260" s="63"/>
      <c r="F260" s="63"/>
      <c r="G260" s="76" t="s">
        <v>298</v>
      </c>
      <c r="H260" s="76" t="s">
        <v>347</v>
      </c>
      <c r="I260" s="76"/>
      <c r="J260" s="76"/>
      <c r="K260" s="64">
        <v>0</v>
      </c>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c r="BO260" s="62"/>
      <c r="BP260" s="62"/>
      <c r="BQ260" s="62"/>
      <c r="BR260" s="62"/>
      <c r="BS260" s="62"/>
      <c r="BT260" s="62"/>
      <c r="BU260" s="62"/>
      <c r="BV260" s="62"/>
      <c r="BW260" s="62"/>
      <c r="BX260" s="62"/>
      <c r="BY260" s="62"/>
      <c r="BZ260" s="62"/>
      <c r="CA260" s="62"/>
      <c r="CB260" s="62"/>
      <c r="CC260" s="62"/>
      <c r="CD260" s="62"/>
      <c r="CE260" s="62"/>
      <c r="CF260" s="62"/>
      <c r="CG260" s="62"/>
      <c r="CH260" s="62"/>
      <c r="CI260" s="62"/>
      <c r="CJ260" s="62"/>
      <c r="CK260" s="62"/>
      <c r="CL260" s="62"/>
      <c r="CM260" s="62"/>
      <c r="CN260" s="62"/>
      <c r="CO260" s="62"/>
      <c r="CP260" s="62"/>
      <c r="CQ260" s="62"/>
      <c r="CR260" s="62"/>
      <c r="CS260" s="62"/>
      <c r="CT260" s="62"/>
      <c r="CU260" s="62"/>
      <c r="CV260" s="62"/>
      <c r="CW260" s="62"/>
      <c r="CX260" s="62"/>
      <c r="CY260" s="62"/>
      <c r="CZ260" s="62"/>
      <c r="DA260" s="62"/>
      <c r="DB260" s="62"/>
      <c r="DC260" s="62"/>
      <c r="DD260" s="62"/>
      <c r="DE260" s="62"/>
      <c r="DF260" s="62"/>
      <c r="DG260" s="62"/>
      <c r="DH260" s="62"/>
      <c r="DI260" s="62"/>
      <c r="DJ260" s="62"/>
      <c r="DK260" s="62"/>
      <c r="DL260" s="62"/>
      <c r="DM260" s="62"/>
      <c r="DN260" s="62"/>
      <c r="DO260" s="62"/>
      <c r="DP260" s="62"/>
      <c r="DQ260" s="62"/>
      <c r="DR260" s="62"/>
      <c r="DS260" s="62"/>
      <c r="DT260" s="62"/>
    </row>
    <row r="261" spans="2:124" ht="26.25" customHeight="1">
      <c r="B261" s="98" t="s">
        <v>256</v>
      </c>
      <c r="C261" s="80">
        <f>C262</f>
        <v>73</v>
      </c>
      <c r="D261" s="80">
        <f>(C281+D281)-C262</f>
        <v>15</v>
      </c>
      <c r="E261" s="60"/>
      <c r="F261" s="60"/>
      <c r="G261" s="74"/>
      <c r="H261" s="74"/>
      <c r="I261" s="74"/>
      <c r="J261" s="74"/>
      <c r="K261" s="61">
        <v>0</v>
      </c>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c r="BN261" s="62"/>
      <c r="BO261" s="62"/>
      <c r="BP261" s="62"/>
      <c r="BQ261" s="62"/>
      <c r="BR261" s="62"/>
      <c r="BS261" s="62"/>
      <c r="BT261" s="62"/>
      <c r="BU261" s="62"/>
      <c r="BV261" s="62"/>
      <c r="BW261" s="62"/>
      <c r="BX261" s="62"/>
      <c r="BY261" s="62"/>
      <c r="BZ261" s="62"/>
      <c r="CA261" s="62"/>
      <c r="CB261" s="62"/>
      <c r="CC261" s="62"/>
      <c r="CD261" s="62"/>
      <c r="CE261" s="62"/>
      <c r="CF261" s="62"/>
      <c r="CG261" s="62"/>
      <c r="CH261" s="62"/>
      <c r="CI261" s="62"/>
      <c r="CJ261" s="62"/>
      <c r="CK261" s="62"/>
      <c r="CL261" s="62"/>
      <c r="CM261" s="62"/>
      <c r="CN261" s="62"/>
      <c r="CO261" s="62"/>
      <c r="CP261" s="62"/>
      <c r="CQ261" s="62"/>
      <c r="CR261" s="62"/>
      <c r="CS261" s="62"/>
      <c r="CT261" s="62"/>
      <c r="CU261" s="62"/>
      <c r="CV261" s="62"/>
      <c r="CW261" s="62"/>
      <c r="CX261" s="62"/>
      <c r="CY261" s="62"/>
      <c r="CZ261" s="62"/>
      <c r="DA261" s="62"/>
      <c r="DB261" s="62"/>
      <c r="DC261" s="62"/>
      <c r="DD261" s="62"/>
      <c r="DE261" s="62"/>
      <c r="DF261" s="62"/>
      <c r="DG261" s="62"/>
      <c r="DH261" s="62"/>
      <c r="DI261" s="62"/>
      <c r="DJ261" s="62"/>
      <c r="DK261" s="62"/>
      <c r="DL261" s="62"/>
      <c r="DM261" s="62"/>
      <c r="DN261" s="62"/>
      <c r="DO261" s="62"/>
      <c r="DP261" s="62"/>
      <c r="DQ261" s="62"/>
      <c r="DR261" s="62"/>
      <c r="DS261" s="62"/>
      <c r="DT261" s="62"/>
    </row>
    <row r="262" spans="2:124" ht="26.25" customHeight="1" outlineLevel="1">
      <c r="B262" s="100" t="s">
        <v>257</v>
      </c>
      <c r="C262" s="86">
        <f>C263</f>
        <v>73</v>
      </c>
      <c r="D262" s="86">
        <f>(C268+D268)-C263</f>
        <v>1.7999999999999829</v>
      </c>
      <c r="E262" s="65"/>
      <c r="F262" s="65"/>
      <c r="G262" s="77"/>
      <c r="H262" s="77"/>
      <c r="I262" s="77"/>
      <c r="J262" s="77"/>
      <c r="K262" s="66">
        <v>0</v>
      </c>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c r="BN262" s="62"/>
      <c r="BO262" s="62"/>
      <c r="BP262" s="62"/>
      <c r="BQ262" s="62"/>
      <c r="BR262" s="62"/>
      <c r="BS262" s="62"/>
      <c r="BT262" s="62"/>
      <c r="BU262" s="62"/>
      <c r="BV262" s="62"/>
      <c r="BW262" s="62"/>
      <c r="BX262" s="62"/>
      <c r="BY262" s="62"/>
      <c r="BZ262" s="62"/>
      <c r="CA262" s="62"/>
      <c r="CB262" s="62"/>
      <c r="CC262" s="62"/>
      <c r="CD262" s="62"/>
      <c r="CE262" s="62"/>
      <c r="CF262" s="62"/>
      <c r="CG262" s="62"/>
      <c r="CH262" s="62"/>
      <c r="CI262" s="62"/>
      <c r="CJ262" s="62"/>
      <c r="CK262" s="62"/>
      <c r="CL262" s="62"/>
      <c r="CM262" s="62"/>
      <c r="CN262" s="62"/>
      <c r="CO262" s="62"/>
      <c r="CP262" s="62"/>
      <c r="CQ262" s="62"/>
      <c r="CR262" s="62"/>
      <c r="CS262" s="62"/>
      <c r="CT262" s="62"/>
      <c r="CU262" s="62"/>
      <c r="CV262" s="62"/>
      <c r="CW262" s="62"/>
      <c r="CX262" s="62"/>
      <c r="CY262" s="62"/>
      <c r="CZ262" s="62"/>
      <c r="DA262" s="62"/>
      <c r="DB262" s="62"/>
      <c r="DC262" s="62"/>
      <c r="DD262" s="62"/>
      <c r="DE262" s="62"/>
      <c r="DF262" s="62"/>
      <c r="DG262" s="62"/>
      <c r="DH262" s="62"/>
      <c r="DI262" s="62"/>
      <c r="DJ262" s="62"/>
      <c r="DK262" s="62"/>
      <c r="DL262" s="62"/>
      <c r="DM262" s="62"/>
      <c r="DN262" s="62"/>
      <c r="DO262" s="62"/>
      <c r="DP262" s="62"/>
      <c r="DQ262" s="62"/>
      <c r="DR262" s="62"/>
      <c r="DS262" s="62"/>
      <c r="DT262" s="62"/>
    </row>
    <row r="263" spans="2:124" ht="26.25" customHeight="1" outlineLevel="2">
      <c r="B263" s="99" t="s">
        <v>258</v>
      </c>
      <c r="C263" s="78">
        <f>ROUNDUP(C246+D246,0)</f>
        <v>73</v>
      </c>
      <c r="D263" s="85">
        <v>0.3</v>
      </c>
      <c r="E263" s="63"/>
      <c r="F263" s="63"/>
      <c r="G263" s="76" t="s">
        <v>9</v>
      </c>
      <c r="H263" s="76" t="s">
        <v>347</v>
      </c>
      <c r="I263" s="76"/>
      <c r="J263" s="76"/>
      <c r="K263" s="64">
        <v>0</v>
      </c>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c r="BN263" s="62"/>
      <c r="BO263" s="62"/>
      <c r="BP263" s="62"/>
      <c r="BQ263" s="62"/>
      <c r="BR263" s="62"/>
      <c r="BS263" s="62"/>
      <c r="BT263" s="62"/>
      <c r="BU263" s="62"/>
      <c r="BV263" s="62"/>
      <c r="BW263" s="62"/>
      <c r="BX263" s="62"/>
      <c r="BY263" s="62"/>
      <c r="BZ263" s="62"/>
      <c r="CA263" s="62"/>
      <c r="CB263" s="62"/>
      <c r="CC263" s="62"/>
      <c r="CD263" s="62"/>
      <c r="CE263" s="62"/>
      <c r="CF263" s="62"/>
      <c r="CG263" s="62"/>
      <c r="CH263" s="62"/>
      <c r="CI263" s="62"/>
      <c r="CJ263" s="62"/>
      <c r="CK263" s="62"/>
      <c r="CL263" s="62"/>
      <c r="CM263" s="62"/>
      <c r="CN263" s="62"/>
      <c r="CO263" s="62"/>
      <c r="CP263" s="62"/>
      <c r="CQ263" s="62"/>
      <c r="CR263" s="62"/>
      <c r="CS263" s="62"/>
      <c r="CT263" s="62"/>
      <c r="CU263" s="62"/>
      <c r="CV263" s="62"/>
      <c r="CW263" s="62"/>
      <c r="CX263" s="62"/>
      <c r="CY263" s="62"/>
      <c r="CZ263" s="62"/>
      <c r="DA263" s="62"/>
      <c r="DB263" s="62"/>
      <c r="DC263" s="62"/>
      <c r="DD263" s="62"/>
      <c r="DE263" s="62"/>
      <c r="DF263" s="62"/>
      <c r="DG263" s="62"/>
      <c r="DH263" s="62"/>
      <c r="DI263" s="62"/>
      <c r="DJ263" s="62"/>
      <c r="DK263" s="62"/>
      <c r="DL263" s="62"/>
      <c r="DM263" s="62"/>
      <c r="DN263" s="62"/>
      <c r="DO263" s="62"/>
      <c r="DP263" s="62"/>
      <c r="DQ263" s="62"/>
      <c r="DR263" s="62"/>
      <c r="DS263" s="62"/>
      <c r="DT263" s="62"/>
    </row>
    <row r="264" spans="2:124" ht="26.25" customHeight="1" outlineLevel="2">
      <c r="B264" s="99" t="s">
        <v>259</v>
      </c>
      <c r="C264" s="78">
        <f>C263+D263</f>
        <v>73.3</v>
      </c>
      <c r="D264" s="85">
        <v>0.3</v>
      </c>
      <c r="E264" s="63"/>
      <c r="F264" s="63"/>
      <c r="G264" s="76" t="s">
        <v>9</v>
      </c>
      <c r="H264" s="76" t="s">
        <v>347</v>
      </c>
      <c r="I264" s="76"/>
      <c r="J264" s="76"/>
      <c r="K264" s="64">
        <v>0</v>
      </c>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c r="BO264" s="62"/>
      <c r="BP264" s="62"/>
      <c r="BQ264" s="62"/>
      <c r="BR264" s="62"/>
      <c r="BS264" s="62"/>
      <c r="BT264" s="62"/>
      <c r="BU264" s="62"/>
      <c r="BV264" s="62"/>
      <c r="BW264" s="62"/>
      <c r="BX264" s="62"/>
      <c r="BY264" s="62"/>
      <c r="BZ264" s="62"/>
      <c r="CA264" s="62"/>
      <c r="CB264" s="62"/>
      <c r="CC264" s="62"/>
      <c r="CD264" s="62"/>
      <c r="CE264" s="62"/>
      <c r="CF264" s="62"/>
      <c r="CG264" s="62"/>
      <c r="CH264" s="62"/>
      <c r="CI264" s="62"/>
      <c r="CJ264" s="62"/>
      <c r="CK264" s="62"/>
      <c r="CL264" s="62"/>
      <c r="CM264" s="62"/>
      <c r="CN264" s="62"/>
      <c r="CO264" s="62"/>
      <c r="CP264" s="62"/>
      <c r="CQ264" s="62"/>
      <c r="CR264" s="62"/>
      <c r="CS264" s="62"/>
      <c r="CT264" s="62"/>
      <c r="CU264" s="62"/>
      <c r="CV264" s="62"/>
      <c r="CW264" s="62"/>
      <c r="CX264" s="62"/>
      <c r="CY264" s="62"/>
      <c r="CZ264" s="62"/>
      <c r="DA264" s="62"/>
      <c r="DB264" s="62"/>
      <c r="DC264" s="62"/>
      <c r="DD264" s="62"/>
      <c r="DE264" s="62"/>
      <c r="DF264" s="62"/>
      <c r="DG264" s="62"/>
      <c r="DH264" s="62"/>
      <c r="DI264" s="62"/>
      <c r="DJ264" s="62"/>
      <c r="DK264" s="62"/>
      <c r="DL264" s="62"/>
      <c r="DM264" s="62"/>
      <c r="DN264" s="62"/>
      <c r="DO264" s="62"/>
      <c r="DP264" s="62"/>
      <c r="DQ264" s="62"/>
      <c r="DR264" s="62"/>
      <c r="DS264" s="62"/>
      <c r="DT264" s="62"/>
    </row>
    <row r="265" spans="2:124" ht="26.25" customHeight="1" outlineLevel="2">
      <c r="B265" s="99" t="s">
        <v>260</v>
      </c>
      <c r="C265" s="78">
        <f t="shared" ref="C265:C268" si="25">C264+D264</f>
        <v>73.599999999999994</v>
      </c>
      <c r="D265" s="85">
        <v>0.3</v>
      </c>
      <c r="E265" s="63"/>
      <c r="F265" s="63"/>
      <c r="G265" s="76" t="s">
        <v>9</v>
      </c>
      <c r="H265" s="76" t="s">
        <v>347</v>
      </c>
      <c r="I265" s="76"/>
      <c r="J265" s="76"/>
      <c r="K265" s="64">
        <v>0</v>
      </c>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c r="BN265" s="62"/>
      <c r="BO265" s="62"/>
      <c r="BP265" s="62"/>
      <c r="BQ265" s="62"/>
      <c r="BR265" s="62"/>
      <c r="BS265" s="62"/>
      <c r="BT265" s="62"/>
      <c r="BU265" s="62"/>
      <c r="BV265" s="62"/>
      <c r="BW265" s="62"/>
      <c r="BX265" s="62"/>
      <c r="BY265" s="62"/>
      <c r="BZ265" s="62"/>
      <c r="CA265" s="62"/>
      <c r="CB265" s="62"/>
      <c r="CC265" s="62"/>
      <c r="CD265" s="62"/>
      <c r="CE265" s="62"/>
      <c r="CF265" s="62"/>
      <c r="CG265" s="62"/>
      <c r="CH265" s="62"/>
      <c r="CI265" s="62"/>
      <c r="CJ265" s="62"/>
      <c r="CK265" s="62"/>
      <c r="CL265" s="62"/>
      <c r="CM265" s="62"/>
      <c r="CN265" s="62"/>
      <c r="CO265" s="62"/>
      <c r="CP265" s="62"/>
      <c r="CQ265" s="62"/>
      <c r="CR265" s="62"/>
      <c r="CS265" s="62"/>
      <c r="CT265" s="62"/>
      <c r="CU265" s="62"/>
      <c r="CV265" s="62"/>
      <c r="CW265" s="62"/>
      <c r="CX265" s="62"/>
      <c r="CY265" s="62"/>
      <c r="CZ265" s="62"/>
      <c r="DA265" s="62"/>
      <c r="DB265" s="62"/>
      <c r="DC265" s="62"/>
      <c r="DD265" s="62"/>
      <c r="DE265" s="62"/>
      <c r="DF265" s="62"/>
      <c r="DG265" s="62"/>
      <c r="DH265" s="62"/>
      <c r="DI265" s="62"/>
      <c r="DJ265" s="62"/>
      <c r="DK265" s="62"/>
      <c r="DL265" s="62"/>
      <c r="DM265" s="62"/>
      <c r="DN265" s="62"/>
      <c r="DO265" s="62"/>
      <c r="DP265" s="62"/>
      <c r="DQ265" s="62"/>
      <c r="DR265" s="62"/>
      <c r="DS265" s="62"/>
      <c r="DT265" s="62"/>
    </row>
    <row r="266" spans="2:124" ht="26.25" customHeight="1" outlineLevel="2">
      <c r="B266" s="99" t="s">
        <v>261</v>
      </c>
      <c r="C266" s="78">
        <f t="shared" si="25"/>
        <v>73.899999999999991</v>
      </c>
      <c r="D266" s="85">
        <v>0.3</v>
      </c>
      <c r="E266" s="63"/>
      <c r="F266" s="63"/>
      <c r="G266" s="76" t="s">
        <v>9</v>
      </c>
      <c r="H266" s="76" t="s">
        <v>347</v>
      </c>
      <c r="I266" s="76"/>
      <c r="J266" s="76"/>
      <c r="K266" s="64">
        <v>0</v>
      </c>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c r="BN266" s="62"/>
      <c r="BO266" s="62"/>
      <c r="BP266" s="62"/>
      <c r="BQ266" s="62"/>
      <c r="BR266" s="62"/>
      <c r="BS266" s="62"/>
      <c r="BT266" s="62"/>
      <c r="BU266" s="62"/>
      <c r="BV266" s="62"/>
      <c r="BW266" s="62"/>
      <c r="BX266" s="62"/>
      <c r="BY266" s="62"/>
      <c r="BZ266" s="62"/>
      <c r="CA266" s="62"/>
      <c r="CB266" s="62"/>
      <c r="CC266" s="62"/>
      <c r="CD266" s="62"/>
      <c r="CE266" s="62"/>
      <c r="CF266" s="62"/>
      <c r="CG266" s="62"/>
      <c r="CH266" s="62"/>
      <c r="CI266" s="62"/>
      <c r="CJ266" s="62"/>
      <c r="CK266" s="62"/>
      <c r="CL266" s="62"/>
      <c r="CM266" s="62"/>
      <c r="CN266" s="62"/>
      <c r="CO266" s="62"/>
      <c r="CP266" s="62"/>
      <c r="CQ266" s="62"/>
      <c r="CR266" s="62"/>
      <c r="CS266" s="62"/>
      <c r="CT266" s="62"/>
      <c r="CU266" s="62"/>
      <c r="CV266" s="62"/>
      <c r="CW266" s="62"/>
      <c r="CX266" s="62"/>
      <c r="CY266" s="62"/>
      <c r="CZ266" s="62"/>
      <c r="DA266" s="62"/>
      <c r="DB266" s="62"/>
      <c r="DC266" s="62"/>
      <c r="DD266" s="62"/>
      <c r="DE266" s="62"/>
      <c r="DF266" s="62"/>
      <c r="DG266" s="62"/>
      <c r="DH266" s="62"/>
      <c r="DI266" s="62"/>
      <c r="DJ266" s="62"/>
      <c r="DK266" s="62"/>
      <c r="DL266" s="62"/>
      <c r="DM266" s="62"/>
      <c r="DN266" s="62"/>
      <c r="DO266" s="62"/>
      <c r="DP266" s="62"/>
      <c r="DQ266" s="62"/>
      <c r="DR266" s="62"/>
      <c r="DS266" s="62"/>
      <c r="DT266" s="62"/>
    </row>
    <row r="267" spans="2:124" ht="26.25" customHeight="1" outlineLevel="2">
      <c r="B267" s="99" t="s">
        <v>262</v>
      </c>
      <c r="C267" s="78">
        <f t="shared" si="25"/>
        <v>74.199999999999989</v>
      </c>
      <c r="D267" s="85">
        <v>0.3</v>
      </c>
      <c r="E267" s="63"/>
      <c r="F267" s="63"/>
      <c r="G267" s="76" t="s">
        <v>9</v>
      </c>
      <c r="H267" s="76" t="s">
        <v>347</v>
      </c>
      <c r="I267" s="76"/>
      <c r="J267" s="76"/>
      <c r="K267" s="64">
        <v>0</v>
      </c>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row>
    <row r="268" spans="2:124" ht="26.25" customHeight="1" outlineLevel="2">
      <c r="B268" s="99" t="s">
        <v>263</v>
      </c>
      <c r="C268" s="78">
        <f t="shared" si="25"/>
        <v>74.499999999999986</v>
      </c>
      <c r="D268" s="85">
        <v>0.3</v>
      </c>
      <c r="E268" s="63"/>
      <c r="F268" s="63"/>
      <c r="G268" s="76" t="s">
        <v>9</v>
      </c>
      <c r="H268" s="76" t="s">
        <v>347</v>
      </c>
      <c r="I268" s="76"/>
      <c r="J268" s="76"/>
      <c r="K268" s="64">
        <v>0</v>
      </c>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c r="BN268" s="62"/>
      <c r="BO268" s="62"/>
      <c r="BP268" s="62"/>
      <c r="BQ268" s="62"/>
      <c r="BR268" s="62"/>
      <c r="BS268" s="62"/>
      <c r="BT268" s="62"/>
      <c r="BU268" s="62"/>
      <c r="BV268" s="62"/>
      <c r="BW268" s="62"/>
      <c r="BX268" s="62"/>
      <c r="BY268" s="62"/>
      <c r="BZ268" s="62"/>
      <c r="CA268" s="62"/>
      <c r="CB268" s="62"/>
      <c r="CC268" s="62"/>
      <c r="CD268" s="62"/>
      <c r="CE268" s="62"/>
      <c r="CF268" s="62"/>
      <c r="CG268" s="62"/>
      <c r="CH268" s="62"/>
      <c r="CI268" s="62"/>
      <c r="CJ268" s="62"/>
      <c r="CK268" s="62"/>
      <c r="CL268" s="62"/>
      <c r="CM268" s="62"/>
      <c r="CN268" s="62"/>
      <c r="CO268" s="62"/>
      <c r="CP268" s="62"/>
      <c r="CQ268" s="62"/>
      <c r="CR268" s="62"/>
      <c r="CS268" s="62"/>
      <c r="CT268" s="62"/>
      <c r="CU268" s="62"/>
      <c r="CV268" s="62"/>
      <c r="CW268" s="62"/>
      <c r="CX268" s="62"/>
      <c r="CY268" s="62"/>
      <c r="CZ268" s="62"/>
      <c r="DA268" s="62"/>
      <c r="DB268" s="62"/>
      <c r="DC268" s="62"/>
      <c r="DD268" s="62"/>
      <c r="DE268" s="62"/>
      <c r="DF268" s="62"/>
      <c r="DG268" s="62"/>
      <c r="DH268" s="62"/>
      <c r="DI268" s="62"/>
      <c r="DJ268" s="62"/>
      <c r="DK268" s="62"/>
      <c r="DL268" s="62"/>
      <c r="DM268" s="62"/>
      <c r="DN268" s="62"/>
      <c r="DO268" s="62"/>
      <c r="DP268" s="62"/>
      <c r="DQ268" s="62"/>
      <c r="DR268" s="62"/>
      <c r="DS268" s="62"/>
      <c r="DT268" s="62"/>
    </row>
    <row r="269" spans="2:124" ht="26.25" customHeight="1" outlineLevel="1">
      <c r="B269" s="100" t="s">
        <v>264</v>
      </c>
      <c r="C269" s="86">
        <f>C270</f>
        <v>75</v>
      </c>
      <c r="D269" s="86">
        <f>(C275+D275)-C270</f>
        <v>1.7999999999999829</v>
      </c>
      <c r="E269" s="65"/>
      <c r="F269" s="65"/>
      <c r="G269" s="77"/>
      <c r="H269" s="77"/>
      <c r="I269" s="77"/>
      <c r="J269" s="77"/>
      <c r="K269" s="66">
        <v>0</v>
      </c>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c r="BN269" s="62"/>
      <c r="BO269" s="62"/>
      <c r="BP269" s="62"/>
      <c r="BQ269" s="62"/>
      <c r="BR269" s="62"/>
      <c r="BS269" s="62"/>
      <c r="BT269" s="62"/>
      <c r="BU269" s="62"/>
      <c r="BV269" s="62"/>
      <c r="BW269" s="62"/>
      <c r="BX269" s="62"/>
      <c r="BY269" s="62"/>
      <c r="BZ269" s="62"/>
      <c r="CA269" s="62"/>
      <c r="CB269" s="62"/>
      <c r="CC269" s="62"/>
      <c r="CD269" s="62"/>
      <c r="CE269" s="62"/>
      <c r="CF269" s="62"/>
      <c r="CG269" s="62"/>
      <c r="CH269" s="62"/>
      <c r="CI269" s="62"/>
      <c r="CJ269" s="62"/>
      <c r="CK269" s="62"/>
      <c r="CL269" s="62"/>
      <c r="CM269" s="62"/>
      <c r="CN269" s="62"/>
      <c r="CO269" s="62"/>
      <c r="CP269" s="62"/>
      <c r="CQ269" s="62"/>
      <c r="CR269" s="62"/>
      <c r="CS269" s="62"/>
      <c r="CT269" s="62"/>
      <c r="CU269" s="62"/>
      <c r="CV269" s="62"/>
      <c r="CW269" s="62"/>
      <c r="CX269" s="62"/>
      <c r="CY269" s="62"/>
      <c r="CZ269" s="62"/>
      <c r="DA269" s="62"/>
      <c r="DB269" s="62"/>
      <c r="DC269" s="62"/>
      <c r="DD269" s="62"/>
      <c r="DE269" s="62"/>
      <c r="DF269" s="62"/>
      <c r="DG269" s="62"/>
      <c r="DH269" s="62"/>
      <c r="DI269" s="62"/>
      <c r="DJ269" s="62"/>
      <c r="DK269" s="62"/>
      <c r="DL269" s="62"/>
      <c r="DM269" s="62"/>
      <c r="DN269" s="62"/>
      <c r="DO269" s="62"/>
      <c r="DP269" s="62"/>
      <c r="DQ269" s="62"/>
      <c r="DR269" s="62"/>
      <c r="DS269" s="62"/>
      <c r="DT269" s="62"/>
    </row>
    <row r="270" spans="2:124" ht="26.25" customHeight="1" outlineLevel="2">
      <c r="B270" s="99" t="s">
        <v>258</v>
      </c>
      <c r="C270" s="78">
        <f>ROUNDUP(C268+D268,0)</f>
        <v>75</v>
      </c>
      <c r="D270" s="85">
        <v>0.3</v>
      </c>
      <c r="E270" s="63"/>
      <c r="F270" s="63"/>
      <c r="G270" s="76" t="s">
        <v>9</v>
      </c>
      <c r="H270" s="76" t="s">
        <v>347</v>
      </c>
      <c r="I270" s="76"/>
      <c r="J270" s="76"/>
      <c r="K270" s="64">
        <v>0</v>
      </c>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c r="BN270" s="62"/>
      <c r="BO270" s="62"/>
      <c r="BP270" s="62"/>
      <c r="BQ270" s="62"/>
      <c r="BR270" s="62"/>
      <c r="BS270" s="62"/>
      <c r="BT270" s="62"/>
      <c r="BU270" s="62"/>
      <c r="BV270" s="62"/>
      <c r="BW270" s="62"/>
      <c r="BX270" s="62"/>
      <c r="BY270" s="62"/>
      <c r="BZ270" s="62"/>
      <c r="CA270" s="62"/>
      <c r="CB270" s="62"/>
      <c r="CC270" s="62"/>
      <c r="CD270" s="62"/>
      <c r="CE270" s="62"/>
      <c r="CF270" s="62"/>
      <c r="CG270" s="62"/>
      <c r="CH270" s="62"/>
      <c r="CI270" s="62"/>
      <c r="CJ270" s="62"/>
      <c r="CK270" s="62"/>
      <c r="CL270" s="62"/>
      <c r="CM270" s="62"/>
      <c r="CN270" s="62"/>
      <c r="CO270" s="62"/>
      <c r="CP270" s="62"/>
      <c r="CQ270" s="62"/>
      <c r="CR270" s="62"/>
      <c r="CS270" s="62"/>
      <c r="CT270" s="62"/>
      <c r="CU270" s="62"/>
      <c r="CV270" s="62"/>
      <c r="CW270" s="62"/>
      <c r="CX270" s="62"/>
      <c r="CY270" s="62"/>
      <c r="CZ270" s="62"/>
      <c r="DA270" s="62"/>
      <c r="DB270" s="62"/>
      <c r="DC270" s="62"/>
      <c r="DD270" s="62"/>
      <c r="DE270" s="62"/>
      <c r="DF270" s="62"/>
      <c r="DG270" s="62"/>
      <c r="DH270" s="62"/>
      <c r="DI270" s="62"/>
      <c r="DJ270" s="62"/>
      <c r="DK270" s="62"/>
      <c r="DL270" s="62"/>
      <c r="DM270" s="62"/>
      <c r="DN270" s="62"/>
      <c r="DO270" s="62"/>
      <c r="DP270" s="62"/>
      <c r="DQ270" s="62"/>
      <c r="DR270" s="62"/>
      <c r="DS270" s="62"/>
      <c r="DT270" s="62"/>
    </row>
    <row r="271" spans="2:124" ht="26.25" customHeight="1" outlineLevel="2">
      <c r="B271" s="99" t="s">
        <v>259</v>
      </c>
      <c r="C271" s="78">
        <f>C270+D270</f>
        <v>75.3</v>
      </c>
      <c r="D271" s="85">
        <v>0.3</v>
      </c>
      <c r="E271" s="63"/>
      <c r="F271" s="63"/>
      <c r="G271" s="76" t="s">
        <v>9</v>
      </c>
      <c r="H271" s="76" t="s">
        <v>347</v>
      </c>
      <c r="I271" s="76"/>
      <c r="J271" s="76"/>
      <c r="K271" s="64">
        <v>0</v>
      </c>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c r="BN271" s="62"/>
      <c r="BO271" s="62"/>
      <c r="BP271" s="62"/>
      <c r="BQ271" s="62"/>
      <c r="BR271" s="62"/>
      <c r="BS271" s="62"/>
      <c r="BT271" s="62"/>
      <c r="BU271" s="62"/>
      <c r="BV271" s="62"/>
      <c r="BW271" s="62"/>
      <c r="BX271" s="62"/>
      <c r="BY271" s="62"/>
      <c r="BZ271" s="62"/>
      <c r="CA271" s="62"/>
      <c r="CB271" s="62"/>
      <c r="CC271" s="62"/>
      <c r="CD271" s="62"/>
      <c r="CE271" s="62"/>
      <c r="CF271" s="62"/>
      <c r="CG271" s="62"/>
      <c r="CH271" s="62"/>
      <c r="CI271" s="62"/>
      <c r="CJ271" s="62"/>
      <c r="CK271" s="62"/>
      <c r="CL271" s="62"/>
      <c r="CM271" s="62"/>
      <c r="CN271" s="62"/>
      <c r="CO271" s="62"/>
      <c r="CP271" s="62"/>
      <c r="CQ271" s="62"/>
      <c r="CR271" s="62"/>
      <c r="CS271" s="62"/>
      <c r="CT271" s="62"/>
      <c r="CU271" s="62"/>
      <c r="CV271" s="62"/>
      <c r="CW271" s="62"/>
      <c r="CX271" s="62"/>
      <c r="CY271" s="62"/>
      <c r="CZ271" s="62"/>
      <c r="DA271" s="62"/>
      <c r="DB271" s="62"/>
      <c r="DC271" s="62"/>
      <c r="DD271" s="62"/>
      <c r="DE271" s="62"/>
      <c r="DF271" s="62"/>
      <c r="DG271" s="62"/>
      <c r="DH271" s="62"/>
      <c r="DI271" s="62"/>
      <c r="DJ271" s="62"/>
      <c r="DK271" s="62"/>
      <c r="DL271" s="62"/>
      <c r="DM271" s="62"/>
      <c r="DN271" s="62"/>
      <c r="DO271" s="62"/>
      <c r="DP271" s="62"/>
      <c r="DQ271" s="62"/>
      <c r="DR271" s="62"/>
      <c r="DS271" s="62"/>
      <c r="DT271" s="62"/>
    </row>
    <row r="272" spans="2:124" ht="26.25" customHeight="1" outlineLevel="2">
      <c r="B272" s="99" t="s">
        <v>260</v>
      </c>
      <c r="C272" s="78">
        <f t="shared" ref="C272:C275" si="26">C271+D271</f>
        <v>75.599999999999994</v>
      </c>
      <c r="D272" s="85">
        <v>0.3</v>
      </c>
      <c r="E272" s="63"/>
      <c r="F272" s="63"/>
      <c r="G272" s="76" t="s">
        <v>9</v>
      </c>
      <c r="H272" s="76" t="s">
        <v>347</v>
      </c>
      <c r="I272" s="76"/>
      <c r="J272" s="76"/>
      <c r="K272" s="64">
        <v>0</v>
      </c>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c r="BN272" s="62"/>
      <c r="BO272" s="62"/>
      <c r="BP272" s="62"/>
      <c r="BQ272" s="62"/>
      <c r="BR272" s="62"/>
      <c r="BS272" s="62"/>
      <c r="BT272" s="62"/>
      <c r="BU272" s="62"/>
      <c r="BV272" s="62"/>
      <c r="BW272" s="62"/>
      <c r="BX272" s="62"/>
      <c r="BY272" s="62"/>
      <c r="BZ272" s="62"/>
      <c r="CA272" s="62"/>
      <c r="CB272" s="62"/>
      <c r="CC272" s="62"/>
      <c r="CD272" s="62"/>
      <c r="CE272" s="62"/>
      <c r="CF272" s="62"/>
      <c r="CG272" s="62"/>
      <c r="CH272" s="62"/>
      <c r="CI272" s="62"/>
      <c r="CJ272" s="62"/>
      <c r="CK272" s="62"/>
      <c r="CL272" s="62"/>
      <c r="CM272" s="62"/>
      <c r="CN272" s="62"/>
      <c r="CO272" s="62"/>
      <c r="CP272" s="62"/>
      <c r="CQ272" s="62"/>
      <c r="CR272" s="62"/>
      <c r="CS272" s="62"/>
      <c r="CT272" s="62"/>
      <c r="CU272" s="62"/>
      <c r="CV272" s="62"/>
      <c r="CW272" s="62"/>
      <c r="CX272" s="62"/>
      <c r="CY272" s="62"/>
      <c r="CZ272" s="62"/>
      <c r="DA272" s="62"/>
      <c r="DB272" s="62"/>
      <c r="DC272" s="62"/>
      <c r="DD272" s="62"/>
      <c r="DE272" s="62"/>
      <c r="DF272" s="62"/>
      <c r="DG272" s="62"/>
      <c r="DH272" s="62"/>
      <c r="DI272" s="62"/>
      <c r="DJ272" s="62"/>
      <c r="DK272" s="62"/>
      <c r="DL272" s="62"/>
      <c r="DM272" s="62"/>
      <c r="DN272" s="62"/>
      <c r="DO272" s="62"/>
      <c r="DP272" s="62"/>
      <c r="DQ272" s="62"/>
      <c r="DR272" s="62"/>
      <c r="DS272" s="62"/>
      <c r="DT272" s="62"/>
    </row>
    <row r="273" spans="2:124" ht="26.25" customHeight="1" outlineLevel="2">
      <c r="B273" s="99" t="s">
        <v>261</v>
      </c>
      <c r="C273" s="78">
        <f t="shared" si="26"/>
        <v>75.899999999999991</v>
      </c>
      <c r="D273" s="85">
        <v>0.3</v>
      </c>
      <c r="E273" s="63"/>
      <c r="F273" s="63"/>
      <c r="G273" s="76" t="s">
        <v>9</v>
      </c>
      <c r="H273" s="76" t="s">
        <v>347</v>
      </c>
      <c r="I273" s="76"/>
      <c r="J273" s="76"/>
      <c r="K273" s="64">
        <v>0</v>
      </c>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c r="BN273" s="62"/>
      <c r="BO273" s="62"/>
      <c r="BP273" s="62"/>
      <c r="BQ273" s="62"/>
      <c r="BR273" s="62"/>
      <c r="BS273" s="62"/>
      <c r="BT273" s="62"/>
      <c r="BU273" s="62"/>
      <c r="BV273" s="62"/>
      <c r="BW273" s="62"/>
      <c r="BX273" s="62"/>
      <c r="BY273" s="62"/>
      <c r="BZ273" s="62"/>
      <c r="CA273" s="62"/>
      <c r="CB273" s="62"/>
      <c r="CC273" s="62"/>
      <c r="CD273" s="62"/>
      <c r="CE273" s="62"/>
      <c r="CF273" s="62"/>
      <c r="CG273" s="62"/>
      <c r="CH273" s="62"/>
      <c r="CI273" s="62"/>
      <c r="CJ273" s="62"/>
      <c r="CK273" s="62"/>
      <c r="CL273" s="62"/>
      <c r="CM273" s="62"/>
      <c r="CN273" s="62"/>
      <c r="CO273" s="62"/>
      <c r="CP273" s="62"/>
      <c r="CQ273" s="62"/>
      <c r="CR273" s="62"/>
      <c r="CS273" s="62"/>
      <c r="CT273" s="62"/>
      <c r="CU273" s="62"/>
      <c r="CV273" s="62"/>
      <c r="CW273" s="62"/>
      <c r="CX273" s="62"/>
      <c r="CY273" s="62"/>
      <c r="CZ273" s="62"/>
      <c r="DA273" s="62"/>
      <c r="DB273" s="62"/>
      <c r="DC273" s="62"/>
      <c r="DD273" s="62"/>
      <c r="DE273" s="62"/>
      <c r="DF273" s="62"/>
      <c r="DG273" s="62"/>
      <c r="DH273" s="62"/>
      <c r="DI273" s="62"/>
      <c r="DJ273" s="62"/>
      <c r="DK273" s="62"/>
      <c r="DL273" s="62"/>
      <c r="DM273" s="62"/>
      <c r="DN273" s="62"/>
      <c r="DO273" s="62"/>
      <c r="DP273" s="62"/>
      <c r="DQ273" s="62"/>
      <c r="DR273" s="62"/>
      <c r="DS273" s="62"/>
      <c r="DT273" s="62"/>
    </row>
    <row r="274" spans="2:124" ht="26.25" customHeight="1" outlineLevel="2">
      <c r="B274" s="99" t="s">
        <v>262</v>
      </c>
      <c r="C274" s="78">
        <f t="shared" si="26"/>
        <v>76.199999999999989</v>
      </c>
      <c r="D274" s="85">
        <v>0.3</v>
      </c>
      <c r="E274" s="63"/>
      <c r="F274" s="63"/>
      <c r="G274" s="76" t="s">
        <v>9</v>
      </c>
      <c r="H274" s="76" t="s">
        <v>347</v>
      </c>
      <c r="I274" s="76"/>
      <c r="J274" s="76"/>
      <c r="K274" s="64">
        <v>0</v>
      </c>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row>
    <row r="275" spans="2:124" ht="26.25" customHeight="1" outlineLevel="2">
      <c r="B275" s="99" t="s">
        <v>263</v>
      </c>
      <c r="C275" s="78">
        <f t="shared" si="26"/>
        <v>76.499999999999986</v>
      </c>
      <c r="D275" s="85">
        <v>0.3</v>
      </c>
      <c r="E275" s="63"/>
      <c r="F275" s="63"/>
      <c r="G275" s="76" t="s">
        <v>9</v>
      </c>
      <c r="H275" s="76" t="s">
        <v>347</v>
      </c>
      <c r="I275" s="76"/>
      <c r="J275" s="76"/>
      <c r="K275" s="64">
        <v>0</v>
      </c>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c r="BN275" s="62"/>
      <c r="BO275" s="62"/>
      <c r="BP275" s="62"/>
      <c r="BQ275" s="62"/>
      <c r="BR275" s="62"/>
      <c r="BS275" s="62"/>
      <c r="BT275" s="62"/>
      <c r="BU275" s="62"/>
      <c r="BV275" s="62"/>
      <c r="BW275" s="62"/>
      <c r="BX275" s="62"/>
      <c r="BY275" s="62"/>
      <c r="BZ275" s="62"/>
      <c r="CA275" s="62"/>
      <c r="CB275" s="62"/>
      <c r="CC275" s="62"/>
      <c r="CD275" s="62"/>
      <c r="CE275" s="62"/>
      <c r="CF275" s="62"/>
      <c r="CG275" s="62"/>
      <c r="CH275" s="62"/>
      <c r="CI275" s="62"/>
      <c r="CJ275" s="62"/>
      <c r="CK275" s="62"/>
      <c r="CL275" s="62"/>
      <c r="CM275" s="62"/>
      <c r="CN275" s="62"/>
      <c r="CO275" s="62"/>
      <c r="CP275" s="62"/>
      <c r="CQ275" s="62"/>
      <c r="CR275" s="62"/>
      <c r="CS275" s="62"/>
      <c r="CT275" s="62"/>
      <c r="CU275" s="62"/>
      <c r="CV275" s="62"/>
      <c r="CW275" s="62"/>
      <c r="CX275" s="62"/>
      <c r="CY275" s="62"/>
      <c r="CZ275" s="62"/>
      <c r="DA275" s="62"/>
      <c r="DB275" s="62"/>
      <c r="DC275" s="62"/>
      <c r="DD275" s="62"/>
      <c r="DE275" s="62"/>
      <c r="DF275" s="62"/>
      <c r="DG275" s="62"/>
      <c r="DH275" s="62"/>
      <c r="DI275" s="62"/>
      <c r="DJ275" s="62"/>
      <c r="DK275" s="62"/>
      <c r="DL275" s="62"/>
      <c r="DM275" s="62"/>
      <c r="DN275" s="62"/>
      <c r="DO275" s="62"/>
      <c r="DP275" s="62"/>
      <c r="DQ275" s="62"/>
      <c r="DR275" s="62"/>
      <c r="DS275" s="62"/>
      <c r="DT275" s="62"/>
    </row>
    <row r="276" spans="2:124" ht="26.25" customHeight="1" outlineLevel="1">
      <c r="B276" s="100" t="s">
        <v>301</v>
      </c>
      <c r="C276" s="86">
        <f>C277</f>
        <v>79</v>
      </c>
      <c r="D276" s="86">
        <f>(C278+D278)-C277</f>
        <v>1</v>
      </c>
      <c r="E276" s="65"/>
      <c r="F276" s="65"/>
      <c r="G276" s="77"/>
      <c r="H276" s="77"/>
      <c r="I276" s="77"/>
      <c r="J276" s="77"/>
      <c r="K276" s="66">
        <v>0</v>
      </c>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c r="BN276" s="62"/>
      <c r="BO276" s="62"/>
      <c r="BP276" s="62"/>
      <c r="BQ276" s="62"/>
      <c r="BR276" s="62"/>
      <c r="BS276" s="62"/>
      <c r="BT276" s="62"/>
      <c r="BU276" s="62"/>
      <c r="BV276" s="62"/>
      <c r="BW276" s="62"/>
      <c r="BX276" s="62"/>
      <c r="BY276" s="62"/>
      <c r="BZ276" s="62"/>
      <c r="CA276" s="62"/>
      <c r="CB276" s="62"/>
      <c r="CC276" s="62"/>
      <c r="CD276" s="62"/>
      <c r="CE276" s="62"/>
      <c r="CF276" s="62"/>
      <c r="CG276" s="62"/>
      <c r="CH276" s="62"/>
      <c r="CI276" s="62"/>
      <c r="CJ276" s="62"/>
      <c r="CK276" s="62"/>
      <c r="CL276" s="62"/>
      <c r="CM276" s="62"/>
      <c r="CN276" s="62"/>
      <c r="CO276" s="62"/>
      <c r="CP276" s="62"/>
      <c r="CQ276" s="62"/>
      <c r="CR276" s="62"/>
      <c r="CS276" s="62"/>
      <c r="CT276" s="62"/>
      <c r="CU276" s="62"/>
      <c r="CV276" s="62"/>
      <c r="CW276" s="62"/>
      <c r="CX276" s="62"/>
      <c r="CY276" s="62"/>
      <c r="CZ276" s="62"/>
      <c r="DA276" s="62"/>
      <c r="DB276" s="62"/>
      <c r="DC276" s="62"/>
      <c r="DD276" s="62"/>
      <c r="DE276" s="62"/>
      <c r="DF276" s="62"/>
      <c r="DG276" s="62"/>
      <c r="DH276" s="62"/>
      <c r="DI276" s="62"/>
      <c r="DJ276" s="62"/>
      <c r="DK276" s="62"/>
      <c r="DL276" s="62"/>
      <c r="DM276" s="62"/>
      <c r="DN276" s="62"/>
      <c r="DO276" s="62"/>
      <c r="DP276" s="62"/>
      <c r="DQ276" s="62"/>
      <c r="DR276" s="62"/>
      <c r="DS276" s="62"/>
      <c r="DT276" s="62"/>
    </row>
    <row r="277" spans="2:124" ht="26.25" customHeight="1" outlineLevel="2">
      <c r="B277" s="99" t="s">
        <v>302</v>
      </c>
      <c r="C277" s="78">
        <f>ROUNDUP(C284+D284,0)</f>
        <v>79</v>
      </c>
      <c r="D277" s="85">
        <v>0.5</v>
      </c>
      <c r="E277" s="63"/>
      <c r="F277" s="63"/>
      <c r="G277" s="76" t="s">
        <v>9</v>
      </c>
      <c r="H277" s="76" t="s">
        <v>347</v>
      </c>
      <c r="I277" s="76"/>
      <c r="J277" s="76"/>
      <c r="K277" s="64">
        <v>0</v>
      </c>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c r="BN277" s="62"/>
      <c r="BO277" s="62"/>
      <c r="BP277" s="62"/>
      <c r="BQ277" s="62"/>
      <c r="BR277" s="62"/>
      <c r="BS277" s="62"/>
      <c r="BT277" s="62"/>
      <c r="BU277" s="62"/>
      <c r="BV277" s="62"/>
      <c r="BW277" s="62"/>
      <c r="BX277" s="62"/>
      <c r="BY277" s="62"/>
      <c r="BZ277" s="62"/>
      <c r="CA277" s="62"/>
      <c r="CB277" s="62"/>
      <c r="CC277" s="62"/>
      <c r="CD277" s="62"/>
      <c r="CE277" s="62"/>
      <c r="CF277" s="62"/>
      <c r="CG277" s="62"/>
      <c r="CH277" s="62"/>
      <c r="CI277" s="62"/>
      <c r="CJ277" s="62"/>
      <c r="CK277" s="62"/>
      <c r="CL277" s="62"/>
      <c r="CM277" s="62"/>
      <c r="CN277" s="62"/>
      <c r="CO277" s="62"/>
      <c r="CP277" s="62"/>
      <c r="CQ277" s="62"/>
      <c r="CR277" s="62"/>
      <c r="CS277" s="62"/>
      <c r="CT277" s="62"/>
      <c r="CU277" s="62"/>
      <c r="CV277" s="62"/>
      <c r="CW277" s="62"/>
      <c r="CX277" s="62"/>
      <c r="CY277" s="62"/>
      <c r="CZ277" s="62"/>
      <c r="DA277" s="62"/>
      <c r="DB277" s="62"/>
      <c r="DC277" s="62"/>
      <c r="DD277" s="62"/>
      <c r="DE277" s="62"/>
      <c r="DF277" s="62"/>
      <c r="DG277" s="62"/>
      <c r="DH277" s="62"/>
      <c r="DI277" s="62"/>
      <c r="DJ277" s="62"/>
      <c r="DK277" s="62"/>
      <c r="DL277" s="62"/>
      <c r="DM277" s="62"/>
      <c r="DN277" s="62"/>
      <c r="DO277" s="62"/>
      <c r="DP277" s="62"/>
      <c r="DQ277" s="62"/>
      <c r="DR277" s="62"/>
      <c r="DS277" s="62"/>
      <c r="DT277" s="62"/>
    </row>
    <row r="278" spans="2:124" ht="26.25" customHeight="1" outlineLevel="2">
      <c r="B278" s="99" t="s">
        <v>303</v>
      </c>
      <c r="C278" s="78">
        <f>C277+D277</f>
        <v>79.5</v>
      </c>
      <c r="D278" s="85">
        <v>0.5</v>
      </c>
      <c r="E278" s="63"/>
      <c r="F278" s="63"/>
      <c r="G278" s="76" t="s">
        <v>9</v>
      </c>
      <c r="H278" s="76" t="s">
        <v>347</v>
      </c>
      <c r="I278" s="76"/>
      <c r="J278" s="76"/>
      <c r="K278" s="64">
        <v>0</v>
      </c>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c r="BN278" s="62"/>
      <c r="BO278" s="62"/>
      <c r="BP278" s="62"/>
      <c r="BQ278" s="62"/>
      <c r="BR278" s="62"/>
      <c r="BS278" s="62"/>
      <c r="BT278" s="62"/>
      <c r="BU278" s="62"/>
      <c r="BV278" s="62"/>
      <c r="BW278" s="62"/>
      <c r="BX278" s="62"/>
      <c r="BY278" s="62"/>
      <c r="BZ278" s="62"/>
      <c r="CA278" s="62"/>
      <c r="CB278" s="62"/>
      <c r="CC278" s="62"/>
      <c r="CD278" s="62"/>
      <c r="CE278" s="62"/>
      <c r="CF278" s="62"/>
      <c r="CG278" s="62"/>
      <c r="CH278" s="62"/>
      <c r="CI278" s="62"/>
      <c r="CJ278" s="62"/>
      <c r="CK278" s="62"/>
      <c r="CL278" s="62"/>
      <c r="CM278" s="62"/>
      <c r="CN278" s="62"/>
      <c r="CO278" s="62"/>
      <c r="CP278" s="62"/>
      <c r="CQ278" s="62"/>
      <c r="CR278" s="62"/>
      <c r="CS278" s="62"/>
      <c r="CT278" s="62"/>
      <c r="CU278" s="62"/>
      <c r="CV278" s="62"/>
      <c r="CW278" s="62"/>
      <c r="CX278" s="62"/>
      <c r="CY278" s="62"/>
      <c r="CZ278" s="62"/>
      <c r="DA278" s="62"/>
      <c r="DB278" s="62"/>
      <c r="DC278" s="62"/>
      <c r="DD278" s="62"/>
      <c r="DE278" s="62"/>
      <c r="DF278" s="62"/>
      <c r="DG278" s="62"/>
      <c r="DH278" s="62"/>
      <c r="DI278" s="62"/>
      <c r="DJ278" s="62"/>
      <c r="DK278" s="62"/>
      <c r="DL278" s="62"/>
      <c r="DM278" s="62"/>
      <c r="DN278" s="62"/>
      <c r="DO278" s="62"/>
      <c r="DP278" s="62"/>
      <c r="DQ278" s="62"/>
      <c r="DR278" s="62"/>
      <c r="DS278" s="62"/>
      <c r="DT278" s="62"/>
    </row>
    <row r="279" spans="2:124" ht="26.25" customHeight="1" outlineLevel="1">
      <c r="B279" s="100" t="s">
        <v>300</v>
      </c>
      <c r="C279" s="86">
        <f>C280</f>
        <v>81</v>
      </c>
      <c r="D279" s="86">
        <f>(C281+D281)-C280</f>
        <v>7</v>
      </c>
      <c r="E279" s="65"/>
      <c r="F279" s="65"/>
      <c r="G279" s="77"/>
      <c r="H279" s="77"/>
      <c r="I279" s="77"/>
      <c r="J279" s="77"/>
      <c r="K279" s="66">
        <v>0</v>
      </c>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c r="BN279" s="62"/>
      <c r="BO279" s="62"/>
      <c r="BP279" s="62"/>
      <c r="BQ279" s="62"/>
      <c r="BR279" s="62"/>
      <c r="BS279" s="62"/>
      <c r="BT279" s="62"/>
      <c r="BU279" s="62"/>
      <c r="BV279" s="62"/>
      <c r="BW279" s="62"/>
      <c r="BX279" s="62"/>
      <c r="BY279" s="62"/>
      <c r="BZ279" s="62"/>
      <c r="CA279" s="62"/>
      <c r="CB279" s="62"/>
      <c r="CC279" s="62"/>
      <c r="CD279" s="62"/>
      <c r="CE279" s="62"/>
      <c r="CF279" s="62"/>
      <c r="CG279" s="62"/>
      <c r="CH279" s="62"/>
      <c r="CI279" s="62"/>
      <c r="CJ279" s="62"/>
      <c r="CK279" s="62"/>
      <c r="CL279" s="62"/>
      <c r="CM279" s="62"/>
      <c r="CN279" s="62"/>
      <c r="CO279" s="62"/>
      <c r="CP279" s="62"/>
      <c r="CQ279" s="62"/>
      <c r="CR279" s="62"/>
      <c r="CS279" s="62"/>
      <c r="CT279" s="62"/>
      <c r="CU279" s="62"/>
      <c r="CV279" s="62"/>
      <c r="CW279" s="62"/>
      <c r="CX279" s="62"/>
      <c r="CY279" s="62"/>
      <c r="CZ279" s="62"/>
      <c r="DA279" s="62"/>
      <c r="DB279" s="62"/>
      <c r="DC279" s="62"/>
      <c r="DD279" s="62"/>
      <c r="DE279" s="62"/>
      <c r="DF279" s="62"/>
      <c r="DG279" s="62"/>
      <c r="DH279" s="62"/>
      <c r="DI279" s="62"/>
      <c r="DJ279" s="62"/>
      <c r="DK279" s="62"/>
      <c r="DL279" s="62"/>
      <c r="DM279" s="62"/>
      <c r="DN279" s="62"/>
      <c r="DO279" s="62"/>
      <c r="DP279" s="62"/>
      <c r="DQ279" s="62"/>
      <c r="DR279" s="62"/>
      <c r="DS279" s="62"/>
      <c r="DT279" s="62"/>
    </row>
    <row r="280" spans="2:124" ht="26.25" customHeight="1" outlineLevel="2">
      <c r="B280" s="99" t="s">
        <v>265</v>
      </c>
      <c r="C280" s="78">
        <f>ROUNDUP(C286+D286,0)</f>
        <v>81</v>
      </c>
      <c r="D280" s="85">
        <v>3</v>
      </c>
      <c r="E280" s="63"/>
      <c r="F280" s="63"/>
      <c r="G280" s="76" t="s">
        <v>287</v>
      </c>
      <c r="H280" s="76" t="s">
        <v>347</v>
      </c>
      <c r="I280" s="76"/>
      <c r="J280" s="76"/>
      <c r="K280" s="64">
        <v>0</v>
      </c>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c r="BN280" s="62"/>
      <c r="BO280" s="62"/>
      <c r="BP280" s="62"/>
      <c r="BQ280" s="62"/>
      <c r="BR280" s="62"/>
      <c r="BS280" s="62"/>
      <c r="BT280" s="62"/>
      <c r="BU280" s="62"/>
      <c r="BV280" s="62"/>
      <c r="BW280" s="62"/>
      <c r="BX280" s="62"/>
      <c r="BY280" s="62"/>
      <c r="BZ280" s="62"/>
      <c r="CA280" s="62"/>
      <c r="CB280" s="62"/>
      <c r="CC280" s="62"/>
      <c r="CD280" s="62"/>
      <c r="CE280" s="62"/>
      <c r="CF280" s="62"/>
      <c r="CG280" s="62"/>
      <c r="CH280" s="62"/>
      <c r="CI280" s="62"/>
      <c r="CJ280" s="62"/>
      <c r="CK280" s="62"/>
      <c r="CL280" s="62"/>
      <c r="CM280" s="62"/>
      <c r="CN280" s="62"/>
      <c r="CO280" s="62"/>
      <c r="CP280" s="62"/>
      <c r="CQ280" s="62"/>
      <c r="CR280" s="62"/>
      <c r="CS280" s="62"/>
      <c r="CT280" s="62"/>
      <c r="CU280" s="62"/>
      <c r="CV280" s="62"/>
      <c r="CW280" s="62"/>
      <c r="CX280" s="62"/>
      <c r="CY280" s="62"/>
      <c r="CZ280" s="62"/>
      <c r="DA280" s="62"/>
      <c r="DB280" s="62"/>
      <c r="DC280" s="62"/>
      <c r="DD280" s="62"/>
      <c r="DE280" s="62"/>
      <c r="DF280" s="62"/>
      <c r="DG280" s="62"/>
      <c r="DH280" s="62"/>
      <c r="DI280" s="62"/>
      <c r="DJ280" s="62"/>
      <c r="DK280" s="62"/>
      <c r="DL280" s="62"/>
      <c r="DM280" s="62"/>
      <c r="DN280" s="62"/>
      <c r="DO280" s="62"/>
      <c r="DP280" s="62"/>
      <c r="DQ280" s="62"/>
      <c r="DR280" s="62"/>
      <c r="DS280" s="62"/>
      <c r="DT280" s="62"/>
    </row>
    <row r="281" spans="2:124" ht="26.25" customHeight="1" outlineLevel="2">
      <c r="B281" s="99" t="s">
        <v>266</v>
      </c>
      <c r="C281" s="78">
        <f>C287+D287</f>
        <v>86</v>
      </c>
      <c r="D281" s="85">
        <v>2</v>
      </c>
      <c r="E281" s="63"/>
      <c r="F281" s="63"/>
      <c r="G281" s="76" t="s">
        <v>287</v>
      </c>
      <c r="H281" s="76" t="s">
        <v>347</v>
      </c>
      <c r="I281" s="76"/>
      <c r="J281" s="76"/>
      <c r="K281" s="64">
        <v>0</v>
      </c>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c r="BN281" s="62"/>
      <c r="BO281" s="62"/>
      <c r="BP281" s="62"/>
      <c r="BQ281" s="62"/>
      <c r="BR281" s="62"/>
      <c r="BS281" s="62"/>
      <c r="BT281" s="62"/>
      <c r="BU281" s="62"/>
      <c r="BV281" s="62"/>
      <c r="BW281" s="62"/>
      <c r="BX281" s="62"/>
      <c r="BY281" s="62"/>
      <c r="BZ281" s="62"/>
      <c r="CA281" s="62"/>
      <c r="CB281" s="62"/>
      <c r="CC281" s="62"/>
      <c r="CD281" s="62"/>
      <c r="CE281" s="62"/>
      <c r="CF281" s="62"/>
      <c r="CG281" s="62"/>
      <c r="CH281" s="62"/>
      <c r="CI281" s="62"/>
      <c r="CJ281" s="62"/>
      <c r="CK281" s="62"/>
      <c r="CL281" s="62"/>
      <c r="CM281" s="62"/>
      <c r="CN281" s="62"/>
      <c r="CO281" s="62"/>
      <c r="CP281" s="62"/>
      <c r="CQ281" s="62"/>
      <c r="CR281" s="62"/>
      <c r="CS281" s="62"/>
      <c r="CT281" s="62"/>
      <c r="CU281" s="62"/>
      <c r="CV281" s="62"/>
      <c r="CW281" s="62"/>
      <c r="CX281" s="62"/>
      <c r="CY281" s="62"/>
      <c r="CZ281" s="62"/>
      <c r="DA281" s="62"/>
      <c r="DB281" s="62"/>
      <c r="DC281" s="62"/>
      <c r="DD281" s="62"/>
      <c r="DE281" s="62"/>
      <c r="DF281" s="62"/>
      <c r="DG281" s="62"/>
      <c r="DH281" s="62"/>
      <c r="DI281" s="62"/>
      <c r="DJ281" s="62"/>
      <c r="DK281" s="62"/>
      <c r="DL281" s="62"/>
      <c r="DM281" s="62"/>
      <c r="DN281" s="62"/>
      <c r="DO281" s="62"/>
      <c r="DP281" s="62"/>
      <c r="DQ281" s="62"/>
      <c r="DR281" s="62"/>
      <c r="DS281" s="62"/>
      <c r="DT281" s="62"/>
    </row>
    <row r="282" spans="2:124" ht="26.25" customHeight="1">
      <c r="B282" s="98" t="s">
        <v>280</v>
      </c>
      <c r="C282" s="80">
        <f>C283</f>
        <v>77</v>
      </c>
      <c r="D282" s="80">
        <f>(C287+D287)-C283</f>
        <v>9</v>
      </c>
      <c r="E282" s="60"/>
      <c r="F282" s="60"/>
      <c r="G282" s="74"/>
      <c r="H282" s="74"/>
      <c r="I282" s="74"/>
      <c r="J282" s="74"/>
      <c r="K282" s="61">
        <v>0</v>
      </c>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c r="BN282" s="62"/>
      <c r="BO282" s="62"/>
      <c r="BP282" s="62"/>
      <c r="BQ282" s="62"/>
      <c r="BR282" s="62"/>
      <c r="BS282" s="62"/>
      <c r="BT282" s="62"/>
      <c r="BU282" s="62"/>
      <c r="BV282" s="62"/>
      <c r="BW282" s="62"/>
      <c r="BX282" s="62"/>
      <c r="BY282" s="62"/>
      <c r="BZ282" s="62"/>
      <c r="CA282" s="62"/>
      <c r="CB282" s="62"/>
      <c r="CC282" s="62"/>
      <c r="CD282" s="62"/>
      <c r="CE282" s="62"/>
      <c r="CF282" s="62"/>
      <c r="CG282" s="62"/>
      <c r="CH282" s="62"/>
      <c r="CI282" s="62"/>
      <c r="CJ282" s="62"/>
      <c r="CK282" s="62"/>
      <c r="CL282" s="62"/>
      <c r="CM282" s="62"/>
      <c r="CN282" s="62"/>
      <c r="CO282" s="62"/>
      <c r="CP282" s="62"/>
      <c r="CQ282" s="62"/>
      <c r="CR282" s="62"/>
      <c r="CS282" s="62"/>
      <c r="CT282" s="62"/>
      <c r="CU282" s="62"/>
      <c r="CV282" s="62"/>
      <c r="CW282" s="62"/>
      <c r="CX282" s="62"/>
      <c r="CY282" s="62"/>
      <c r="CZ282" s="62"/>
      <c r="DA282" s="62"/>
      <c r="DB282" s="62"/>
      <c r="DC282" s="62"/>
      <c r="DD282" s="62"/>
      <c r="DE282" s="62"/>
      <c r="DF282" s="62"/>
      <c r="DG282" s="62"/>
      <c r="DH282" s="62"/>
      <c r="DI282" s="62"/>
      <c r="DJ282" s="62"/>
      <c r="DK282" s="62"/>
      <c r="DL282" s="62"/>
      <c r="DM282" s="62"/>
      <c r="DN282" s="62"/>
      <c r="DO282" s="62"/>
      <c r="DP282" s="62"/>
      <c r="DQ282" s="62"/>
      <c r="DR282" s="62"/>
      <c r="DS282" s="62"/>
      <c r="DT282" s="62"/>
    </row>
    <row r="283" spans="2:124" ht="26.25" customHeight="1" outlineLevel="2">
      <c r="B283" s="99" t="s">
        <v>267</v>
      </c>
      <c r="C283" s="78">
        <f>ROUNDUP(C275+D275,0)</f>
        <v>77</v>
      </c>
      <c r="D283" s="85">
        <v>2</v>
      </c>
      <c r="E283" s="63"/>
      <c r="F283" s="63"/>
      <c r="G283" s="76" t="s">
        <v>2</v>
      </c>
      <c r="H283" s="76" t="s">
        <v>347</v>
      </c>
      <c r="I283" s="76"/>
      <c r="J283" s="76"/>
      <c r="K283" s="64">
        <v>0</v>
      </c>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c r="BN283" s="62"/>
      <c r="BO283" s="62"/>
      <c r="BP283" s="62"/>
      <c r="BQ283" s="62"/>
      <c r="BR283" s="62"/>
      <c r="BS283" s="62"/>
      <c r="BT283" s="62"/>
      <c r="BU283" s="62"/>
      <c r="BV283" s="62"/>
      <c r="BW283" s="62"/>
      <c r="BX283" s="62"/>
      <c r="BY283" s="62"/>
      <c r="BZ283" s="62"/>
      <c r="CA283" s="62"/>
      <c r="CB283" s="62"/>
      <c r="CC283" s="62"/>
      <c r="CD283" s="62"/>
      <c r="CE283" s="62"/>
      <c r="CF283" s="62"/>
      <c r="CG283" s="62"/>
      <c r="CH283" s="62"/>
      <c r="CI283" s="62"/>
      <c r="CJ283" s="62"/>
      <c r="CK283" s="62"/>
      <c r="CL283" s="62"/>
      <c r="CM283" s="62"/>
      <c r="CN283" s="62"/>
      <c r="CO283" s="62"/>
      <c r="CP283" s="62"/>
      <c r="CQ283" s="62"/>
      <c r="CR283" s="62"/>
      <c r="CS283" s="62"/>
      <c r="CT283" s="62"/>
      <c r="CU283" s="62"/>
      <c r="CV283" s="62"/>
      <c r="CW283" s="62"/>
      <c r="CX283" s="62"/>
      <c r="CY283" s="62"/>
      <c r="CZ283" s="62"/>
      <c r="DA283" s="62"/>
      <c r="DB283" s="62"/>
      <c r="DC283" s="62"/>
      <c r="DD283" s="62"/>
      <c r="DE283" s="62"/>
      <c r="DF283" s="62"/>
      <c r="DG283" s="62"/>
      <c r="DH283" s="62"/>
      <c r="DI283" s="62"/>
      <c r="DJ283" s="62"/>
      <c r="DK283" s="62"/>
      <c r="DL283" s="62"/>
      <c r="DM283" s="62"/>
      <c r="DN283" s="62"/>
      <c r="DO283" s="62"/>
      <c r="DP283" s="62"/>
      <c r="DQ283" s="62"/>
      <c r="DR283" s="62"/>
      <c r="DS283" s="62"/>
      <c r="DT283" s="62"/>
    </row>
    <row r="284" spans="2:124" ht="26.25" customHeight="1" outlineLevel="2">
      <c r="B284" s="99" t="s">
        <v>268</v>
      </c>
      <c r="C284" s="78">
        <f>C283</f>
        <v>77</v>
      </c>
      <c r="D284" s="85">
        <v>2</v>
      </c>
      <c r="E284" s="63"/>
      <c r="F284" s="63"/>
      <c r="G284" s="76" t="s">
        <v>3</v>
      </c>
      <c r="H284" s="76" t="s">
        <v>347</v>
      </c>
      <c r="I284" s="76"/>
      <c r="J284" s="76"/>
      <c r="K284" s="64">
        <v>0</v>
      </c>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c r="BN284" s="62"/>
      <c r="BO284" s="62"/>
      <c r="BP284" s="62"/>
      <c r="BQ284" s="62"/>
      <c r="BR284" s="62"/>
      <c r="BS284" s="62"/>
      <c r="BT284" s="62"/>
      <c r="BU284" s="62"/>
      <c r="BV284" s="62"/>
      <c r="BW284" s="62"/>
      <c r="BX284" s="62"/>
      <c r="BY284" s="62"/>
      <c r="BZ284" s="62"/>
      <c r="CA284" s="62"/>
      <c r="CB284" s="62"/>
      <c r="CC284" s="62"/>
      <c r="CD284" s="62"/>
      <c r="CE284" s="62"/>
      <c r="CF284" s="62"/>
      <c r="CG284" s="62"/>
      <c r="CH284" s="62"/>
      <c r="CI284" s="62"/>
      <c r="CJ284" s="62"/>
      <c r="CK284" s="62"/>
      <c r="CL284" s="62"/>
      <c r="CM284" s="62"/>
      <c r="CN284" s="62"/>
      <c r="CO284" s="62"/>
      <c r="CP284" s="62"/>
      <c r="CQ284" s="62"/>
      <c r="CR284" s="62"/>
      <c r="CS284" s="62"/>
      <c r="CT284" s="62"/>
      <c r="CU284" s="62"/>
      <c r="CV284" s="62"/>
      <c r="CW284" s="62"/>
      <c r="CX284" s="62"/>
      <c r="CY284" s="62"/>
      <c r="CZ284" s="62"/>
      <c r="DA284" s="62"/>
      <c r="DB284" s="62"/>
      <c r="DC284" s="62"/>
      <c r="DD284" s="62"/>
      <c r="DE284" s="62"/>
      <c r="DF284" s="62"/>
      <c r="DG284" s="62"/>
      <c r="DH284" s="62"/>
      <c r="DI284" s="62"/>
      <c r="DJ284" s="62"/>
      <c r="DK284" s="62"/>
      <c r="DL284" s="62"/>
      <c r="DM284" s="62"/>
      <c r="DN284" s="62"/>
      <c r="DO284" s="62"/>
      <c r="DP284" s="62"/>
      <c r="DQ284" s="62"/>
      <c r="DR284" s="62"/>
      <c r="DS284" s="62"/>
      <c r="DT284" s="62"/>
    </row>
    <row r="285" spans="2:124" ht="26.25" customHeight="1" outlineLevel="2">
      <c r="B285" s="99" t="s">
        <v>269</v>
      </c>
      <c r="C285" s="78">
        <f>C278+D278</f>
        <v>80</v>
      </c>
      <c r="D285" s="78">
        <v>1</v>
      </c>
      <c r="E285" s="63"/>
      <c r="F285" s="63"/>
      <c r="G285" s="76" t="s">
        <v>2</v>
      </c>
      <c r="H285" s="76" t="s">
        <v>347</v>
      </c>
      <c r="I285" s="76"/>
      <c r="J285" s="76"/>
      <c r="K285" s="64">
        <v>0</v>
      </c>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row>
    <row r="286" spans="2:124" ht="26.25" customHeight="1" outlineLevel="2">
      <c r="B286" s="99" t="s">
        <v>270</v>
      </c>
      <c r="C286" s="78">
        <f>C285</f>
        <v>80</v>
      </c>
      <c r="D286" s="78">
        <v>1</v>
      </c>
      <c r="E286" s="63"/>
      <c r="F286" s="63"/>
      <c r="G286" s="76" t="s">
        <v>3</v>
      </c>
      <c r="H286" s="76" t="s">
        <v>347</v>
      </c>
      <c r="I286" s="76"/>
      <c r="J286" s="76"/>
      <c r="K286" s="64">
        <v>0</v>
      </c>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c r="BN286" s="62"/>
      <c r="BO286" s="62"/>
      <c r="BP286" s="62"/>
      <c r="BQ286" s="62"/>
      <c r="BR286" s="62"/>
      <c r="BS286" s="62"/>
      <c r="BT286" s="62"/>
      <c r="BU286" s="62"/>
      <c r="BV286" s="62"/>
      <c r="BW286" s="62"/>
      <c r="BX286" s="62"/>
      <c r="BY286" s="62"/>
      <c r="BZ286" s="62"/>
      <c r="CA286" s="62"/>
      <c r="CB286" s="62"/>
      <c r="CC286" s="62"/>
      <c r="CD286" s="62"/>
      <c r="CE286" s="62"/>
      <c r="CF286" s="62"/>
      <c r="CG286" s="62"/>
      <c r="CH286" s="62"/>
      <c r="CI286" s="62"/>
      <c r="CJ286" s="62"/>
      <c r="CK286" s="62"/>
      <c r="CL286" s="62"/>
      <c r="CM286" s="62"/>
      <c r="CN286" s="62"/>
      <c r="CO286" s="62"/>
      <c r="CP286" s="62"/>
      <c r="CQ286" s="62"/>
      <c r="CR286" s="62"/>
      <c r="CS286" s="62"/>
      <c r="CT286" s="62"/>
      <c r="CU286" s="62"/>
      <c r="CV286" s="62"/>
      <c r="CW286" s="62"/>
      <c r="CX286" s="62"/>
      <c r="CY286" s="62"/>
      <c r="CZ286" s="62"/>
      <c r="DA286" s="62"/>
      <c r="DB286" s="62"/>
      <c r="DC286" s="62"/>
      <c r="DD286" s="62"/>
      <c r="DE286" s="62"/>
      <c r="DF286" s="62"/>
      <c r="DG286" s="62"/>
      <c r="DH286" s="62"/>
      <c r="DI286" s="62"/>
      <c r="DJ286" s="62"/>
      <c r="DK286" s="62"/>
      <c r="DL286" s="62"/>
      <c r="DM286" s="62"/>
      <c r="DN286" s="62"/>
      <c r="DO286" s="62"/>
      <c r="DP286" s="62"/>
      <c r="DQ286" s="62"/>
      <c r="DR286" s="62"/>
      <c r="DS286" s="62"/>
      <c r="DT286" s="62"/>
    </row>
    <row r="287" spans="2:124" ht="34.5" customHeight="1" outlineLevel="2">
      <c r="B287" s="99" t="s">
        <v>271</v>
      </c>
      <c r="C287" s="78">
        <f>C280+D280</f>
        <v>84</v>
      </c>
      <c r="D287" s="78">
        <v>2</v>
      </c>
      <c r="E287" s="63"/>
      <c r="F287" s="63"/>
      <c r="G287" s="91" t="s">
        <v>304</v>
      </c>
      <c r="H287" s="91" t="s">
        <v>347</v>
      </c>
      <c r="I287" s="91"/>
      <c r="J287" s="91"/>
      <c r="K287" s="64">
        <v>0</v>
      </c>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c r="BN287" s="62"/>
      <c r="BO287" s="62"/>
      <c r="BP287" s="62"/>
      <c r="BQ287" s="62"/>
      <c r="BR287" s="62"/>
      <c r="BS287" s="62"/>
      <c r="BT287" s="62"/>
      <c r="BU287" s="62"/>
      <c r="BV287" s="62"/>
      <c r="BW287" s="62"/>
      <c r="BX287" s="62"/>
      <c r="BY287" s="62"/>
      <c r="BZ287" s="62"/>
      <c r="CA287" s="62"/>
      <c r="CB287" s="62"/>
      <c r="CC287" s="62"/>
      <c r="CD287" s="62"/>
      <c r="CE287" s="62"/>
      <c r="CF287" s="62"/>
      <c r="CG287" s="62"/>
      <c r="CH287" s="62"/>
      <c r="CI287" s="62"/>
      <c r="CJ287" s="62"/>
      <c r="CK287" s="62"/>
      <c r="CL287" s="62"/>
      <c r="CM287" s="62"/>
      <c r="CN287" s="62"/>
      <c r="CO287" s="62"/>
      <c r="CP287" s="62"/>
      <c r="CQ287" s="62"/>
      <c r="CR287" s="62"/>
      <c r="CS287" s="62"/>
      <c r="CT287" s="62"/>
      <c r="CU287" s="62"/>
      <c r="CV287" s="62"/>
      <c r="CW287" s="62"/>
      <c r="CX287" s="62"/>
      <c r="CY287" s="62"/>
      <c r="CZ287" s="62"/>
      <c r="DA287" s="62"/>
      <c r="DB287" s="62"/>
      <c r="DC287" s="62"/>
      <c r="DD287" s="62"/>
      <c r="DE287" s="62"/>
      <c r="DF287" s="62"/>
      <c r="DG287" s="62"/>
      <c r="DH287" s="62"/>
      <c r="DI287" s="62"/>
      <c r="DJ287" s="62"/>
      <c r="DK287" s="62"/>
      <c r="DL287" s="62"/>
      <c r="DM287" s="62"/>
      <c r="DN287" s="62"/>
      <c r="DO287" s="62"/>
      <c r="DP287" s="62"/>
      <c r="DQ287" s="62"/>
      <c r="DR287" s="62"/>
      <c r="DS287" s="62"/>
      <c r="DT287" s="62"/>
    </row>
    <row r="288" spans="2:124" ht="26.25" customHeight="1">
      <c r="B288" s="98" t="s">
        <v>281</v>
      </c>
      <c r="C288" s="80">
        <f>C289</f>
        <v>86</v>
      </c>
      <c r="D288" s="80">
        <f>(C294+D294)-C289</f>
        <v>13</v>
      </c>
      <c r="E288" s="60"/>
      <c r="F288" s="60"/>
      <c r="G288" s="74"/>
      <c r="H288" s="74"/>
      <c r="I288" s="74"/>
      <c r="J288" s="74"/>
      <c r="K288" s="61">
        <v>0</v>
      </c>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c r="BN288" s="62"/>
      <c r="BO288" s="62"/>
      <c r="BP288" s="62"/>
      <c r="BQ288" s="62"/>
      <c r="BR288" s="62"/>
      <c r="BS288" s="62"/>
      <c r="BT288" s="62"/>
      <c r="BU288" s="62"/>
      <c r="BV288" s="62"/>
      <c r="BW288" s="62"/>
      <c r="BX288" s="62"/>
      <c r="BY288" s="62"/>
      <c r="BZ288" s="62"/>
      <c r="CA288" s="62"/>
      <c r="CB288" s="62"/>
      <c r="CC288" s="62"/>
      <c r="CD288" s="62"/>
      <c r="CE288" s="62"/>
      <c r="CF288" s="62"/>
      <c r="CG288" s="62"/>
      <c r="CH288" s="62"/>
      <c r="CI288" s="62"/>
      <c r="CJ288" s="62"/>
      <c r="CK288" s="62"/>
      <c r="CL288" s="62"/>
      <c r="CM288" s="62"/>
      <c r="CN288" s="62"/>
      <c r="CO288" s="62"/>
      <c r="CP288" s="62"/>
      <c r="CQ288" s="62"/>
      <c r="CR288" s="62"/>
      <c r="CS288" s="62"/>
      <c r="CT288" s="62"/>
      <c r="CU288" s="62"/>
      <c r="CV288" s="62"/>
      <c r="CW288" s="62"/>
      <c r="CX288" s="62"/>
      <c r="CY288" s="62"/>
      <c r="CZ288" s="62"/>
      <c r="DA288" s="62"/>
      <c r="DB288" s="62"/>
      <c r="DC288" s="62"/>
      <c r="DD288" s="62"/>
      <c r="DE288" s="62"/>
      <c r="DF288" s="62"/>
      <c r="DG288" s="62"/>
      <c r="DH288" s="62"/>
      <c r="DI288" s="62"/>
      <c r="DJ288" s="62"/>
      <c r="DK288" s="62"/>
      <c r="DL288" s="62"/>
      <c r="DM288" s="62"/>
      <c r="DN288" s="62"/>
      <c r="DO288" s="62"/>
      <c r="DP288" s="62"/>
      <c r="DQ288" s="62"/>
      <c r="DR288" s="62"/>
      <c r="DS288" s="62"/>
      <c r="DT288" s="62"/>
    </row>
    <row r="289" spans="2:124" ht="26.25" customHeight="1" outlineLevel="2">
      <c r="B289" s="99" t="s">
        <v>272</v>
      </c>
      <c r="C289" s="78">
        <f>ROUNDUP(C287+D287,0)</f>
        <v>86</v>
      </c>
      <c r="D289" s="85">
        <v>2</v>
      </c>
      <c r="E289" s="63"/>
      <c r="F289" s="63"/>
      <c r="G289" s="76" t="s">
        <v>287</v>
      </c>
      <c r="H289" s="76" t="s">
        <v>347</v>
      </c>
      <c r="I289" s="76"/>
      <c r="J289" s="76"/>
      <c r="K289" s="64">
        <v>0</v>
      </c>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c r="BN289" s="62"/>
      <c r="BO289" s="62"/>
      <c r="BP289" s="62"/>
      <c r="BQ289" s="62"/>
      <c r="BR289" s="62"/>
      <c r="BS289" s="62"/>
      <c r="BT289" s="62"/>
      <c r="BU289" s="62"/>
      <c r="BV289" s="62"/>
      <c r="BW289" s="62"/>
      <c r="BX289" s="62"/>
      <c r="BY289" s="62"/>
      <c r="BZ289" s="62"/>
      <c r="CA289" s="62"/>
      <c r="CB289" s="62"/>
      <c r="CC289" s="62"/>
      <c r="CD289" s="62"/>
      <c r="CE289" s="62"/>
      <c r="CF289" s="62"/>
      <c r="CG289" s="62"/>
      <c r="CH289" s="62"/>
      <c r="CI289" s="62"/>
      <c r="CJ289" s="62"/>
      <c r="CK289" s="62"/>
      <c r="CL289" s="62"/>
      <c r="CM289" s="62"/>
      <c r="CN289" s="62"/>
      <c r="CO289" s="62"/>
      <c r="CP289" s="62"/>
      <c r="CQ289" s="62"/>
      <c r="CR289" s="62"/>
      <c r="CS289" s="62"/>
      <c r="CT289" s="62"/>
      <c r="CU289" s="62"/>
      <c r="CV289" s="62"/>
      <c r="CW289" s="62"/>
      <c r="CX289" s="62"/>
      <c r="CY289" s="62"/>
      <c r="CZ289" s="62"/>
      <c r="DA289" s="62"/>
      <c r="DB289" s="62"/>
      <c r="DC289" s="62"/>
      <c r="DD289" s="62"/>
      <c r="DE289" s="62"/>
      <c r="DF289" s="62"/>
      <c r="DG289" s="62"/>
      <c r="DH289" s="62"/>
      <c r="DI289" s="62"/>
      <c r="DJ289" s="62"/>
      <c r="DK289" s="62"/>
      <c r="DL289" s="62"/>
      <c r="DM289" s="62"/>
      <c r="DN289" s="62"/>
      <c r="DO289" s="62"/>
      <c r="DP289" s="62"/>
      <c r="DQ289" s="62"/>
      <c r="DR289" s="62"/>
      <c r="DS289" s="62"/>
      <c r="DT289" s="62"/>
    </row>
    <row r="290" spans="2:124" ht="26.25" customHeight="1" outlineLevel="2">
      <c r="B290" s="99" t="s">
        <v>273</v>
      </c>
      <c r="C290" s="78">
        <f>C289+D289</f>
        <v>88</v>
      </c>
      <c r="D290" s="90">
        <v>0.25</v>
      </c>
      <c r="E290" s="63"/>
      <c r="F290" s="63"/>
      <c r="G290" s="76" t="s">
        <v>3</v>
      </c>
      <c r="H290" s="76" t="s">
        <v>347</v>
      </c>
      <c r="I290" s="76"/>
      <c r="J290" s="76"/>
      <c r="K290" s="64">
        <v>0</v>
      </c>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c r="BN290" s="62"/>
      <c r="BO290" s="62"/>
      <c r="BP290" s="62"/>
      <c r="BQ290" s="62"/>
      <c r="BR290" s="62"/>
      <c r="BS290" s="62"/>
      <c r="BT290" s="62"/>
      <c r="BU290" s="62"/>
      <c r="BV290" s="62"/>
      <c r="BW290" s="62"/>
      <c r="BX290" s="62"/>
      <c r="BY290" s="62"/>
      <c r="BZ290" s="62"/>
      <c r="CA290" s="62"/>
      <c r="CB290" s="62"/>
      <c r="CC290" s="62"/>
      <c r="CD290" s="62"/>
      <c r="CE290" s="62"/>
      <c r="CF290" s="62"/>
      <c r="CG290" s="62"/>
      <c r="CH290" s="62"/>
      <c r="CI290" s="62"/>
      <c r="CJ290" s="62"/>
      <c r="CK290" s="62"/>
      <c r="CL290" s="62"/>
      <c r="CM290" s="62"/>
      <c r="CN290" s="62"/>
      <c r="CO290" s="62"/>
      <c r="CP290" s="62"/>
      <c r="CQ290" s="62"/>
      <c r="CR290" s="62"/>
      <c r="CS290" s="62"/>
      <c r="CT290" s="62"/>
      <c r="CU290" s="62"/>
      <c r="CV290" s="62"/>
      <c r="CW290" s="62"/>
      <c r="CX290" s="62"/>
      <c r="CY290" s="62"/>
      <c r="CZ290" s="62"/>
      <c r="DA290" s="62"/>
      <c r="DB290" s="62"/>
      <c r="DC290" s="62"/>
      <c r="DD290" s="62"/>
      <c r="DE290" s="62"/>
      <c r="DF290" s="62"/>
      <c r="DG290" s="62"/>
      <c r="DH290" s="62"/>
      <c r="DI290" s="62"/>
      <c r="DJ290" s="62"/>
      <c r="DK290" s="62"/>
      <c r="DL290" s="62"/>
      <c r="DM290" s="62"/>
      <c r="DN290" s="62"/>
      <c r="DO290" s="62"/>
      <c r="DP290" s="62"/>
      <c r="DQ290" s="62"/>
      <c r="DR290" s="62"/>
      <c r="DS290" s="62"/>
      <c r="DT290" s="62"/>
    </row>
    <row r="291" spans="2:124" ht="26.25" customHeight="1" outlineLevel="2">
      <c r="B291" s="99" t="s">
        <v>274</v>
      </c>
      <c r="C291" s="78">
        <f t="shared" ref="C291:C293" si="27">C290+D290</f>
        <v>88.25</v>
      </c>
      <c r="D291" s="90">
        <v>0.25</v>
      </c>
      <c r="E291" s="63"/>
      <c r="F291" s="63"/>
      <c r="G291" s="76" t="s">
        <v>3</v>
      </c>
      <c r="H291" s="76" t="s">
        <v>347</v>
      </c>
      <c r="I291" s="76"/>
      <c r="J291" s="76"/>
      <c r="K291" s="64">
        <v>0</v>
      </c>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c r="BN291" s="62"/>
      <c r="BO291" s="62"/>
      <c r="BP291" s="62"/>
      <c r="BQ291" s="62"/>
      <c r="BR291" s="62"/>
      <c r="BS291" s="62"/>
      <c r="BT291" s="62"/>
      <c r="BU291" s="62"/>
      <c r="BV291" s="62"/>
      <c r="BW291" s="62"/>
      <c r="BX291" s="62"/>
      <c r="BY291" s="62"/>
      <c r="BZ291" s="62"/>
      <c r="CA291" s="62"/>
      <c r="CB291" s="62"/>
      <c r="CC291" s="62"/>
      <c r="CD291" s="62"/>
      <c r="CE291" s="62"/>
      <c r="CF291" s="62"/>
      <c r="CG291" s="62"/>
      <c r="CH291" s="62"/>
      <c r="CI291" s="62"/>
      <c r="CJ291" s="62"/>
      <c r="CK291" s="62"/>
      <c r="CL291" s="62"/>
      <c r="CM291" s="62"/>
      <c r="CN291" s="62"/>
      <c r="CO291" s="62"/>
      <c r="CP291" s="62"/>
      <c r="CQ291" s="62"/>
      <c r="CR291" s="62"/>
      <c r="CS291" s="62"/>
      <c r="CT291" s="62"/>
      <c r="CU291" s="62"/>
      <c r="CV291" s="62"/>
      <c r="CW291" s="62"/>
      <c r="CX291" s="62"/>
      <c r="CY291" s="62"/>
      <c r="CZ291" s="62"/>
      <c r="DA291" s="62"/>
      <c r="DB291" s="62"/>
      <c r="DC291" s="62"/>
      <c r="DD291" s="62"/>
      <c r="DE291" s="62"/>
      <c r="DF291" s="62"/>
      <c r="DG291" s="62"/>
      <c r="DH291" s="62"/>
      <c r="DI291" s="62"/>
      <c r="DJ291" s="62"/>
      <c r="DK291" s="62"/>
      <c r="DL291" s="62"/>
      <c r="DM291" s="62"/>
      <c r="DN291" s="62"/>
      <c r="DO291" s="62"/>
      <c r="DP291" s="62"/>
      <c r="DQ291" s="62"/>
      <c r="DR291" s="62"/>
      <c r="DS291" s="62"/>
      <c r="DT291" s="62"/>
    </row>
    <row r="292" spans="2:124" ht="26.25" customHeight="1" outlineLevel="2">
      <c r="B292" s="99" t="s">
        <v>275</v>
      </c>
      <c r="C292" s="78">
        <f t="shared" si="27"/>
        <v>88.5</v>
      </c>
      <c r="D292" s="90">
        <v>0.25</v>
      </c>
      <c r="E292" s="63"/>
      <c r="F292" s="63"/>
      <c r="G292" s="76" t="s">
        <v>3</v>
      </c>
      <c r="H292" s="76" t="s">
        <v>347</v>
      </c>
      <c r="I292" s="76"/>
      <c r="J292" s="76"/>
      <c r="K292" s="64">
        <v>0</v>
      </c>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c r="BN292" s="62"/>
      <c r="BO292" s="62"/>
      <c r="BP292" s="62"/>
      <c r="BQ292" s="62"/>
      <c r="BR292" s="62"/>
      <c r="BS292" s="62"/>
      <c r="BT292" s="62"/>
      <c r="BU292" s="62"/>
      <c r="BV292" s="62"/>
      <c r="BW292" s="62"/>
      <c r="BX292" s="62"/>
      <c r="BY292" s="62"/>
      <c r="BZ292" s="62"/>
      <c r="CA292" s="62"/>
      <c r="CB292" s="62"/>
      <c r="CC292" s="62"/>
      <c r="CD292" s="62"/>
      <c r="CE292" s="62"/>
      <c r="CF292" s="62"/>
      <c r="CG292" s="62"/>
      <c r="CH292" s="62"/>
      <c r="CI292" s="62"/>
      <c r="CJ292" s="62"/>
      <c r="CK292" s="62"/>
      <c r="CL292" s="62"/>
      <c r="CM292" s="62"/>
      <c r="CN292" s="62"/>
      <c r="CO292" s="62"/>
      <c r="CP292" s="62"/>
      <c r="CQ292" s="62"/>
      <c r="CR292" s="62"/>
      <c r="CS292" s="62"/>
      <c r="CT292" s="62"/>
      <c r="CU292" s="62"/>
      <c r="CV292" s="62"/>
      <c r="CW292" s="62"/>
      <c r="CX292" s="62"/>
      <c r="CY292" s="62"/>
      <c r="CZ292" s="62"/>
      <c r="DA292" s="62"/>
      <c r="DB292" s="62"/>
      <c r="DC292" s="62"/>
      <c r="DD292" s="62"/>
      <c r="DE292" s="62"/>
      <c r="DF292" s="62"/>
      <c r="DG292" s="62"/>
      <c r="DH292" s="62"/>
      <c r="DI292" s="62"/>
      <c r="DJ292" s="62"/>
      <c r="DK292" s="62"/>
      <c r="DL292" s="62"/>
      <c r="DM292" s="62"/>
      <c r="DN292" s="62"/>
      <c r="DO292" s="62"/>
      <c r="DP292" s="62"/>
      <c r="DQ292" s="62"/>
      <c r="DR292" s="62"/>
      <c r="DS292" s="62"/>
      <c r="DT292" s="62"/>
    </row>
    <row r="293" spans="2:124" ht="26.25" customHeight="1" outlineLevel="2">
      <c r="B293" s="99" t="s">
        <v>276</v>
      </c>
      <c r="C293" s="78">
        <f t="shared" si="27"/>
        <v>88.75</v>
      </c>
      <c r="D293" s="90">
        <v>0.25</v>
      </c>
      <c r="E293" s="63"/>
      <c r="F293" s="63"/>
      <c r="G293" s="76" t="s">
        <v>3</v>
      </c>
      <c r="H293" s="76" t="s">
        <v>347</v>
      </c>
      <c r="I293" s="76"/>
      <c r="J293" s="76"/>
      <c r="K293" s="64">
        <v>0</v>
      </c>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c r="BN293" s="62"/>
      <c r="BO293" s="62"/>
      <c r="BP293" s="62"/>
      <c r="BQ293" s="62"/>
      <c r="BR293" s="62"/>
      <c r="BS293" s="62"/>
      <c r="BT293" s="62"/>
      <c r="BU293" s="62"/>
      <c r="BV293" s="62"/>
      <c r="BW293" s="62"/>
      <c r="BX293" s="62"/>
      <c r="BY293" s="62"/>
      <c r="BZ293" s="62"/>
      <c r="CA293" s="62"/>
      <c r="CB293" s="62"/>
      <c r="CC293" s="62"/>
      <c r="CD293" s="62"/>
      <c r="CE293" s="62"/>
      <c r="CF293" s="62"/>
      <c r="CG293" s="62"/>
      <c r="CH293" s="62"/>
      <c r="CI293" s="62"/>
      <c r="CJ293" s="62"/>
      <c r="CK293" s="62"/>
      <c r="CL293" s="62"/>
      <c r="CM293" s="62"/>
      <c r="CN293" s="62"/>
      <c r="CO293" s="62"/>
      <c r="CP293" s="62"/>
      <c r="CQ293" s="62"/>
      <c r="CR293" s="62"/>
      <c r="CS293" s="62"/>
      <c r="CT293" s="62"/>
      <c r="CU293" s="62"/>
      <c r="CV293" s="62"/>
      <c r="CW293" s="62"/>
      <c r="CX293" s="62"/>
      <c r="CY293" s="62"/>
      <c r="CZ293" s="62"/>
      <c r="DA293" s="62"/>
      <c r="DB293" s="62"/>
      <c r="DC293" s="62"/>
      <c r="DD293" s="62"/>
      <c r="DE293" s="62"/>
      <c r="DF293" s="62"/>
      <c r="DG293" s="62"/>
      <c r="DH293" s="62"/>
      <c r="DI293" s="62"/>
      <c r="DJ293" s="62"/>
      <c r="DK293" s="62"/>
      <c r="DL293" s="62"/>
      <c r="DM293" s="62"/>
      <c r="DN293" s="62"/>
      <c r="DO293" s="62"/>
      <c r="DP293" s="62"/>
      <c r="DQ293" s="62"/>
      <c r="DR293" s="62"/>
      <c r="DS293" s="62"/>
      <c r="DT293" s="62"/>
    </row>
    <row r="294" spans="2:124" ht="29.25" customHeight="1" outlineLevel="2">
      <c r="B294" s="99" t="s">
        <v>277</v>
      </c>
      <c r="C294" s="78">
        <f>C293+D293</f>
        <v>89</v>
      </c>
      <c r="D294" s="78">
        <v>10</v>
      </c>
      <c r="E294" s="63"/>
      <c r="F294" s="63"/>
      <c r="G294" s="91" t="s">
        <v>304</v>
      </c>
      <c r="H294" s="91" t="s">
        <v>347</v>
      </c>
      <c r="I294" s="91"/>
      <c r="J294" s="91"/>
      <c r="K294" s="64">
        <v>0</v>
      </c>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c r="BN294" s="62"/>
      <c r="BO294" s="62"/>
      <c r="BP294" s="62"/>
      <c r="BQ294" s="62"/>
      <c r="BR294" s="62"/>
      <c r="BS294" s="62"/>
      <c r="BT294" s="62"/>
      <c r="BU294" s="62"/>
      <c r="BV294" s="62"/>
      <c r="BW294" s="62"/>
      <c r="BX294" s="62"/>
      <c r="BY294" s="62"/>
      <c r="BZ294" s="62"/>
      <c r="CA294" s="62"/>
      <c r="CB294" s="62"/>
      <c r="CC294" s="62"/>
      <c r="CD294" s="62"/>
      <c r="CE294" s="62"/>
      <c r="CF294" s="62"/>
      <c r="CG294" s="62"/>
      <c r="CH294" s="62"/>
      <c r="CI294" s="62"/>
      <c r="CJ294" s="62"/>
      <c r="CK294" s="62"/>
      <c r="CL294" s="62"/>
      <c r="CM294" s="62"/>
      <c r="CN294" s="62"/>
      <c r="CO294" s="62"/>
      <c r="CP294" s="62"/>
      <c r="CQ294" s="62"/>
      <c r="CR294" s="62"/>
      <c r="CS294" s="62"/>
      <c r="CT294" s="62"/>
      <c r="CU294" s="62"/>
      <c r="CV294" s="62"/>
      <c r="CW294" s="62"/>
      <c r="CX294" s="62"/>
      <c r="CY294" s="62"/>
      <c r="CZ294" s="62"/>
      <c r="DA294" s="62"/>
      <c r="DB294" s="62"/>
      <c r="DC294" s="62"/>
      <c r="DD294" s="62"/>
      <c r="DE294" s="62"/>
      <c r="DF294" s="62"/>
      <c r="DG294" s="62"/>
      <c r="DH294" s="62"/>
      <c r="DI294" s="62"/>
      <c r="DJ294" s="62"/>
      <c r="DK294" s="62"/>
      <c r="DL294" s="62"/>
      <c r="DM294" s="62"/>
      <c r="DN294" s="62"/>
      <c r="DO294" s="62"/>
      <c r="DP294" s="62"/>
      <c r="DQ294" s="62"/>
      <c r="DR294" s="62"/>
      <c r="DS294" s="62"/>
      <c r="DT294" s="62"/>
    </row>
    <row r="295" spans="2:124" s="71" customFormat="1" ht="16.5" customHeight="1">
      <c r="B295" s="106"/>
      <c r="C295" s="106"/>
      <c r="D295" s="106"/>
      <c r="E295" s="106"/>
      <c r="F295" s="106"/>
      <c r="G295" s="106"/>
      <c r="H295" s="106"/>
      <c r="I295" s="106"/>
      <c r="J295" s="106"/>
      <c r="K295" s="106"/>
    </row>
  </sheetData>
  <sheetProtection algorithmName="SHA-512" hashValue="GhuPNlwamOCIzwqsRLISD9hj43VLev857Zc8UNHWwpinreNEVTvMYsh+1Pt2s7j3klL1giHpH6xI2iN5Ro1zlQ==" saltValue="c8R4H8IeQp+EOReiEwSwFA==" spinCount="100000" sheet="1" selectLockedCells="1" autoFilter="0" pivotTables="0"/>
  <dataConsolidate/>
  <mergeCells count="18">
    <mergeCell ref="I4:I5"/>
    <mergeCell ref="J4:J5"/>
    <mergeCell ref="B295:K295"/>
    <mergeCell ref="K2:K5"/>
    <mergeCell ref="M1:R1"/>
    <mergeCell ref="Z1:BK1"/>
    <mergeCell ref="BM1:BP1"/>
    <mergeCell ref="B2:B5"/>
    <mergeCell ref="C2:C5"/>
    <mergeCell ref="D2:D5"/>
    <mergeCell ref="E2:E5"/>
    <mergeCell ref="F2:F5"/>
    <mergeCell ref="U1:W1"/>
    <mergeCell ref="L2:DT2"/>
    <mergeCell ref="BR1:DT1"/>
    <mergeCell ref="G2:J3"/>
    <mergeCell ref="G4:G5"/>
    <mergeCell ref="H4:H5"/>
  </mergeCells>
  <conditionalFormatting sqref="M247:DT247 L6:DT6 L248:DT294 L8:DT246">
    <cfRule type="expression" dxfId="17" priority="243">
      <formula>PorcentajeCompletado</formula>
    </cfRule>
    <cfRule type="expression" dxfId="16" priority="245">
      <formula>PercentCompleteBeyond</formula>
    </cfRule>
    <cfRule type="expression" dxfId="15" priority="246">
      <formula>Real</formula>
    </cfRule>
    <cfRule type="expression" dxfId="14" priority="247">
      <formula>ActualBeyond</formula>
    </cfRule>
    <cfRule type="expression" dxfId="13" priority="248">
      <formula>Plan</formula>
    </cfRule>
    <cfRule type="expression" dxfId="12" priority="249">
      <formula>L$5=period_selected</formula>
    </cfRule>
    <cfRule type="expression" dxfId="11" priority="251">
      <formula>MOD(COLUMN(),2)</formula>
    </cfRule>
    <cfRule type="expression" dxfId="10" priority="252">
      <formula>MOD(COLUMN(),2)=0</formula>
    </cfRule>
  </conditionalFormatting>
  <conditionalFormatting sqref="B295 L295:DT295">
    <cfRule type="expression" dxfId="9" priority="244">
      <formula>TRUE</formula>
    </cfRule>
  </conditionalFormatting>
  <conditionalFormatting sqref="L5:DT5">
    <cfRule type="expression" dxfId="8" priority="250">
      <formula>L$5=period_selected</formula>
    </cfRule>
  </conditionalFormatting>
  <conditionalFormatting sqref="L7:DT7">
    <cfRule type="expression" dxfId="7" priority="1">
      <formula>PorcentajeCompletado</formula>
    </cfRule>
    <cfRule type="expression" dxfId="6" priority="2">
      <formula>PercentCompleteBeyond</formula>
    </cfRule>
    <cfRule type="expression" dxfId="5" priority="3">
      <formula>Real</formula>
    </cfRule>
    <cfRule type="expression" dxfId="4" priority="4">
      <formula>ActualBeyond</formula>
    </cfRule>
    <cfRule type="expression" dxfId="3" priority="5">
      <formula>Plan</formula>
    </cfRule>
    <cfRule type="expression" dxfId="2" priority="6">
      <formula>L$5=period_selected</formula>
    </cfRule>
    <cfRule type="expression" dxfId="1" priority="7">
      <formula>MOD(COLUMN(),2)</formula>
    </cfRule>
    <cfRule type="expression" dxfId="0" priority="8">
      <formula>MOD(COLUMN(),2)=0</formula>
    </cfRule>
  </conditionalFormatting>
  <dataValidations xWindow="424" yWindow="261" count="12">
    <dataValidation allowBlank="1" showInputMessage="1" showErrorMessage="1" prompt="Los periodos se representan del 1 al 60, desde la celda H4 a la celda BO4 " sqref="L2" xr:uid="{00000000-0002-0000-0100-000001000000}"/>
    <dataValidation allowBlank="1" showInputMessage="1" showErrorMessage="1" prompt="Escriba el porcentaje de proyecto completado en la columna G, a partir de la celda G5." sqref="K2:K5" xr:uid="{00000000-0002-0000-0100-000002000000}"/>
    <dataValidation allowBlank="1" showInputMessage="1" showErrorMessage="1" prompt="Escriba el periodo de duración real del plan en la columna F, a partir de la celda F5." sqref="F2:F5 G2" xr:uid="{00000000-0002-0000-0100-000003000000}"/>
    <dataValidation allowBlank="1" showInputMessage="1" showErrorMessage="1" prompt="Escriba el periodo de inicio real del plan en la columna E, a partir de la celda E5." sqref="E2:E5" xr:uid="{00000000-0002-0000-0100-000004000000}"/>
    <dataValidation allowBlank="1" showInputMessage="1" showErrorMessage="1" prompt="Escriba el periodo de duración del plan en la columna D, a partir de la celda D5." sqref="D2:D5" xr:uid="{00000000-0002-0000-0100-000005000000}"/>
    <dataValidation allowBlank="1" showInputMessage="1" showErrorMessage="1" prompt="Escriba el periodo de inicio del plan en la columna C, a partir de la celda C5." sqref="C2:C5" xr:uid="{00000000-0002-0000-0100-000006000000}"/>
    <dataValidation allowBlank="1" showInputMessage="1" showErrorMessage="1" prompt="Escriba la actividad en la columna B, a partir de la celda B5._x000a_" sqref="B2:B5" xr:uid="{00000000-0002-0000-0100-000007000000}"/>
    <dataValidation allowBlank="1" showInputMessage="1" showErrorMessage="1" prompt="Esta celda de la leyenda indica el porcentaje del proyecto completado" sqref="BQ1" xr:uid="{00000000-0002-0000-0100-000008000000}"/>
    <dataValidation allowBlank="1" showInputMessage="1" showErrorMessage="1" prompt="Esta celda de la leyenda indica la duración real" sqref="BL1 S1" xr:uid="{00000000-0002-0000-0100-000009000000}"/>
    <dataValidation allowBlank="1" showInputMessage="1" showErrorMessage="1" prompt="Esta celda de la leyenda indica la duración del plan" sqref="Y1 L1" xr:uid="{00000000-0002-0000-0100-00000A000000}"/>
    <dataValidation type="list" errorStyle="warning" allowBlank="1" showInputMessage="1" showErrorMessage="1" error="Escriba un valor del 1 al 60 o seleccione un periodo de la lista (presione CANCELAR, ALT+FLECHA ABAJO y, a continuación, presione ENTRAR para seleccionar un valor)." prompt="Escriba un periodo en el intervalo de 1 a 60 o seleccione un periodo de la lista. Presione ALT+FLECHA ABAJO para desplazarse a la lista y, después, presione ENTRAR para seleccionar un valor." sqref="X1" xr:uid="{00000000-0002-0000-0100-00000B000000}">
      <formula1>"1,2,3,4,5,6,7,8,9,10,11,12,13,14,15,16,17,18,19,20,21,22,23,24,25,26,27,28,29,30,31,32,33,34,35,36,37,38,39,40,41,42,43,44,45,46,47,48,49,50,51,52,53,54,55,56,57,58,59,60"</formula1>
    </dataValidation>
    <dataValidation allowBlank="1" showInputMessage="1" showErrorMessage="1" prompt="Seleccione un periodo para resaltarlo en la celda H2. En las celdas J2 hasta AI2 hay una leyenda del gráfico" sqref="B1:J1" xr:uid="{00000000-0002-0000-0100-000000000000}"/>
  </dataValidations>
  <printOptions horizontalCentered="1"/>
  <pageMargins left="0.43307086614173229" right="0.43307086614173229" top="0.51181102362204722" bottom="0.51181102362204722" header="0.31496062992125984" footer="0.31496062992125984"/>
  <pageSetup paperSize="9" scale="50" fitToHeight="0" orientation="landscape" r:id="rId1"/>
  <headerFooter differentFirst="1">
    <oddFooter>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
  <sheetViews>
    <sheetView tabSelected="1" workbookViewId="0">
      <selection activeCell="D11" sqref="D11:H11"/>
    </sheetView>
  </sheetViews>
  <sheetFormatPr baseColWidth="10" defaultRowHeight="15"/>
  <cols>
    <col min="1" max="1" width="42.42578125" style="7" customWidth="1"/>
    <col min="4" max="4" width="20.5703125" customWidth="1"/>
    <col min="5" max="5" width="18.85546875" customWidth="1"/>
    <col min="6" max="6" width="17.28515625" customWidth="1"/>
    <col min="7" max="7" width="18.140625" customWidth="1"/>
    <col min="8" max="8" width="20.85546875" customWidth="1"/>
    <col min="9" max="9" width="20.5703125" customWidth="1"/>
    <col min="10" max="10" width="15.5703125" customWidth="1"/>
    <col min="11" max="11" width="21.42578125" customWidth="1"/>
    <col min="12" max="12" width="21" customWidth="1"/>
    <col min="13" max="13" width="17.42578125" customWidth="1"/>
    <col min="14" max="14" width="16.42578125" customWidth="1"/>
    <col min="15" max="15" width="13.85546875" customWidth="1"/>
    <col min="16" max="16" width="14.140625" customWidth="1"/>
    <col min="17" max="17" width="19.5703125" customWidth="1"/>
  </cols>
  <sheetData>
    <row r="1" spans="1:17">
      <c r="A1" s="134" t="s">
        <v>326</v>
      </c>
      <c r="B1" s="134"/>
      <c r="D1" s="135" t="s">
        <v>306</v>
      </c>
      <c r="E1" s="135"/>
      <c r="F1" s="135"/>
      <c r="G1" s="135"/>
      <c r="H1" s="135"/>
      <c r="I1" s="135"/>
      <c r="J1" s="135"/>
      <c r="K1" s="135"/>
      <c r="L1" s="135"/>
      <c r="M1" s="135"/>
      <c r="N1" s="135"/>
      <c r="O1" s="135"/>
      <c r="P1" s="135"/>
      <c r="Q1" s="135"/>
    </row>
    <row r="2" spans="1:17" s="7" customFormat="1" ht="55.5" customHeight="1">
      <c r="A2" s="12" t="s">
        <v>81</v>
      </c>
      <c r="B2" s="13">
        <f>VLOOKUP('Estimación Ecommerce'!$B$7,$D$12:$H$14,2,FALSE)</f>
        <v>0</v>
      </c>
      <c r="D2" s="18" t="s">
        <v>314</v>
      </c>
      <c r="E2" s="18" t="s">
        <v>91</v>
      </c>
      <c r="F2" s="19" t="s">
        <v>315</v>
      </c>
      <c r="G2" s="19" t="s">
        <v>126</v>
      </c>
      <c r="H2" s="19" t="s">
        <v>127</v>
      </c>
      <c r="I2" s="19" t="s">
        <v>317</v>
      </c>
      <c r="J2" s="19" t="s">
        <v>316</v>
      </c>
      <c r="K2" s="19" t="s">
        <v>138</v>
      </c>
      <c r="L2" s="19" t="s">
        <v>139</v>
      </c>
      <c r="M2" s="19" t="s">
        <v>144</v>
      </c>
      <c r="N2" s="19" t="s">
        <v>145</v>
      </c>
      <c r="O2" s="19" t="s">
        <v>146</v>
      </c>
      <c r="P2" s="19" t="s">
        <v>147</v>
      </c>
      <c r="Q2" s="19" t="s">
        <v>148</v>
      </c>
    </row>
    <row r="3" spans="1:17" ht="17.25">
      <c r="A3" s="12" t="s">
        <v>292</v>
      </c>
      <c r="B3" s="13">
        <f>VLOOKUP('Estimación Ecommerce'!$B$7,$D$12:$H$14,3,FALSE)</f>
        <v>0</v>
      </c>
      <c r="D3" s="8" t="s">
        <v>307</v>
      </c>
      <c r="E3" s="8">
        <v>1</v>
      </c>
      <c r="F3" s="8">
        <v>0.5</v>
      </c>
      <c r="G3" s="8">
        <v>0.5</v>
      </c>
      <c r="H3" s="8">
        <v>0.5</v>
      </c>
      <c r="I3" s="8">
        <v>0.25</v>
      </c>
      <c r="J3" s="8">
        <v>0.5</v>
      </c>
      <c r="K3" s="8">
        <v>0.25</v>
      </c>
      <c r="L3" s="8">
        <v>0.5</v>
      </c>
      <c r="M3" s="8">
        <v>0.25</v>
      </c>
      <c r="N3" s="8">
        <v>0.25</v>
      </c>
      <c r="O3" s="8">
        <v>0.25</v>
      </c>
      <c r="P3" s="8">
        <v>0.25</v>
      </c>
      <c r="Q3" s="8">
        <v>0.5</v>
      </c>
    </row>
    <row r="4" spans="1:17" ht="17.25">
      <c r="A4" s="12" t="s">
        <v>293</v>
      </c>
      <c r="B4" s="13">
        <f>VLOOKUP('Estimación Ecommerce'!$B$7,$D$12:$H$14,4,FALSE)</f>
        <v>0</v>
      </c>
      <c r="D4" s="8" t="s">
        <v>309</v>
      </c>
      <c r="E4" s="8">
        <v>1</v>
      </c>
      <c r="F4" s="8">
        <v>1</v>
      </c>
      <c r="G4" s="8">
        <v>0.5</v>
      </c>
      <c r="H4" s="8">
        <v>0.5</v>
      </c>
      <c r="I4" s="8">
        <v>0.5</v>
      </c>
      <c r="J4" s="8">
        <v>1</v>
      </c>
      <c r="K4" s="8">
        <v>0.5</v>
      </c>
      <c r="L4" s="8">
        <v>1</v>
      </c>
      <c r="M4" s="8">
        <v>0.25</v>
      </c>
      <c r="N4" s="8">
        <v>0.5</v>
      </c>
      <c r="O4" s="8">
        <v>0.25</v>
      </c>
      <c r="P4" s="8">
        <v>0.5</v>
      </c>
      <c r="Q4" s="8">
        <v>1</v>
      </c>
    </row>
    <row r="5" spans="1:17" ht="34.5">
      <c r="A5" s="12" t="s">
        <v>82</v>
      </c>
      <c r="B5" s="13">
        <f>VLOOKUP('Estimación Ecommerce'!$B$7,$D$12:$H$14,5,FALSE)</f>
        <v>0</v>
      </c>
      <c r="D5" s="8" t="s">
        <v>308</v>
      </c>
      <c r="E5" s="8">
        <v>1</v>
      </c>
      <c r="F5" s="8">
        <v>2</v>
      </c>
      <c r="G5" s="8">
        <v>1</v>
      </c>
      <c r="H5" s="8">
        <v>1</v>
      </c>
      <c r="I5" s="8">
        <v>0.5</v>
      </c>
      <c r="J5" s="8">
        <v>1</v>
      </c>
      <c r="K5" s="8">
        <v>0.5</v>
      </c>
      <c r="L5" s="8">
        <v>1</v>
      </c>
      <c r="M5" s="8">
        <v>0.5</v>
      </c>
      <c r="N5" s="8">
        <v>0.5</v>
      </c>
      <c r="O5" s="8">
        <v>0.5</v>
      </c>
      <c r="P5" s="8">
        <v>0.5</v>
      </c>
      <c r="Q5" s="8">
        <v>1</v>
      </c>
    </row>
    <row r="6" spans="1:17" ht="17.25">
      <c r="A6" s="10" t="s">
        <v>91</v>
      </c>
      <c r="B6" s="11">
        <f>VLOOKUP('Estimación Ecommerce'!$B$6,$D$2:$Q$9,2,FALSE)</f>
        <v>1</v>
      </c>
      <c r="D6" s="8" t="s">
        <v>310</v>
      </c>
      <c r="E6" s="8">
        <v>2</v>
      </c>
      <c r="F6" s="8">
        <v>3</v>
      </c>
      <c r="G6" s="8">
        <v>1.5</v>
      </c>
      <c r="H6" s="8">
        <v>1</v>
      </c>
      <c r="I6" s="8">
        <v>1</v>
      </c>
      <c r="J6" s="8">
        <v>2</v>
      </c>
      <c r="K6" s="8">
        <v>1</v>
      </c>
      <c r="L6" s="8">
        <v>2</v>
      </c>
      <c r="M6" s="8">
        <v>0.5</v>
      </c>
      <c r="N6" s="8">
        <v>1</v>
      </c>
      <c r="O6" s="8">
        <v>0.5</v>
      </c>
      <c r="P6" s="8">
        <v>1</v>
      </c>
      <c r="Q6" s="8">
        <v>2</v>
      </c>
    </row>
    <row r="7" spans="1:17" ht="14.25" customHeight="1">
      <c r="A7" s="10" t="s">
        <v>103</v>
      </c>
      <c r="B7" s="11">
        <f>VLOOKUP('Estimación Ecommerce'!$B$6,$D$2:$Q$9,3,FALSE)</f>
        <v>0.5</v>
      </c>
      <c r="D7" s="8" t="s">
        <v>311</v>
      </c>
      <c r="E7" s="8">
        <v>2</v>
      </c>
      <c r="F7" s="8">
        <v>5</v>
      </c>
      <c r="G7" s="8">
        <v>2</v>
      </c>
      <c r="H7" s="8">
        <v>2</v>
      </c>
      <c r="I7" s="8">
        <v>2</v>
      </c>
      <c r="J7" s="8">
        <v>3</v>
      </c>
      <c r="K7" s="8">
        <v>2</v>
      </c>
      <c r="L7" s="8">
        <v>3</v>
      </c>
      <c r="M7" s="8">
        <v>1</v>
      </c>
      <c r="N7" s="8">
        <v>2</v>
      </c>
      <c r="O7" s="8">
        <v>1</v>
      </c>
      <c r="P7" s="8">
        <v>2</v>
      </c>
      <c r="Q7" s="8">
        <v>3</v>
      </c>
    </row>
    <row r="8" spans="1:17" ht="51.75">
      <c r="A8" s="14" t="s">
        <v>113</v>
      </c>
      <c r="B8" s="15">
        <f>VLOOKUP('Estimación Ecommerce'!$B$8,$D$17:$H$19,2,FALSE)</f>
        <v>0</v>
      </c>
      <c r="D8" s="8" t="s">
        <v>312</v>
      </c>
      <c r="E8" s="8">
        <v>3</v>
      </c>
      <c r="F8" s="8">
        <v>7</v>
      </c>
      <c r="G8" s="8">
        <v>3</v>
      </c>
      <c r="H8" s="8">
        <v>3</v>
      </c>
      <c r="I8" s="8">
        <v>3</v>
      </c>
      <c r="J8" s="8">
        <v>4</v>
      </c>
      <c r="K8" s="8">
        <v>3</v>
      </c>
      <c r="L8" s="8">
        <v>4</v>
      </c>
      <c r="M8" s="8">
        <v>1</v>
      </c>
      <c r="N8" s="8">
        <v>3</v>
      </c>
      <c r="O8" s="8">
        <v>1</v>
      </c>
      <c r="P8" s="8">
        <v>3</v>
      </c>
      <c r="Q8" s="8">
        <v>4</v>
      </c>
    </row>
    <row r="9" spans="1:17" ht="34.5">
      <c r="A9" s="14" t="s">
        <v>114</v>
      </c>
      <c r="B9" s="15">
        <f>VLOOKUP('Estimación Ecommerce'!$B$8,$D$17:$H$19,3,FALSE)</f>
        <v>0</v>
      </c>
      <c r="D9" s="8" t="s">
        <v>313</v>
      </c>
      <c r="E9" s="8">
        <v>5</v>
      </c>
      <c r="F9" s="8">
        <v>10</v>
      </c>
      <c r="G9" s="8">
        <v>5</v>
      </c>
      <c r="H9" s="8">
        <v>4</v>
      </c>
      <c r="I9" s="8">
        <v>4</v>
      </c>
      <c r="J9" s="8">
        <v>5</v>
      </c>
      <c r="K9" s="8">
        <v>4</v>
      </c>
      <c r="L9" s="8">
        <v>5</v>
      </c>
      <c r="M9" s="8">
        <v>2</v>
      </c>
      <c r="N9" s="8">
        <v>4</v>
      </c>
      <c r="O9" s="8">
        <v>2</v>
      </c>
      <c r="P9" s="8">
        <v>4</v>
      </c>
      <c r="Q9" s="8">
        <v>5</v>
      </c>
    </row>
    <row r="10" spans="1:17" ht="34.5">
      <c r="A10" s="14" t="s">
        <v>115</v>
      </c>
      <c r="B10" s="15">
        <f>VLOOKUP('Estimación Ecommerce'!$B$8,$D$17:$H$19,4,FALSE)</f>
        <v>0</v>
      </c>
    </row>
    <row r="11" spans="1:17" s="7" customFormat="1" ht="51.75">
      <c r="A11" s="14" t="s">
        <v>116</v>
      </c>
      <c r="B11" s="15">
        <f>VLOOKUP('Estimación Ecommerce'!$B$8,$D$17:$H$19,5,FALSE)</f>
        <v>0</v>
      </c>
      <c r="D11" s="136" t="s">
        <v>323</v>
      </c>
      <c r="E11" s="137"/>
      <c r="F11" s="137"/>
      <c r="G11" s="137"/>
      <c r="H11" s="138"/>
    </row>
    <row r="12" spans="1:17" ht="45.75">
      <c r="A12" s="10" t="s">
        <v>126</v>
      </c>
      <c r="B12" s="11">
        <f>VLOOKUP('Estimación Ecommerce'!$B$6,$D$2:$Q$9,4,FALSE)</f>
        <v>0.5</v>
      </c>
      <c r="D12" s="20"/>
      <c r="E12" s="20" t="s">
        <v>81</v>
      </c>
      <c r="F12" s="20" t="s">
        <v>292</v>
      </c>
      <c r="G12" s="20" t="s">
        <v>293</v>
      </c>
      <c r="H12" s="20" t="s">
        <v>82</v>
      </c>
    </row>
    <row r="13" spans="1:17" ht="17.25">
      <c r="A13" s="10" t="s">
        <v>127</v>
      </c>
      <c r="B13" s="11">
        <f>VLOOKUP('Estimación Ecommerce'!$B$6,$D$2:$Q$9,5,FALSE)</f>
        <v>0.5</v>
      </c>
      <c r="D13" s="8" t="s">
        <v>318</v>
      </c>
      <c r="E13" s="8">
        <v>2</v>
      </c>
      <c r="F13" s="8">
        <v>2</v>
      </c>
      <c r="G13" s="8">
        <v>2</v>
      </c>
      <c r="H13" s="8">
        <v>2</v>
      </c>
    </row>
    <row r="14" spans="1:17" ht="34.5">
      <c r="A14" s="10" t="s">
        <v>128</v>
      </c>
      <c r="B14" s="11">
        <f>VLOOKUP('Estimación Ecommerce'!$B$6,$D$2:$Q$9,6,FALSE)</f>
        <v>0.25</v>
      </c>
      <c r="D14" s="8" t="s">
        <v>319</v>
      </c>
      <c r="E14" s="8">
        <v>0</v>
      </c>
      <c r="F14" s="8">
        <v>0</v>
      </c>
      <c r="G14" s="8">
        <v>0</v>
      </c>
      <c r="H14" s="8">
        <v>0</v>
      </c>
    </row>
    <row r="15" spans="1:17" ht="38.25" customHeight="1">
      <c r="A15" s="10" t="s">
        <v>137</v>
      </c>
      <c r="B15" s="11">
        <f>VLOOKUP('Estimación Ecommerce'!$B$6,$D$2:$Q$9,7,FALSE)</f>
        <v>0.5</v>
      </c>
    </row>
    <row r="16" spans="1:17" ht="34.5">
      <c r="A16" s="10" t="s">
        <v>138</v>
      </c>
      <c r="B16" s="11">
        <f>VLOOKUP('Estimación Ecommerce'!$B$6,$D$2:$Q$9,8,FALSE)</f>
        <v>0.25</v>
      </c>
      <c r="D16" s="139" t="s">
        <v>324</v>
      </c>
      <c r="E16" s="139"/>
      <c r="F16" s="139"/>
      <c r="G16" s="139"/>
      <c r="H16" s="139"/>
    </row>
    <row r="17" spans="1:8" ht="138">
      <c r="A17" s="10" t="s">
        <v>139</v>
      </c>
      <c r="B17" s="11">
        <f>VLOOKUP('Estimación Ecommerce'!$B$6,$D$2:$Q$9,9,FALSE)</f>
        <v>0.5</v>
      </c>
      <c r="D17" s="21"/>
      <c r="E17" s="14" t="s">
        <v>113</v>
      </c>
      <c r="F17" s="14" t="s">
        <v>114</v>
      </c>
      <c r="G17" s="14" t="s">
        <v>115</v>
      </c>
      <c r="H17" s="14" t="s">
        <v>116</v>
      </c>
    </row>
    <row r="18" spans="1:8" ht="17.25">
      <c r="A18" s="10" t="s">
        <v>144</v>
      </c>
      <c r="B18" s="11">
        <f>VLOOKUP('Estimación Ecommerce'!$B$6,$D$2:$Q$9,10,FALSE)</f>
        <v>0.25</v>
      </c>
      <c r="D18" s="8" t="s">
        <v>318</v>
      </c>
      <c r="E18" s="8">
        <v>2</v>
      </c>
      <c r="F18" s="8">
        <v>2</v>
      </c>
      <c r="G18" s="8">
        <v>2</v>
      </c>
      <c r="H18" s="8">
        <v>2</v>
      </c>
    </row>
    <row r="19" spans="1:8" ht="17.25">
      <c r="A19" s="10" t="s">
        <v>145</v>
      </c>
      <c r="B19" s="11">
        <f>VLOOKUP('Estimación Ecommerce'!$B$6,$D$2:$Q$9,11,FALSE)</f>
        <v>0.25</v>
      </c>
      <c r="D19" s="8" t="s">
        <v>319</v>
      </c>
      <c r="E19" s="8">
        <v>0</v>
      </c>
      <c r="F19" s="8">
        <v>0</v>
      </c>
      <c r="G19" s="8">
        <v>0</v>
      </c>
      <c r="H19" s="8">
        <v>0</v>
      </c>
    </row>
    <row r="20" spans="1:8" ht="17.25">
      <c r="A20" s="10" t="s">
        <v>146</v>
      </c>
      <c r="B20" s="11">
        <f>VLOOKUP('Estimación Ecommerce'!$B$6,$D$2:$Q$9,12,FALSE)</f>
        <v>0.25</v>
      </c>
    </row>
    <row r="21" spans="1:8" ht="17.25">
      <c r="A21" s="10" t="s">
        <v>147</v>
      </c>
      <c r="B21" s="11">
        <f>VLOOKUP('Estimación Ecommerce'!$B$6,$D$2:$Q$9,13,FALSE)</f>
        <v>0.25</v>
      </c>
      <c r="D21" s="132" t="s">
        <v>322</v>
      </c>
      <c r="E21" s="133"/>
    </row>
    <row r="22" spans="1:8" ht="75.75">
      <c r="A22" s="10" t="s">
        <v>148</v>
      </c>
      <c r="B22" s="11">
        <f>VLOOKUP('Estimación Ecommerce'!$B$6,$D$2:$Q$9,14,FALSE)</f>
        <v>0.5</v>
      </c>
      <c r="D22" s="8"/>
      <c r="E22" s="9" t="s">
        <v>169</v>
      </c>
    </row>
    <row r="23" spans="1:8" ht="34.5">
      <c r="A23" s="16" t="s">
        <v>169</v>
      </c>
      <c r="B23" s="17">
        <f>VLOOKUP('Estimación Ecommerce'!$B$9,$D$23:$E$26,2,FALSE)</f>
        <v>2</v>
      </c>
      <c r="D23" s="8">
        <v>0</v>
      </c>
      <c r="E23" s="8">
        <v>2</v>
      </c>
    </row>
    <row r="24" spans="1:8">
      <c r="D24" s="8">
        <v>1</v>
      </c>
      <c r="E24" s="8">
        <v>2.5</v>
      </c>
    </row>
    <row r="25" spans="1:8">
      <c r="D25" s="8">
        <v>2</v>
      </c>
      <c r="E25" s="8">
        <v>3</v>
      </c>
    </row>
    <row r="26" spans="1:8">
      <c r="D26" s="8">
        <v>4</v>
      </c>
      <c r="E26" s="8">
        <v>5</v>
      </c>
    </row>
  </sheetData>
  <sheetProtection algorithmName="SHA-512" hashValue="X/lV1MEYyoF7Mrrc/wd6+qa76hqfsIjZvD8HVQtqrpyvN36HmN9KElzQafyfIBAj+kanWIiQIuS6R9VdmZ9JHA==" saltValue="2uimae36Sc9TDyuZ+iO9dQ==" spinCount="100000" sheet="1" objects="1" scenarios="1" selectLockedCells="1" selectUnlockedCells="1"/>
  <mergeCells count="5">
    <mergeCell ref="D21:E21"/>
    <mergeCell ref="A1:B1"/>
    <mergeCell ref="D1:Q1"/>
    <mergeCell ref="D11:H11"/>
    <mergeCell ref="D16:H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8BE3-A63F-4286-A4CD-30ED8C47C2C1}">
  <dimension ref="A1:A27"/>
  <sheetViews>
    <sheetView workbookViewId="0">
      <selection activeCell="C31" sqref="C31"/>
    </sheetView>
  </sheetViews>
  <sheetFormatPr baseColWidth="10" defaultRowHeight="15"/>
  <sheetData>
    <row r="1" spans="1:1">
      <c r="A1" s="22">
        <v>43666</v>
      </c>
    </row>
    <row r="2" spans="1:1">
      <c r="A2" s="22">
        <v>43647</v>
      </c>
    </row>
    <row r="3" spans="1:1">
      <c r="A3" s="22">
        <v>43696</v>
      </c>
    </row>
    <row r="4" spans="1:1">
      <c r="A4" s="22">
        <v>43684</v>
      </c>
    </row>
    <row r="5" spans="1:1">
      <c r="A5" s="22">
        <v>43752</v>
      </c>
    </row>
    <row r="6" spans="1:1">
      <c r="A6" s="22">
        <v>43780</v>
      </c>
    </row>
    <row r="7" spans="1:1">
      <c r="A7" s="22">
        <v>43774</v>
      </c>
    </row>
    <row r="8" spans="1:1">
      <c r="A8" s="22">
        <v>43824</v>
      </c>
    </row>
    <row r="9" spans="1:1">
      <c r="A9" s="22">
        <v>43800</v>
      </c>
    </row>
    <row r="10" spans="1:1">
      <c r="A10" s="22">
        <v>43831</v>
      </c>
    </row>
    <row r="11" spans="1:1">
      <c r="A11" s="22">
        <v>43836</v>
      </c>
    </row>
    <row r="12" spans="1:1">
      <c r="A12" s="22">
        <v>43884</v>
      </c>
    </row>
    <row r="13" spans="1:1">
      <c r="A13" s="22">
        <v>43564</v>
      </c>
    </row>
    <row r="14" spans="1:1">
      <c r="A14" s="22">
        <v>43565</v>
      </c>
    </row>
    <row r="15" spans="1:1">
      <c r="A15" s="22">
        <v>43586</v>
      </c>
    </row>
    <row r="16" spans="1:1">
      <c r="A16" s="22">
        <v>43610</v>
      </c>
    </row>
    <row r="17" spans="1:1">
      <c r="A17" s="22">
        <v>43631</v>
      </c>
    </row>
    <row r="18" spans="1:1">
      <c r="A18" s="22">
        <v>43638</v>
      </c>
    </row>
    <row r="19" spans="1:1">
      <c r="A19" s="22">
        <v>43645</v>
      </c>
    </row>
    <row r="20" spans="1:1">
      <c r="A20" s="22">
        <v>43666</v>
      </c>
    </row>
    <row r="21" spans="1:1">
      <c r="A21" s="22">
        <v>43694</v>
      </c>
    </row>
    <row r="22" spans="1:1">
      <c r="A22" s="22">
        <v>43684</v>
      </c>
    </row>
    <row r="23" spans="1:1">
      <c r="A23" s="22">
        <v>43750</v>
      </c>
    </row>
    <row r="24" spans="1:1">
      <c r="A24" s="22">
        <v>43771</v>
      </c>
    </row>
    <row r="25" spans="1:1">
      <c r="A25" s="22">
        <v>43785</v>
      </c>
    </row>
    <row r="26" spans="1:1">
      <c r="A26" s="22">
        <v>43807</v>
      </c>
    </row>
    <row r="27" spans="1:1">
      <c r="A27" s="22">
        <v>43824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9CF7D140803FF4899C8D8B85A5AD5D0" ma:contentTypeVersion="10" ma:contentTypeDescription="Crear nuevo documento." ma:contentTypeScope="" ma:versionID="9acade4738c84b26eabd37aef054c3cb">
  <xsd:schema xmlns:xsd="http://www.w3.org/2001/XMLSchema" xmlns:xs="http://www.w3.org/2001/XMLSchema" xmlns:p="http://schemas.microsoft.com/office/2006/metadata/properties" xmlns:ns3="5f282743-8d03-4d4a-9f96-3c3faabcd828" xmlns:ns4="c7bb82e2-006b-402c-995e-20f2e2c51b31" targetNamespace="http://schemas.microsoft.com/office/2006/metadata/properties" ma:root="true" ma:fieldsID="180ed2553333a45de41b0b786ee31d20" ns3:_="" ns4:_="">
    <xsd:import namespace="5f282743-8d03-4d4a-9f96-3c3faabcd828"/>
    <xsd:import namespace="c7bb82e2-006b-402c-995e-20f2e2c51b31"/>
    <xsd:element name="properties">
      <xsd:complexType>
        <xsd:sequence>
          <xsd:element name="documentManagement">
            <xsd:complexType>
              <xsd:all>
                <xsd:element ref="ns3:SharedWithUsers" minOccurs="0"/>
                <xsd:element ref="ns4:MediaServiceMetadata" minOccurs="0"/>
                <xsd:element ref="ns4:MediaServiceFastMetadata" minOccurs="0"/>
                <xsd:element ref="ns3:SharedWithDetails" minOccurs="0"/>
                <xsd:element ref="ns3:SharingHintHash" minOccurs="0"/>
                <xsd:element ref="ns4:MediaServiceAutoTags" minOccurs="0"/>
                <xsd:element ref="ns4:MediaServiceOCR"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2743-8d03-4d4a-9f96-3c3faabcd828"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description="" ma:internalName="SharedWithDetails" ma:readOnly="true">
      <xsd:simpleType>
        <xsd:restriction base="dms:Note">
          <xsd:maxLength value="255"/>
        </xsd:restriction>
      </xsd:simpleType>
    </xsd:element>
    <xsd:element name="SharingHintHash" ma:index="12"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bb82e2-006b-402c-995e-20f2e2c51b3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D7185-304E-4229-B6F5-1645840BE529}">
  <ds:schemaRefs>
    <ds:schemaRef ds:uri="http://schemas.microsoft.com/office/2006/documentManagement/types"/>
    <ds:schemaRef ds:uri="5f282743-8d03-4d4a-9f96-3c3faabcd828"/>
    <ds:schemaRef ds:uri="http://schemas.microsoft.com/office/infopath/2007/PartnerControls"/>
    <ds:schemaRef ds:uri="http://www.w3.org/XML/1998/namespace"/>
    <ds:schemaRef ds:uri="http://purl.org/dc/dcmitype/"/>
    <ds:schemaRef ds:uri="http://purl.org/dc/terms/"/>
    <ds:schemaRef ds:uri="http://purl.org/dc/elements/1.1/"/>
    <ds:schemaRef ds:uri="c7bb82e2-006b-402c-995e-20f2e2c51b3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9A0FC94-4513-41D4-ABA5-7B1C4B3F8F18}">
  <ds:schemaRefs>
    <ds:schemaRef ds:uri="http://schemas.microsoft.com/sharepoint/v3/contenttype/forms"/>
  </ds:schemaRefs>
</ds:datastoreItem>
</file>

<file path=customXml/itemProps3.xml><?xml version="1.0" encoding="utf-8"?>
<ds:datastoreItem xmlns:ds="http://schemas.openxmlformats.org/officeDocument/2006/customXml" ds:itemID="{31CAAAB3-F064-4634-966E-50D2E946B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2743-8d03-4d4a-9f96-3c3faabcd828"/>
    <ds:schemaRef ds:uri="c7bb82e2-006b-402c-995e-20f2e2c51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Instructivo</vt:lpstr>
      <vt:lpstr>Estimación Ecommerce</vt:lpstr>
      <vt:lpstr>Tarifas por rol</vt:lpstr>
      <vt:lpstr>Cronograma Ecommerce</vt:lpstr>
      <vt:lpstr>Estimaciones variables</vt:lpstr>
      <vt:lpstr>Festivos en colombia</vt:lpstr>
      <vt:lpstr>period_selected</vt:lpstr>
      <vt:lpstr>TitleRegion..BO60</vt:lpstr>
      <vt:lpstr>'Cronograma Ecommerce'!Títulos_a_imprimir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López gallego</dc:creator>
  <cp:lastModifiedBy>Diana Patrica Lopez</cp:lastModifiedBy>
  <dcterms:created xsi:type="dcterms:W3CDTF">2019-11-24T15:09:59Z</dcterms:created>
  <dcterms:modified xsi:type="dcterms:W3CDTF">2020-03-04T12:45:19Z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0x01010059CF7D140803FF4899C8D8B85A5AD5D0</vt:lpwstr>
  </property>
</Properties>
</file>