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defaultThemeVersion="166925"/>
  <mc:AlternateContent xmlns:mc="http://schemas.openxmlformats.org/markup-compatibility/2006">
    <mc:Choice Requires="x15">
      <x15ac:absPath xmlns:x15ac="http://schemas.microsoft.com/office/spreadsheetml/2010/11/ac" url="C:\Users\eardila\Documents\"/>
    </mc:Choice>
  </mc:AlternateContent>
  <xr:revisionPtr revIDLastSave="0" documentId="8_{208D4472-080E-49C8-9871-74062EB3C752}" xr6:coauthVersionLast="47" xr6:coauthVersionMax="47" xr10:uidLastSave="{00000000-0000-0000-0000-000000000000}"/>
  <bookViews>
    <workbookView xWindow="-120" yWindow="-120" windowWidth="20730" windowHeight="11160" xr2:uid="{1B81D371-071D-4706-8E7A-6C33504E7ED7}"/>
  </bookViews>
  <sheets>
    <sheet name="Simulación" sheetId="4" r:id="rId1"/>
    <sheet name="Instrucciones" sheetId="5" r:id="rId2"/>
  </sheets>
  <definedNames>
    <definedName name="DA">Simulación!$B$77</definedName>
    <definedName name="DS">Simulación!$B$88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65" i="4" l="1"/>
  <c r="E65" i="4"/>
  <c r="F65" i="4"/>
  <c r="G65" i="4"/>
  <c r="H65" i="4"/>
  <c r="I65" i="4"/>
  <c r="J65" i="4"/>
  <c r="K65" i="4"/>
  <c r="L65" i="4"/>
  <c r="C65" i="4"/>
  <c r="D57" i="4"/>
  <c r="E57" i="4"/>
  <c r="F57" i="4"/>
  <c r="G57" i="4"/>
  <c r="H57" i="4"/>
  <c r="I57" i="4"/>
  <c r="J57" i="4"/>
  <c r="K57" i="4"/>
  <c r="L57" i="4"/>
  <c r="C57" i="4"/>
  <c r="F49" i="4"/>
  <c r="F20" i="4"/>
  <c r="D49" i="4"/>
  <c r="E49" i="4"/>
  <c r="G49" i="4"/>
  <c r="H49" i="4"/>
  <c r="I49" i="4"/>
  <c r="J49" i="4"/>
  <c r="K49" i="4"/>
  <c r="L49" i="4"/>
  <c r="C49" i="4"/>
  <c r="E96" i="4"/>
  <c r="D41" i="4" s="1"/>
  <c r="F96" i="4"/>
  <c r="E41" i="4" s="1"/>
  <c r="G96" i="4"/>
  <c r="F41" i="4" s="1"/>
  <c r="H96" i="4"/>
  <c r="G41" i="4" s="1"/>
  <c r="I96" i="4"/>
  <c r="H41" i="4" s="1"/>
  <c r="J96" i="4"/>
  <c r="I41" i="4" s="1"/>
  <c r="K96" i="4"/>
  <c r="J41" i="4" s="1"/>
  <c r="L96" i="4"/>
  <c r="K41" i="4" s="1"/>
  <c r="M96" i="4"/>
  <c r="L41" i="4" s="1"/>
  <c r="E97" i="4"/>
  <c r="D42" i="4" s="1"/>
  <c r="F97" i="4"/>
  <c r="E42" i="4" s="1"/>
  <c r="G97" i="4"/>
  <c r="F42" i="4" s="1"/>
  <c r="H97" i="4"/>
  <c r="G42" i="4" s="1"/>
  <c r="I97" i="4"/>
  <c r="H42" i="4" s="1"/>
  <c r="J97" i="4"/>
  <c r="I42" i="4" s="1"/>
  <c r="K97" i="4"/>
  <c r="J42" i="4" s="1"/>
  <c r="L97" i="4"/>
  <c r="K42" i="4" s="1"/>
  <c r="M97" i="4"/>
  <c r="L42" i="4" s="1"/>
  <c r="D97" i="4"/>
  <c r="C42" i="4" s="1"/>
  <c r="D96" i="4"/>
  <c r="C41" i="4" s="1"/>
  <c r="C95" i="4"/>
  <c r="C92" i="4"/>
  <c r="M86" i="4"/>
  <c r="L36" i="4" s="1"/>
  <c r="L86" i="4"/>
  <c r="K36" i="4" s="1"/>
  <c r="K86" i="4"/>
  <c r="J36" i="4" s="1"/>
  <c r="J86" i="4"/>
  <c r="I36" i="4" s="1"/>
  <c r="I86" i="4"/>
  <c r="H36" i="4" s="1"/>
  <c r="H86" i="4"/>
  <c r="G36" i="4" s="1"/>
  <c r="G86" i="4"/>
  <c r="F36" i="4" s="1"/>
  <c r="F86" i="4"/>
  <c r="E36" i="4" s="1"/>
  <c r="E86" i="4"/>
  <c r="D36" i="4" s="1"/>
  <c r="D86" i="4"/>
  <c r="C36" i="4" s="1"/>
  <c r="C84" i="4"/>
  <c r="M85" i="4"/>
  <c r="L35" i="4" s="1"/>
  <c r="L85" i="4"/>
  <c r="K35" i="4" s="1"/>
  <c r="K85" i="4"/>
  <c r="J35" i="4" s="1"/>
  <c r="J85" i="4"/>
  <c r="I35" i="4" s="1"/>
  <c r="I85" i="4"/>
  <c r="H35" i="4" s="1"/>
  <c r="H85" i="4"/>
  <c r="G35" i="4" s="1"/>
  <c r="G85" i="4"/>
  <c r="F35" i="4" s="1"/>
  <c r="F85" i="4"/>
  <c r="E35" i="4" s="1"/>
  <c r="E85" i="4"/>
  <c r="D35" i="4" s="1"/>
  <c r="D85" i="4"/>
  <c r="C35" i="4" s="1"/>
  <c r="C81" i="4"/>
  <c r="C22" i="4"/>
  <c r="C16" i="4"/>
  <c r="C20" i="4"/>
  <c r="C23" i="4" s="1"/>
  <c r="I98" i="4" l="1"/>
  <c r="H98" i="4"/>
  <c r="J98" i="4"/>
  <c r="K98" i="4"/>
  <c r="D98" i="4"/>
  <c r="L98" i="4"/>
  <c r="E98" i="4"/>
  <c r="F98" i="4"/>
  <c r="G98" i="4"/>
  <c r="M98" i="4"/>
  <c r="D22" i="4"/>
  <c r="E22" i="4"/>
  <c r="E16" i="4"/>
  <c r="E20" i="4"/>
  <c r="E23" i="4" s="1"/>
  <c r="C24" i="4"/>
  <c r="D16" i="4"/>
  <c r="D20" i="4"/>
  <c r="D23" i="4" s="1"/>
  <c r="C98" i="4" l="1"/>
  <c r="C60" i="4"/>
  <c r="C29" i="4"/>
  <c r="C27" i="4"/>
  <c r="D24" i="4"/>
  <c r="D60" i="4" s="1"/>
  <c r="F23" i="4"/>
  <c r="E24" i="4"/>
  <c r="E60" i="4" s="1"/>
  <c r="F22" i="4"/>
  <c r="F16" i="4"/>
  <c r="C30" i="4" l="1"/>
  <c r="C32" i="4" s="1"/>
  <c r="E29" i="4"/>
  <c r="E27" i="4"/>
  <c r="D29" i="4"/>
  <c r="D27" i="4"/>
  <c r="G22" i="4"/>
  <c r="G16" i="4"/>
  <c r="G20" i="4"/>
  <c r="G23" i="4" s="1"/>
  <c r="F24" i="4"/>
  <c r="F60" i="4" l="1"/>
  <c r="F27" i="4"/>
  <c r="F29" i="4"/>
  <c r="C62" i="4"/>
  <c r="C63" i="4"/>
  <c r="C38" i="4"/>
  <c r="C53" i="4"/>
  <c r="C61" i="4"/>
  <c r="D30" i="4"/>
  <c r="D32" i="4" s="1"/>
  <c r="E30" i="4"/>
  <c r="E32" i="4" s="1"/>
  <c r="H20" i="4"/>
  <c r="H23" i="4" s="1"/>
  <c r="G24" i="4"/>
  <c r="G60" i="4" s="1"/>
  <c r="H16" i="4"/>
  <c r="H22" i="4"/>
  <c r="D62" i="4" l="1"/>
  <c r="D63" i="4"/>
  <c r="E62" i="4"/>
  <c r="E63" i="4"/>
  <c r="D71" i="4"/>
  <c r="D72" i="4" s="1"/>
  <c r="D73" i="4" s="1"/>
  <c r="D38" i="4"/>
  <c r="C71" i="4" s="1"/>
  <c r="C72" i="4" s="1"/>
  <c r="D53" i="4"/>
  <c r="D61" i="4"/>
  <c r="E38" i="4"/>
  <c r="E53" i="4"/>
  <c r="E61" i="4"/>
  <c r="C44" i="4"/>
  <c r="C59" i="4"/>
  <c r="G29" i="4"/>
  <c r="G27" i="4"/>
  <c r="F30" i="4"/>
  <c r="F32" i="4" s="1"/>
  <c r="H24" i="4"/>
  <c r="I20" i="4"/>
  <c r="I23" i="4" s="1"/>
  <c r="I16" i="4"/>
  <c r="I22" i="4"/>
  <c r="F63" i="4" l="1"/>
  <c r="F62" i="4"/>
  <c r="H60" i="4"/>
  <c r="F38" i="4"/>
  <c r="F61" i="4"/>
  <c r="F53" i="4"/>
  <c r="E44" i="4"/>
  <c r="E59" i="4"/>
  <c r="D44" i="4"/>
  <c r="D59" i="4"/>
  <c r="G30" i="4"/>
  <c r="G32" i="4" s="1"/>
  <c r="H29" i="4"/>
  <c r="H27" i="4"/>
  <c r="I24" i="4"/>
  <c r="I60" i="4" s="1"/>
  <c r="J20" i="4"/>
  <c r="J23" i="4" s="1"/>
  <c r="J22" i="4"/>
  <c r="J16" i="4"/>
  <c r="G63" i="4" l="1"/>
  <c r="G62" i="4"/>
  <c r="F44" i="4"/>
  <c r="F59" i="4"/>
  <c r="G38" i="4"/>
  <c r="G53" i="4"/>
  <c r="G61" i="4"/>
  <c r="I29" i="4"/>
  <c r="I27" i="4"/>
  <c r="H30" i="4"/>
  <c r="H32" i="4" s="1"/>
  <c r="K22" i="4"/>
  <c r="K16" i="4"/>
  <c r="K20" i="4"/>
  <c r="K23" i="4" s="1"/>
  <c r="J24" i="4"/>
  <c r="H63" i="4" l="1"/>
  <c r="H62" i="4"/>
  <c r="J60" i="4"/>
  <c r="G44" i="4"/>
  <c r="G59" i="4"/>
  <c r="H38" i="4"/>
  <c r="H53" i="4"/>
  <c r="H61" i="4"/>
  <c r="I30" i="4"/>
  <c r="I32" i="4" s="1"/>
  <c r="J29" i="4"/>
  <c r="J27" i="4"/>
  <c r="L22" i="4"/>
  <c r="L16" i="4"/>
  <c r="L20" i="4"/>
  <c r="L23" i="4" s="1"/>
  <c r="K24" i="4"/>
  <c r="K60" i="4" s="1"/>
  <c r="I63" i="4" l="1"/>
  <c r="I62" i="4"/>
  <c r="I38" i="4"/>
  <c r="I53" i="4"/>
  <c r="I61" i="4"/>
  <c r="H44" i="4"/>
  <c r="H59" i="4"/>
  <c r="K29" i="4"/>
  <c r="K27" i="4"/>
  <c r="J30" i="4"/>
  <c r="J32" i="4" s="1"/>
  <c r="L24" i="4"/>
  <c r="L60" i="4" s="1"/>
  <c r="J62" i="4" l="1"/>
  <c r="J63" i="4"/>
  <c r="J38" i="4"/>
  <c r="J53" i="4"/>
  <c r="J61" i="4"/>
  <c r="I44" i="4"/>
  <c r="I59" i="4"/>
  <c r="K30" i="4"/>
  <c r="K32" i="4" s="1"/>
  <c r="L29" i="4"/>
  <c r="L27" i="4"/>
  <c r="K62" i="4" l="1"/>
  <c r="K63" i="4"/>
  <c r="K38" i="4"/>
  <c r="K53" i="4"/>
  <c r="K61" i="4"/>
  <c r="J44" i="4"/>
  <c r="J59" i="4"/>
  <c r="L30" i="4"/>
  <c r="L32" i="4" s="1"/>
  <c r="L62" i="4" l="1"/>
  <c r="L63" i="4"/>
  <c r="L38" i="4"/>
  <c r="L53" i="4"/>
  <c r="L61" i="4"/>
  <c r="K44" i="4"/>
  <c r="K59" i="4"/>
  <c r="L44" i="4" l="1"/>
  <c r="L59" i="4"/>
  <c r="C69" i="4" l="1"/>
  <c r="C73" i="4" s="1"/>
</calcChain>
</file>

<file path=xl/sharedStrings.xml><?xml version="1.0" encoding="utf-8"?>
<sst xmlns="http://schemas.openxmlformats.org/spreadsheetml/2006/main" count="141" uniqueCount="101">
  <si>
    <t>Precios</t>
  </si>
  <si>
    <t>Mercado Nacional</t>
  </si>
  <si>
    <t>Mercado Exportación</t>
  </si>
  <si>
    <t>Total ventas</t>
  </si>
  <si>
    <t>Ingresos Nacional</t>
  </si>
  <si>
    <t>Costo total</t>
  </si>
  <si>
    <t>Patrimonio</t>
  </si>
  <si>
    <t>TRM</t>
  </si>
  <si>
    <t>Cantidades vendidas</t>
  </si>
  <si>
    <t>Precio nacional COP</t>
  </si>
  <si>
    <t>Precio exportación USD</t>
  </si>
  <si>
    <t>Precio exportación COP</t>
  </si>
  <si>
    <t>Ingresos (Ventas)</t>
  </si>
  <si>
    <t>Ingresos Totales</t>
  </si>
  <si>
    <t>Costos y gastos</t>
  </si>
  <si>
    <t>Gastos (% de ventas)</t>
  </si>
  <si>
    <t>Gastos Totales</t>
  </si>
  <si>
    <t>Tota Costos y Gastos</t>
  </si>
  <si>
    <t>Costos (% de ventas)</t>
  </si>
  <si>
    <t>Capital</t>
  </si>
  <si>
    <t>Intereses</t>
  </si>
  <si>
    <t>Deuda Actual</t>
  </si>
  <si>
    <t>Deuda Solicitada</t>
  </si>
  <si>
    <t>Simulación Deuda Actual</t>
  </si>
  <si>
    <t>Saldo</t>
  </si>
  <si>
    <t>Tasa promedio (EA)</t>
  </si>
  <si>
    <t>Plazo promedio (años)</t>
  </si>
  <si>
    <t>Cuota</t>
  </si>
  <si>
    <t>Simulación Deuda Solicitada</t>
  </si>
  <si>
    <t>Indicadores</t>
  </si>
  <si>
    <t>Servicio Deuda Actual/Ingresos</t>
  </si>
  <si>
    <t>Capacidad de pago (% de Ingresos)</t>
  </si>
  <si>
    <t>Plazo deuda solicitada (años)</t>
  </si>
  <si>
    <t>FCL Promedio anual</t>
  </si>
  <si>
    <t>FCL Promedio en el plazo</t>
  </si>
  <si>
    <t>Activos</t>
  </si>
  <si>
    <t>Pasivos</t>
  </si>
  <si>
    <t>Pasivo/Activos</t>
  </si>
  <si>
    <t>Utilidad (EBITDA)</t>
  </si>
  <si>
    <t>Margen de Utilidad (EBITDA)</t>
  </si>
  <si>
    <t>Servicio Deuda Actual/Utilidad (EBITDA)</t>
  </si>
  <si>
    <t>Utilidad (EBITDA)/Servicio Deuda</t>
  </si>
  <si>
    <t>Utilidad (EBITDA)/Intereses</t>
  </si>
  <si>
    <t>Cálculo Capacidad de Pago</t>
  </si>
  <si>
    <t>SIMULACIONES FINANCIERAS</t>
  </si>
  <si>
    <t>Se calcula y el monto que se obtenga es el que se simula en la deuda solicitada</t>
  </si>
  <si>
    <t>Año</t>
  </si>
  <si>
    <t>Variables calculadas</t>
  </si>
  <si>
    <t>Variables calculadas/modificables</t>
  </si>
  <si>
    <t>Plan de pagos deuda actual</t>
  </si>
  <si>
    <t>Plan de pagos deuda solicitada</t>
  </si>
  <si>
    <t>Caja remanente</t>
  </si>
  <si>
    <t>Caja antes de nueva deuda</t>
  </si>
  <si>
    <t>Son datos que se deben ingresar al modelo y dependen de cada sujeto de crédito y de la información recolectada en el formulario</t>
  </si>
  <si>
    <t>Son datos formulados y que calcula automáticamente el modelo. Estas variables NO se deben modificar</t>
  </si>
  <si>
    <t>Son datos formulados y que calcula automáticamente el modelo. En caso de tener el dato o el valor se podría modificar dentro del modelo</t>
  </si>
  <si>
    <t>Cantidades Vendidas</t>
  </si>
  <si>
    <t>Resulta de multiplicar las cantidades vendidas por los precios. Hace referencia al ingreso total aproximado que recibirá el minero cada año</t>
  </si>
  <si>
    <t>Es la utilidad o caja que se genera por la operación. De manera general se puede entender como los ingresos menos los costos y gastos. Es importante que el resultado de esta variable sea positivo ya que esto indica que el negocio genera caja para cubrir el servicio a la deuda (pago de capital de intereses)</t>
  </si>
  <si>
    <t xml:space="preserve">Es la caja remanente después que se paga el servicio de la deuda actual. Es importante que el resultado de esta variable sea positivo ya que esto indica que el negocio genera caja para asumir nuevo endeudamiento. </t>
  </si>
  <si>
    <t>Caja antes de nueva deuda/Ingresos</t>
  </si>
  <si>
    <t xml:space="preserve">Indica cuantas veces la utilidad generada es capaz de cubrir el servicio a la deuda (capital e intereses). Este indicador debe ser mayor a uno.  </t>
  </si>
  <si>
    <t>Variable</t>
  </si>
  <si>
    <t>Explicación/Indicación</t>
  </si>
  <si>
    <t>TRM*</t>
  </si>
  <si>
    <t>*Según Resumen Actualización de Proyecciones Económicas para Colombia - Abril 2022 de la Dirección de Investigaciones Económicas, Sectoriales y de Mercado del Grupo Bancolombia</t>
  </si>
  <si>
    <t>Se debe actualizar con las proyecciones más recientes de TRM que publique la entidad de su preferencia. Es importante este dato cuando se tienen ventas al exterior y por lo tanto un precio en USD que se ve afectado por el precio del dólar</t>
  </si>
  <si>
    <t>Es una proyección de cuanto pagaría por la deuda que está solicitando. Para ello se debe tener el valor de la deuda solicitada, el plazo solicitado y el costo promedio que tendría esta deuda. Con esta información se puede simular un aproximado del servicio a la deuda (capital e intereses) para cada año.</t>
  </si>
  <si>
    <t>Valores en Pesos Colombianos (COP)</t>
  </si>
  <si>
    <t>Estado de situación financiera</t>
  </si>
  <si>
    <t>De operación:</t>
  </si>
  <si>
    <t>Rotación de proveedores (días)</t>
  </si>
  <si>
    <t>Rotación de Cartera (días)</t>
  </si>
  <si>
    <t>Rotación de inventarios (días)</t>
  </si>
  <si>
    <t>Ciclo de caja</t>
  </si>
  <si>
    <t>De Cobertura</t>
  </si>
  <si>
    <t>De Endeudamiento</t>
  </si>
  <si>
    <t>Esta es la que se debe simular como nueva deuda</t>
  </si>
  <si>
    <t>Deuda máxima que podría soportar</t>
  </si>
  <si>
    <t>Su resultado se da en porcentaje e indica del total de los ingresos que se generan que porcentaje o proporción queda disponible para asumir nueva deuda o nuevos gastos. Este indicador debe ser mayor a cero</t>
  </si>
  <si>
    <t>Variables para ingresar/modificables</t>
  </si>
  <si>
    <t>Son los precios a los que se proyecta se va a vender el mineral extraído cada año. Se deben ingresar los precios a los que se vende el mineral en el mercado nacional y en el mercado internacional en caso de que aplique. Para este último el precio debe estar en USD</t>
  </si>
  <si>
    <t>Hace referencia al porcentaje que representan los gastos que se relacionan directamente con el funcionamiento (gastos administrativos, arrendamientos, servicios, etc.) sobre el total de los ingresos. Se puede calcular como Gastos Totales/Total de Ingresos.  Este dato puede extraerse de la información recolectada en el formulario</t>
  </si>
  <si>
    <t>Es una proyección de cuanto paga actualmente por la deuda que tiene. Para ello se debe tener el saldo aproximado de la deuda actual, el plazo promedio de la deuda y el costo promedio de la deuda. Con esta información se puede simular un aproximado del servicio a la deuda (capital e intereses) para cada año.</t>
  </si>
  <si>
    <t>Es la caja que queda luego de asumir el pago de la deuda solicitada. Si esta variable es mayor a cero significa que se tiene capacidad para asumir el pago de la deuda solicitada.  En caso de que los valores sean negativos se debe revisar ya sea el monto o el plazo de la solicitud con el fin que no se generen valores negativos</t>
  </si>
  <si>
    <t>Son los bienes que son propiedad del solicitante y pueden estar representados en dinero (cuentas bancarias), en cuentas por cobrar o inmuebles, maquinaria y equipo, vehículos, etc. Este dato puede extraerse de la información recolectada en el formulario</t>
  </si>
  <si>
    <t>Son las obligaciones o deudas que el solicitante tiene con terceros ya sea personas naturales u otras entidades (bancos, cooperativas, proveedores). Este dato puede extraerse de la información recolectada en el formulario</t>
  </si>
  <si>
    <t>Es la diferencia entre Activos y Pasivos y se puede entender como el valor residual o restante después de restar a los activos el valor de los pasivos. Este dato puede extraerse de la información recolectada en el formulario</t>
  </si>
  <si>
    <t xml:space="preserve">Es la división entre la utilidad (EBITDA) y los ingresos. Refleja por cada peso de los ingresos que se generan cuantos centavos quedan disponibles para pagar el servicio a la deuda.  </t>
  </si>
  <si>
    <t>Es el tiempo promedio en días en el cual se convierte el inventario (mineral extraído) en ventas. Es decir, el tiempo que se demora en vender el mineral extraído. Entre menor sea este tiempo mejor será para la caja. Este dato puede extraerse de la información recolectada en el formulario</t>
  </si>
  <si>
    <t>Es el tiempo promedio en días que se demora en pagar a sus proveedores. Entre mayor sea este tiempo mejor será para la caja. Este dato puede extraerse de la información recolectada en el formulario</t>
  </si>
  <si>
    <t>Es el tiempo promedio en días que se demora para recaudar los pagos por las ventas del inventario, una vez que se hayan realizado dichas ventas. Entre menor sea este tiempo mejor será para la caja. Este dato puede extraerse de la información recolectada en el formulario</t>
  </si>
  <si>
    <t>Fórmula: es la suma de días de inventario + días de cartera - días de proveedor, para calcular el tiempo en que se tardar en recuperación la operación. Es el número de días que se tarda en vender su inventario más el número de días que necesita para recaudar el dinero de sus ventas, menos los días que se tarda en pagar a sus proveedores. Normalmente, mientras menos días (30 o menos) sería ideal, mientras menos días, menor será la necesidad de incurrir en capital de trabajo</t>
  </si>
  <si>
    <t>Indica cuanto pesa el pago de servicio a la deuda actual (capital e intereses) sobre la utilidad generada.  Entre más cercano a uno sea este indicador menor será la capacidad de la compañía para adquirir nuevo endeudamiento. Si este indicador es mayor a uno significa que la utilidad que genera la compañía no alcanza a cubrir el pago del servicio a la deuda.</t>
  </si>
  <si>
    <t xml:space="preserve">Indica cuantas veces la utilidad generada es capaz de cubrir el pago de intereses. Como mínimo este indicador debe ser mayor a uno (la utilidad que se genera cubre los intereses) pero debería ser mucho mayor (entre 3 y 4 veces) teniendo en cuenta que la utilidad debe cubrir tanto el pago de intereses como de capital.  </t>
  </si>
  <si>
    <t>Indica que porcentaje de los activos que están financiados con terceros ya sea personas naturales u otras entidades (bancos, cooperativas, proveedores). Es un aproximado del nivel de endeudamiento</t>
  </si>
  <si>
    <t>Hace referencia al porcentaje que representan los costos que se relacionan directamente con la producción (materias primas, mano de obra, transporte, etc.) sobre el total de los ingresos. Se puede calcular como Costos Totales/Total de Ingresos. Este dato puede extraerse de la información recolectada en el formulario</t>
  </si>
  <si>
    <t>Hace referencia a las cantidades (mt3, toneladas, unidades) que se proyecta van a ser vendidas cada año. Estas se deben diferenciar entre ventas nacionales y ventas al exterior</t>
  </si>
  <si>
    <t xml:space="preserve">Indica cuanto pesa el pago de servicio a la deuda actual (capital e intereses) sobre el total de los ingresos.  Lo ideal en un ciclo de negocio en estado de madurez es que este indicador no sea mayor al 50% ya que dejaría menor margen para poder tomar nuevo endeudamiento. </t>
  </si>
  <si>
    <r>
      <t>Ingresos Exportaci</t>
    </r>
    <r>
      <rPr>
        <sz val="11"/>
        <rFont val="Calibri"/>
        <family val="2"/>
        <scheme val="minor"/>
      </rPr>
      <t>ó</t>
    </r>
    <r>
      <rPr>
        <sz val="11"/>
        <color theme="1"/>
        <rFont val="Calibri"/>
        <family val="2"/>
        <scheme val="minor"/>
      </rPr>
      <t>n</t>
    </r>
  </si>
  <si>
    <t>Se puede simular en la parte inferior de esta hoja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</si>
</sst>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quot;$&quot;* #,##0_-;\-&quot;$&quot;* #,##0_-;_-&quot;$&quot;* &quot;-&quot;_-;_-@_-"/>
    <numFmt numFmtId="165" formatCode="0.0%"/>
  </numFmts>
  <fonts count="12" x14ac:knownFonts="1">
    <font>
      <sz val="11"/>
      <color theme="1"/>
      <name val="Calibri"/>
      <family val="2"/>
      <scheme val="minor"/>
    </font>
    <font>
      <sz val="11"/>
      <color theme="1"/>
      <name val="Calibri"/>
      <family val="2"/>
      <scheme val="minor"/>
    </font>
    <font>
      <b/>
      <sz val="12"/>
      <color theme="0"/>
      <name val="Calibri"/>
      <family val="2"/>
      <scheme val="minor"/>
    </font>
    <font>
      <b/>
      <sz val="14"/>
      <color theme="1"/>
      <name val="Calibri"/>
      <family val="2"/>
      <scheme val="minor"/>
    </font>
    <font>
      <b/>
      <sz val="11"/>
      <color theme="4" tint="-0.249977111117893"/>
      <name val="Calibri"/>
      <family val="2"/>
      <scheme val="minor"/>
    </font>
    <font>
      <b/>
      <sz val="11"/>
      <color theme="1"/>
      <name val="Calibri"/>
      <family val="2"/>
      <scheme val="minor"/>
    </font>
    <font>
      <sz val="11"/>
      <color theme="0"/>
      <name val="Calibri"/>
      <family val="2"/>
      <scheme val="minor"/>
    </font>
    <font>
      <b/>
      <u/>
      <sz val="14"/>
      <color theme="1"/>
      <name val="Calibri"/>
      <family val="2"/>
      <scheme val="minor"/>
    </font>
    <font>
      <sz val="11"/>
      <color theme="2" tint="-0.499984740745262"/>
      <name val="Calibri"/>
      <family val="2"/>
      <scheme val="minor"/>
    </font>
    <font>
      <sz val="11"/>
      <color theme="8" tint="-0.249977111117893"/>
      <name val="Calibri"/>
      <family val="2"/>
      <scheme val="minor"/>
    </font>
    <font>
      <sz val="8"/>
      <color theme="1"/>
      <name val="Calibri"/>
      <family val="2"/>
      <scheme val="minor"/>
    </font>
    <font>
      <sz val="11"/>
      <name val="Calibri"/>
      <family val="2"/>
      <scheme val="minor"/>
    </font>
  </fonts>
  <fills count="7">
    <fill>
      <patternFill patternType="none"/>
    </fill>
    <fill>
      <patternFill patternType="gray125"/>
    </fill>
    <fill>
      <patternFill patternType="solid">
        <fgColor theme="4" tint="-0.499984740745262"/>
        <bgColor indexed="64"/>
      </patternFill>
    </fill>
    <fill>
      <patternFill patternType="solid">
        <fgColor theme="2" tint="-9.9978637043366805E-2"/>
        <bgColor indexed="64"/>
      </patternFill>
    </fill>
    <fill>
      <patternFill patternType="solid">
        <fgColor theme="0" tint="-0.249977111117893"/>
        <bgColor indexed="64"/>
      </patternFill>
    </fill>
    <fill>
      <patternFill patternType="solid">
        <fgColor theme="9" tint="0.39997558519241921"/>
        <bgColor indexed="64"/>
      </patternFill>
    </fill>
    <fill>
      <patternFill patternType="solid">
        <fgColor theme="2" tint="-0.249977111117893"/>
        <bgColor indexed="64"/>
      </patternFill>
    </fill>
  </fills>
  <borders count="4">
    <border>
      <left/>
      <right/>
      <top/>
      <bottom/>
      <diagonal/>
    </border>
    <border>
      <left/>
      <right/>
      <top/>
      <bottom style="thin">
        <color indexed="64"/>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cellStyleXfs>
  <cellXfs count="58">
    <xf numFmtId="0" fontId="0" fillId="0" borderId="0" xfId="0"/>
    <xf numFmtId="10" fontId="0" fillId="0" borderId="0" xfId="2" applyNumberFormat="1" applyFont="1" applyAlignment="1">
      <alignment horizontal="center"/>
    </xf>
    <xf numFmtId="2" fontId="0" fillId="0" borderId="0" xfId="0" applyNumberFormat="1"/>
    <xf numFmtId="2" fontId="2" fillId="2" borderId="0" xfId="0" applyNumberFormat="1" applyFont="1" applyFill="1"/>
    <xf numFmtId="2" fontId="0" fillId="2" borderId="0" xfId="0" applyNumberFormat="1" applyFill="1" applyAlignment="1">
      <alignment horizontal="center"/>
    </xf>
    <xf numFmtId="2" fontId="0" fillId="2" borderId="0" xfId="0" applyNumberFormat="1" applyFill="1"/>
    <xf numFmtId="2" fontId="9" fillId="0" borderId="0" xfId="0" applyNumberFormat="1" applyFont="1"/>
    <xf numFmtId="2" fontId="0" fillId="0" borderId="0" xfId="0" applyNumberFormat="1" applyAlignment="1">
      <alignment horizontal="center"/>
    </xf>
    <xf numFmtId="2" fontId="8" fillId="0" borderId="0" xfId="0" applyNumberFormat="1" applyFont="1"/>
    <xf numFmtId="2" fontId="0" fillId="0" borderId="0" xfId="0" applyNumberFormat="1" applyFont="1"/>
    <xf numFmtId="2" fontId="3" fillId="0" borderId="1" xfId="0" applyNumberFormat="1" applyFont="1" applyBorder="1"/>
    <xf numFmtId="2" fontId="0" fillId="0" borderId="1" xfId="0" applyNumberFormat="1" applyBorder="1" applyAlignment="1">
      <alignment horizontal="center"/>
    </xf>
    <xf numFmtId="2" fontId="3" fillId="0" borderId="0" xfId="0" applyNumberFormat="1" applyFont="1" applyBorder="1"/>
    <xf numFmtId="2" fontId="0" fillId="0" borderId="0" xfId="0" applyNumberFormat="1" applyBorder="1" applyAlignment="1">
      <alignment horizontal="center"/>
    </xf>
    <xf numFmtId="2" fontId="0" fillId="0" borderId="0" xfId="0" applyNumberFormat="1" applyFill="1"/>
    <xf numFmtId="2" fontId="0" fillId="3" borderId="0" xfId="0" applyNumberFormat="1" applyFill="1"/>
    <xf numFmtId="2" fontId="0" fillId="0" borderId="0" xfId="3" applyNumberFormat="1" applyFont="1"/>
    <xf numFmtId="2" fontId="0" fillId="0" borderId="1" xfId="3" applyNumberFormat="1" applyFont="1" applyBorder="1" applyAlignment="1">
      <alignment horizontal="center"/>
    </xf>
    <xf numFmtId="2" fontId="0" fillId="0" borderId="0" xfId="3" applyNumberFormat="1" applyFont="1" applyAlignment="1">
      <alignment horizontal="center"/>
    </xf>
    <xf numFmtId="2" fontId="0" fillId="4" borderId="0" xfId="0" applyNumberFormat="1" applyFill="1"/>
    <xf numFmtId="2" fontId="3" fillId="4" borderId="2" xfId="0" applyNumberFormat="1" applyFont="1" applyFill="1" applyBorder="1"/>
    <xf numFmtId="2" fontId="7" fillId="0" borderId="1" xfId="0" applyNumberFormat="1" applyFont="1" applyBorder="1"/>
    <xf numFmtId="2" fontId="0" fillId="0" borderId="1" xfId="0" applyNumberFormat="1" applyBorder="1" applyAlignment="1">
      <alignment horizontal="left"/>
    </xf>
    <xf numFmtId="2" fontId="3" fillId="5" borderId="2" xfId="0" applyNumberFormat="1" applyFont="1" applyFill="1" applyBorder="1"/>
    <xf numFmtId="2" fontId="0" fillId="0" borderId="0" xfId="2" applyNumberFormat="1" applyFont="1" applyAlignment="1">
      <alignment horizontal="center"/>
    </xf>
    <xf numFmtId="2" fontId="0" fillId="0" borderId="0" xfId="1" applyNumberFormat="1" applyFont="1" applyAlignment="1">
      <alignment horizontal="center"/>
    </xf>
    <xf numFmtId="2" fontId="0" fillId="0" borderId="0" xfId="3" applyNumberFormat="1" applyFont="1" applyAlignment="1">
      <alignment horizontal="left"/>
    </xf>
    <xf numFmtId="1" fontId="0" fillId="0" borderId="1" xfId="0" applyNumberFormat="1" applyBorder="1" applyAlignment="1">
      <alignment horizontal="center"/>
    </xf>
    <xf numFmtId="4" fontId="0" fillId="0" borderId="0" xfId="3" applyNumberFormat="1" applyFont="1" applyAlignment="1">
      <alignment horizontal="center"/>
    </xf>
    <xf numFmtId="4" fontId="0" fillId="3" borderId="0" xfId="3" applyNumberFormat="1" applyFont="1" applyFill="1" applyAlignment="1">
      <alignment horizontal="center"/>
    </xf>
    <xf numFmtId="4" fontId="0" fillId="4" borderId="0" xfId="3" applyNumberFormat="1" applyFont="1" applyFill="1" applyAlignment="1">
      <alignment horizontal="center"/>
    </xf>
    <xf numFmtId="4" fontId="0" fillId="4" borderId="2" xfId="3" applyNumberFormat="1" applyFont="1" applyFill="1" applyBorder="1" applyAlignment="1">
      <alignment horizontal="center"/>
    </xf>
    <xf numFmtId="4" fontId="0" fillId="5" borderId="2" xfId="3" applyNumberFormat="1" applyFont="1" applyFill="1" applyBorder="1" applyAlignment="1">
      <alignment horizontal="center"/>
    </xf>
    <xf numFmtId="165" fontId="0" fillId="0" borderId="0" xfId="2" applyNumberFormat="1" applyFont="1" applyAlignment="1">
      <alignment horizontal="center"/>
    </xf>
    <xf numFmtId="4" fontId="0" fillId="0" borderId="0" xfId="1" applyNumberFormat="1" applyFont="1" applyAlignment="1">
      <alignment horizontal="center"/>
    </xf>
    <xf numFmtId="4" fontId="0" fillId="0" borderId="0" xfId="0" applyNumberFormat="1" applyAlignment="1">
      <alignment horizontal="center"/>
    </xf>
    <xf numFmtId="2" fontId="6" fillId="0" borderId="0" xfId="0" applyNumberFormat="1" applyFont="1" applyAlignment="1">
      <alignment horizontal="center"/>
    </xf>
    <xf numFmtId="2" fontId="6" fillId="0" borderId="0" xfId="2" applyNumberFormat="1" applyFont="1" applyAlignment="1">
      <alignment horizontal="center"/>
    </xf>
    <xf numFmtId="2" fontId="10" fillId="0" borderId="0" xfId="0" applyNumberFormat="1" applyFont="1"/>
    <xf numFmtId="4" fontId="0" fillId="3" borderId="0" xfId="0" applyNumberFormat="1" applyFont="1" applyFill="1" applyAlignment="1" applyProtection="1">
      <alignment horizontal="center"/>
      <protection hidden="1"/>
    </xf>
    <xf numFmtId="4" fontId="9" fillId="0" borderId="0" xfId="0" applyNumberFormat="1" applyFont="1" applyFill="1" applyAlignment="1" applyProtection="1">
      <alignment horizontal="center"/>
      <protection locked="0"/>
    </xf>
    <xf numFmtId="4" fontId="9" fillId="0" borderId="0" xfId="3" applyNumberFormat="1" applyFont="1" applyAlignment="1" applyProtection="1">
      <alignment horizontal="center"/>
      <protection locked="0"/>
    </xf>
    <xf numFmtId="4" fontId="9" fillId="0" borderId="0" xfId="3" applyNumberFormat="1" applyFont="1" applyFill="1" applyAlignment="1" applyProtection="1">
      <alignment horizontal="center"/>
      <protection locked="0"/>
    </xf>
    <xf numFmtId="4" fontId="8" fillId="0" borderId="0" xfId="3" applyNumberFormat="1" applyFont="1" applyAlignment="1" applyProtection="1">
      <alignment horizontal="center"/>
      <protection locked="0"/>
    </xf>
    <xf numFmtId="165" fontId="9" fillId="0" borderId="0" xfId="2" applyNumberFormat="1" applyFont="1" applyBorder="1" applyAlignment="1" applyProtection="1">
      <alignment horizontal="center"/>
      <protection locked="0"/>
    </xf>
    <xf numFmtId="165" fontId="9" fillId="0" borderId="0" xfId="2" applyNumberFormat="1" applyFont="1" applyFill="1" applyAlignment="1" applyProtection="1">
      <alignment horizontal="center"/>
      <protection locked="0"/>
    </xf>
    <xf numFmtId="4" fontId="8" fillId="0" borderId="0" xfId="0" applyNumberFormat="1" applyFont="1" applyAlignment="1" applyProtection="1">
      <alignment horizontal="center"/>
      <protection locked="0"/>
    </xf>
    <xf numFmtId="1" fontId="4" fillId="0" borderId="0" xfId="1" applyNumberFormat="1" applyFont="1" applyAlignment="1" applyProtection="1">
      <alignment horizontal="center"/>
      <protection locked="0"/>
    </xf>
    <xf numFmtId="4" fontId="4" fillId="0" borderId="0" xfId="3" applyNumberFormat="1" applyFont="1" applyAlignment="1" applyProtection="1">
      <alignment horizontal="center"/>
      <protection locked="0"/>
    </xf>
    <xf numFmtId="165" fontId="4" fillId="0" borderId="0" xfId="2" applyNumberFormat="1" applyFont="1" applyAlignment="1" applyProtection="1">
      <alignment horizontal="center"/>
      <protection locked="0"/>
    </xf>
    <xf numFmtId="0" fontId="9" fillId="0" borderId="0" xfId="2" applyNumberFormat="1" applyFont="1" applyAlignment="1" applyProtection="1">
      <alignment horizontal="center"/>
      <protection locked="0"/>
    </xf>
    <xf numFmtId="0" fontId="1" fillId="0" borderId="0" xfId="2" applyNumberFormat="1" applyFont="1" applyAlignment="1" applyProtection="1">
      <alignment horizontal="center"/>
    </xf>
    <xf numFmtId="2" fontId="0" fillId="0" borderId="0" xfId="3" applyNumberFormat="1" applyFont="1" applyAlignment="1">
      <alignment horizontal="left" indent="1"/>
    </xf>
    <xf numFmtId="0" fontId="5" fillId="6" borderId="3" xfId="0" applyFont="1" applyFill="1" applyBorder="1" applyAlignment="1">
      <alignment vertical="center"/>
    </xf>
    <xf numFmtId="0" fontId="5" fillId="6" borderId="3" xfId="0" applyFont="1" applyFill="1" applyBorder="1" applyAlignment="1">
      <alignment vertical="center" wrapText="1"/>
    </xf>
    <xf numFmtId="2" fontId="0" fillId="0" borderId="3" xfId="0" applyNumberFormat="1" applyFont="1" applyBorder="1" applyAlignment="1">
      <alignment vertical="center"/>
    </xf>
    <xf numFmtId="0" fontId="0" fillId="0" borderId="3" xfId="0" applyBorder="1" applyAlignment="1">
      <alignment vertical="center" wrapText="1"/>
    </xf>
    <xf numFmtId="0" fontId="0" fillId="0" borderId="3" xfId="0" applyFont="1" applyBorder="1" applyAlignment="1">
      <alignment vertical="center"/>
    </xf>
  </cellXfs>
  <cellStyles count="4">
    <cellStyle name="Millares" xfId="1" builtinId="3"/>
    <cellStyle name="Moneda [0]" xfId="3" builtinId="7"/>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3EB309-88C2-4238-9008-1221D6AC04C1}">
  <dimension ref="A2:N99"/>
  <sheetViews>
    <sheetView showGridLines="0" tabSelected="1" zoomScale="80" zoomScaleNormal="80" workbookViewId="0">
      <selection activeCell="B18" sqref="B18"/>
    </sheetView>
  </sheetViews>
  <sheetFormatPr baseColWidth="10" defaultRowHeight="15" x14ac:dyDescent="0.25"/>
  <cols>
    <col min="1" max="1" width="4.140625" style="2" customWidth="1"/>
    <col min="2" max="2" width="36.7109375" style="2" customWidth="1"/>
    <col min="3" max="6" width="27.7109375" style="7" bestFit="1" customWidth="1"/>
    <col min="7" max="8" width="17.140625" style="7" bestFit="1" customWidth="1"/>
    <col min="9" max="12" width="18.85546875" style="7" bestFit="1" customWidth="1"/>
    <col min="13" max="16384" width="11.42578125" style="2"/>
  </cols>
  <sheetData>
    <row r="2" spans="1:12" s="5" customFormat="1" ht="15.75" x14ac:dyDescent="0.25">
      <c r="A2" s="2"/>
      <c r="B2" s="3" t="s">
        <v>44</v>
      </c>
      <c r="C2" s="4"/>
      <c r="D2" s="4"/>
      <c r="E2" s="4"/>
      <c r="F2" s="4"/>
      <c r="G2" s="4"/>
      <c r="H2" s="4"/>
      <c r="I2" s="4"/>
      <c r="J2" s="4"/>
      <c r="K2" s="4"/>
      <c r="L2" s="4"/>
    </row>
    <row r="4" spans="1:12" x14ac:dyDescent="0.25">
      <c r="B4" s="6" t="s">
        <v>80</v>
      </c>
    </row>
    <row r="5" spans="1:12" x14ac:dyDescent="0.25">
      <c r="B5" s="8" t="s">
        <v>48</v>
      </c>
    </row>
    <row r="6" spans="1:12" x14ac:dyDescent="0.25">
      <c r="B6" s="9" t="s">
        <v>47</v>
      </c>
    </row>
    <row r="8" spans="1:12" x14ac:dyDescent="0.25">
      <c r="B8" s="2" t="s">
        <v>68</v>
      </c>
    </row>
    <row r="9" spans="1:12" ht="18.75" x14ac:dyDescent="0.3">
      <c r="B9" s="10" t="s">
        <v>46</v>
      </c>
      <c r="C9" s="27">
        <v>1</v>
      </c>
      <c r="D9" s="27">
        <v>2</v>
      </c>
      <c r="E9" s="27">
        <v>3</v>
      </c>
      <c r="F9" s="27">
        <v>4</v>
      </c>
      <c r="G9" s="27">
        <v>5</v>
      </c>
      <c r="H9" s="27">
        <v>6</v>
      </c>
      <c r="I9" s="27">
        <v>7</v>
      </c>
      <c r="J9" s="27">
        <v>8</v>
      </c>
      <c r="K9" s="27">
        <v>9</v>
      </c>
      <c r="L9" s="27">
        <v>10</v>
      </c>
    </row>
    <row r="10" spans="1:12" ht="18.75" x14ac:dyDescent="0.3">
      <c r="B10" s="12" t="s">
        <v>29</v>
      </c>
      <c r="C10" s="13"/>
      <c r="D10" s="13"/>
      <c r="E10" s="13"/>
      <c r="F10" s="13"/>
      <c r="G10" s="13"/>
      <c r="H10" s="13"/>
      <c r="I10" s="13"/>
      <c r="J10" s="13"/>
      <c r="K10" s="13"/>
      <c r="L10" s="13"/>
    </row>
    <row r="11" spans="1:12" s="14" customFormat="1" x14ac:dyDescent="0.25">
      <c r="B11" s="14" t="s">
        <v>64</v>
      </c>
      <c r="C11" s="40">
        <v>3973</v>
      </c>
      <c r="D11" s="40">
        <v>3918</v>
      </c>
      <c r="E11" s="40">
        <v>3923</v>
      </c>
      <c r="F11" s="40">
        <v>3968</v>
      </c>
      <c r="G11" s="40">
        <v>4028</v>
      </c>
      <c r="H11" s="40">
        <v>4028</v>
      </c>
      <c r="I11" s="40">
        <v>4028</v>
      </c>
      <c r="J11" s="40">
        <v>4028</v>
      </c>
      <c r="K11" s="40">
        <v>4028</v>
      </c>
      <c r="L11" s="40">
        <v>4028</v>
      </c>
    </row>
    <row r="12" spans="1:12" x14ac:dyDescent="0.25">
      <c r="B12" s="38" t="s">
        <v>65</v>
      </c>
    </row>
    <row r="13" spans="1:12" ht="18.75" x14ac:dyDescent="0.3">
      <c r="B13" s="10" t="s">
        <v>8</v>
      </c>
      <c r="C13" s="11"/>
      <c r="D13" s="11"/>
      <c r="E13" s="11"/>
      <c r="F13" s="11"/>
      <c r="G13" s="11"/>
      <c r="H13" s="11"/>
      <c r="I13" s="11"/>
      <c r="J13" s="11"/>
      <c r="K13" s="11"/>
      <c r="L13" s="11"/>
    </row>
    <row r="14" spans="1:12" x14ac:dyDescent="0.25">
      <c r="B14" s="2" t="s">
        <v>1</v>
      </c>
      <c r="C14" s="40">
        <v>100</v>
      </c>
      <c r="D14" s="40">
        <v>105</v>
      </c>
      <c r="E14" s="40">
        <v>110</v>
      </c>
      <c r="F14" s="40">
        <v>115</v>
      </c>
      <c r="G14" s="40">
        <v>120</v>
      </c>
      <c r="H14" s="40">
        <v>125</v>
      </c>
      <c r="I14" s="40">
        <v>130</v>
      </c>
      <c r="J14" s="40">
        <v>135</v>
      </c>
      <c r="K14" s="40">
        <v>140</v>
      </c>
      <c r="L14" s="40">
        <v>145</v>
      </c>
    </row>
    <row r="15" spans="1:12" x14ac:dyDescent="0.25">
      <c r="B15" s="2" t="s">
        <v>2</v>
      </c>
      <c r="C15" s="40">
        <v>0</v>
      </c>
      <c r="D15" s="40">
        <v>0</v>
      </c>
      <c r="E15" s="40">
        <v>0</v>
      </c>
      <c r="F15" s="40">
        <v>0</v>
      </c>
      <c r="G15" s="40">
        <v>0</v>
      </c>
      <c r="H15" s="40">
        <v>0</v>
      </c>
      <c r="I15" s="40">
        <v>0</v>
      </c>
      <c r="J15" s="40">
        <v>0</v>
      </c>
      <c r="K15" s="40">
        <v>0</v>
      </c>
      <c r="L15" s="40">
        <v>0</v>
      </c>
    </row>
    <row r="16" spans="1:12" x14ac:dyDescent="0.25">
      <c r="B16" s="15" t="s">
        <v>3</v>
      </c>
      <c r="C16" s="39">
        <f>+SUM(C14:C15)</f>
        <v>100</v>
      </c>
      <c r="D16" s="39">
        <f t="shared" ref="D16:L16" si="0">+SUM(D14:D15)</f>
        <v>105</v>
      </c>
      <c r="E16" s="39">
        <f t="shared" si="0"/>
        <v>110</v>
      </c>
      <c r="F16" s="39">
        <f t="shared" si="0"/>
        <v>115</v>
      </c>
      <c r="G16" s="39">
        <f t="shared" si="0"/>
        <v>120</v>
      </c>
      <c r="H16" s="39">
        <f t="shared" si="0"/>
        <v>125</v>
      </c>
      <c r="I16" s="39">
        <f t="shared" si="0"/>
        <v>130</v>
      </c>
      <c r="J16" s="39">
        <f t="shared" si="0"/>
        <v>135</v>
      </c>
      <c r="K16" s="39">
        <f t="shared" si="0"/>
        <v>140</v>
      </c>
      <c r="L16" s="39">
        <f t="shared" si="0"/>
        <v>145</v>
      </c>
    </row>
    <row r="17" spans="2:14" ht="18.75" x14ac:dyDescent="0.3">
      <c r="B17" s="10" t="s">
        <v>0</v>
      </c>
      <c r="C17" s="11"/>
      <c r="D17" s="11"/>
      <c r="E17" s="11"/>
      <c r="F17" s="11"/>
      <c r="G17" s="11"/>
      <c r="H17" s="11"/>
      <c r="I17" s="11"/>
      <c r="J17" s="11"/>
      <c r="K17" s="11"/>
      <c r="L17" s="11"/>
    </row>
    <row r="18" spans="2:14" x14ac:dyDescent="0.25">
      <c r="B18" s="2" t="s">
        <v>9</v>
      </c>
      <c r="C18" s="41">
        <v>10</v>
      </c>
      <c r="D18" s="41">
        <v>10.3</v>
      </c>
      <c r="E18" s="41">
        <v>10.6</v>
      </c>
      <c r="F18" s="41">
        <v>10.9</v>
      </c>
      <c r="G18" s="41">
        <v>11.2</v>
      </c>
      <c r="H18" s="41">
        <v>11.5</v>
      </c>
      <c r="I18" s="41">
        <v>11.8</v>
      </c>
      <c r="J18" s="41">
        <v>12.1</v>
      </c>
      <c r="K18" s="41">
        <v>12.4</v>
      </c>
      <c r="L18" s="41">
        <v>12.7</v>
      </c>
      <c r="M18" s="16"/>
      <c r="N18" s="16"/>
    </row>
    <row r="19" spans="2:14" x14ac:dyDescent="0.25">
      <c r="B19" s="2" t="s">
        <v>10</v>
      </c>
      <c r="C19" s="42">
        <v>0</v>
      </c>
      <c r="D19" s="42">
        <v>0</v>
      </c>
      <c r="E19" s="42">
        <v>0</v>
      </c>
      <c r="F19" s="42">
        <v>0</v>
      </c>
      <c r="G19" s="42">
        <v>0</v>
      </c>
      <c r="H19" s="42">
        <v>0</v>
      </c>
      <c r="I19" s="42">
        <v>0</v>
      </c>
      <c r="J19" s="42">
        <v>0</v>
      </c>
      <c r="K19" s="42">
        <v>0</v>
      </c>
      <c r="L19" s="42">
        <v>0</v>
      </c>
      <c r="M19" s="14"/>
    </row>
    <row r="20" spans="2:14" x14ac:dyDescent="0.25">
      <c r="B20" s="2" t="s">
        <v>11</v>
      </c>
      <c r="C20" s="43">
        <f t="shared" ref="C20:L20" si="1">+C19*C11</f>
        <v>0</v>
      </c>
      <c r="D20" s="43">
        <f t="shared" si="1"/>
        <v>0</v>
      </c>
      <c r="E20" s="43">
        <f t="shared" si="1"/>
        <v>0</v>
      </c>
      <c r="F20" s="43">
        <f t="shared" si="1"/>
        <v>0</v>
      </c>
      <c r="G20" s="43">
        <f t="shared" si="1"/>
        <v>0</v>
      </c>
      <c r="H20" s="43">
        <f t="shared" si="1"/>
        <v>0</v>
      </c>
      <c r="I20" s="43">
        <f t="shared" si="1"/>
        <v>0</v>
      </c>
      <c r="J20" s="43">
        <f t="shared" si="1"/>
        <v>0</v>
      </c>
      <c r="K20" s="43">
        <f t="shared" si="1"/>
        <v>0</v>
      </c>
      <c r="L20" s="43">
        <f t="shared" si="1"/>
        <v>0</v>
      </c>
    </row>
    <row r="21" spans="2:14" ht="18.75" x14ac:dyDescent="0.3">
      <c r="B21" s="10" t="s">
        <v>12</v>
      </c>
      <c r="C21" s="17"/>
      <c r="D21" s="17"/>
      <c r="E21" s="17"/>
      <c r="F21" s="17"/>
      <c r="G21" s="17"/>
      <c r="H21" s="17"/>
      <c r="I21" s="17"/>
      <c r="J21" s="17"/>
      <c r="K21" s="17"/>
      <c r="L21" s="17"/>
    </row>
    <row r="22" spans="2:14" x14ac:dyDescent="0.25">
      <c r="B22" s="2" t="s">
        <v>4</v>
      </c>
      <c r="C22" s="28">
        <f t="shared" ref="C22:L22" si="2">+C14*C18</f>
        <v>1000</v>
      </c>
      <c r="D22" s="28">
        <f t="shared" si="2"/>
        <v>1081.5</v>
      </c>
      <c r="E22" s="28">
        <f t="shared" si="2"/>
        <v>1166</v>
      </c>
      <c r="F22" s="28">
        <f t="shared" si="2"/>
        <v>1253.5</v>
      </c>
      <c r="G22" s="28">
        <f t="shared" si="2"/>
        <v>1344</v>
      </c>
      <c r="H22" s="28">
        <f t="shared" si="2"/>
        <v>1437.5</v>
      </c>
      <c r="I22" s="28">
        <f t="shared" si="2"/>
        <v>1534</v>
      </c>
      <c r="J22" s="28">
        <f t="shared" si="2"/>
        <v>1633.5</v>
      </c>
      <c r="K22" s="28">
        <f t="shared" si="2"/>
        <v>1736</v>
      </c>
      <c r="L22" s="28">
        <f t="shared" si="2"/>
        <v>1841.5</v>
      </c>
    </row>
    <row r="23" spans="2:14" x14ac:dyDescent="0.25">
      <c r="B23" s="2" t="s">
        <v>99</v>
      </c>
      <c r="C23" s="28">
        <f t="shared" ref="C23:L23" si="3">+C15*C20</f>
        <v>0</v>
      </c>
      <c r="D23" s="28">
        <f t="shared" si="3"/>
        <v>0</v>
      </c>
      <c r="E23" s="28">
        <f t="shared" si="3"/>
        <v>0</v>
      </c>
      <c r="F23" s="28">
        <f t="shared" si="3"/>
        <v>0</v>
      </c>
      <c r="G23" s="28">
        <f t="shared" si="3"/>
        <v>0</v>
      </c>
      <c r="H23" s="28">
        <f t="shared" si="3"/>
        <v>0</v>
      </c>
      <c r="I23" s="28">
        <f t="shared" si="3"/>
        <v>0</v>
      </c>
      <c r="J23" s="28">
        <f t="shared" si="3"/>
        <v>0</v>
      </c>
      <c r="K23" s="28">
        <f t="shared" si="3"/>
        <v>0</v>
      </c>
      <c r="L23" s="28">
        <f t="shared" si="3"/>
        <v>0</v>
      </c>
    </row>
    <row r="24" spans="2:14" x14ac:dyDescent="0.25">
      <c r="B24" s="15" t="s">
        <v>13</v>
      </c>
      <c r="C24" s="29">
        <f>+C22+C23</f>
        <v>1000</v>
      </c>
      <c r="D24" s="29">
        <f t="shared" ref="D24:L24" si="4">+D22+D23</f>
        <v>1081.5</v>
      </c>
      <c r="E24" s="29">
        <f t="shared" si="4"/>
        <v>1166</v>
      </c>
      <c r="F24" s="29">
        <f t="shared" si="4"/>
        <v>1253.5</v>
      </c>
      <c r="G24" s="29">
        <f t="shared" si="4"/>
        <v>1344</v>
      </c>
      <c r="H24" s="29">
        <f t="shared" si="4"/>
        <v>1437.5</v>
      </c>
      <c r="I24" s="29">
        <f t="shared" si="4"/>
        <v>1534</v>
      </c>
      <c r="J24" s="29">
        <f t="shared" si="4"/>
        <v>1633.5</v>
      </c>
      <c r="K24" s="29">
        <f t="shared" si="4"/>
        <v>1736</v>
      </c>
      <c r="L24" s="29">
        <f t="shared" si="4"/>
        <v>1841.5</v>
      </c>
    </row>
    <row r="25" spans="2:14" ht="18.75" x14ac:dyDescent="0.3">
      <c r="B25" s="10" t="s">
        <v>14</v>
      </c>
      <c r="C25" s="11"/>
      <c r="D25" s="11"/>
      <c r="E25" s="11"/>
      <c r="F25" s="11"/>
      <c r="G25" s="11"/>
      <c r="H25" s="11"/>
      <c r="I25" s="11"/>
      <c r="J25" s="11"/>
      <c r="K25" s="11"/>
      <c r="L25" s="11"/>
    </row>
    <row r="26" spans="2:14" x14ac:dyDescent="0.25">
      <c r="B26" s="2" t="s">
        <v>18</v>
      </c>
      <c r="C26" s="44">
        <v>0.4</v>
      </c>
      <c r="D26" s="44">
        <v>0.4</v>
      </c>
      <c r="E26" s="44">
        <v>0.4</v>
      </c>
      <c r="F26" s="44">
        <v>0.4</v>
      </c>
      <c r="G26" s="44">
        <v>0.4</v>
      </c>
      <c r="H26" s="44">
        <v>0.4</v>
      </c>
      <c r="I26" s="44">
        <v>0.4</v>
      </c>
      <c r="J26" s="44">
        <v>0.4</v>
      </c>
      <c r="K26" s="44">
        <v>0.4</v>
      </c>
      <c r="L26" s="44">
        <v>0.4</v>
      </c>
    </row>
    <row r="27" spans="2:14" x14ac:dyDescent="0.25">
      <c r="B27" s="2" t="s">
        <v>5</v>
      </c>
      <c r="C27" s="43">
        <f t="shared" ref="C27:L27" si="5">+C24*C26</f>
        <v>400</v>
      </c>
      <c r="D27" s="43">
        <f t="shared" si="5"/>
        <v>432.6</v>
      </c>
      <c r="E27" s="43">
        <f t="shared" si="5"/>
        <v>466.40000000000003</v>
      </c>
      <c r="F27" s="43">
        <f t="shared" si="5"/>
        <v>501.40000000000003</v>
      </c>
      <c r="G27" s="43">
        <f t="shared" si="5"/>
        <v>537.6</v>
      </c>
      <c r="H27" s="43">
        <f t="shared" si="5"/>
        <v>575</v>
      </c>
      <c r="I27" s="43">
        <f t="shared" si="5"/>
        <v>613.6</v>
      </c>
      <c r="J27" s="43">
        <f t="shared" si="5"/>
        <v>653.40000000000009</v>
      </c>
      <c r="K27" s="43">
        <f t="shared" si="5"/>
        <v>694.40000000000009</v>
      </c>
      <c r="L27" s="43">
        <f t="shared" si="5"/>
        <v>736.6</v>
      </c>
    </row>
    <row r="28" spans="2:14" x14ac:dyDescent="0.25">
      <c r="B28" s="2" t="s">
        <v>15</v>
      </c>
      <c r="C28" s="45">
        <v>0.15</v>
      </c>
      <c r="D28" s="45">
        <v>0.15</v>
      </c>
      <c r="E28" s="45">
        <v>0.15</v>
      </c>
      <c r="F28" s="45">
        <v>0.15</v>
      </c>
      <c r="G28" s="45">
        <v>0.15</v>
      </c>
      <c r="H28" s="45">
        <v>0.15</v>
      </c>
      <c r="I28" s="45">
        <v>0.15</v>
      </c>
      <c r="J28" s="45">
        <v>0.15</v>
      </c>
      <c r="K28" s="45">
        <v>0.15</v>
      </c>
      <c r="L28" s="45">
        <v>0.15</v>
      </c>
    </row>
    <row r="29" spans="2:14" x14ac:dyDescent="0.25">
      <c r="B29" s="2" t="s">
        <v>16</v>
      </c>
      <c r="C29" s="46">
        <f t="shared" ref="C29:L29" si="6">+C28*C24</f>
        <v>150</v>
      </c>
      <c r="D29" s="46">
        <f t="shared" si="6"/>
        <v>162.22499999999999</v>
      </c>
      <c r="E29" s="46">
        <f t="shared" si="6"/>
        <v>174.9</v>
      </c>
      <c r="F29" s="46">
        <f t="shared" si="6"/>
        <v>188.02500000000001</v>
      </c>
      <c r="G29" s="46">
        <f t="shared" si="6"/>
        <v>201.6</v>
      </c>
      <c r="H29" s="46">
        <f t="shared" si="6"/>
        <v>215.625</v>
      </c>
      <c r="I29" s="46">
        <f t="shared" si="6"/>
        <v>230.1</v>
      </c>
      <c r="J29" s="46">
        <f t="shared" si="6"/>
        <v>245.02499999999998</v>
      </c>
      <c r="K29" s="46">
        <f t="shared" si="6"/>
        <v>260.39999999999998</v>
      </c>
      <c r="L29" s="46">
        <f t="shared" si="6"/>
        <v>276.22499999999997</v>
      </c>
    </row>
    <row r="30" spans="2:14" x14ac:dyDescent="0.25">
      <c r="B30" s="19" t="s">
        <v>17</v>
      </c>
      <c r="C30" s="30">
        <f>C27+C29</f>
        <v>550</v>
      </c>
      <c r="D30" s="30">
        <f t="shared" ref="D30:L30" si="7">D27+D29</f>
        <v>594.82500000000005</v>
      </c>
      <c r="E30" s="30">
        <f t="shared" si="7"/>
        <v>641.30000000000007</v>
      </c>
      <c r="F30" s="30">
        <f t="shared" si="7"/>
        <v>689.42500000000007</v>
      </c>
      <c r="G30" s="30">
        <f t="shared" si="7"/>
        <v>739.2</v>
      </c>
      <c r="H30" s="30">
        <f t="shared" si="7"/>
        <v>790.625</v>
      </c>
      <c r="I30" s="30">
        <f t="shared" si="7"/>
        <v>843.7</v>
      </c>
      <c r="J30" s="30">
        <f t="shared" si="7"/>
        <v>898.42500000000007</v>
      </c>
      <c r="K30" s="30">
        <f t="shared" si="7"/>
        <v>954.80000000000007</v>
      </c>
      <c r="L30" s="30">
        <f t="shared" si="7"/>
        <v>1012.825</v>
      </c>
    </row>
    <row r="31" spans="2:14" x14ac:dyDescent="0.25">
      <c r="C31" s="18"/>
      <c r="D31" s="18"/>
      <c r="E31" s="18"/>
      <c r="F31" s="18"/>
      <c r="G31" s="18"/>
      <c r="H31" s="18"/>
      <c r="I31" s="18"/>
      <c r="J31" s="18"/>
      <c r="K31" s="18"/>
      <c r="L31" s="18"/>
    </row>
    <row r="32" spans="2:14" ht="19.5" thickBot="1" x14ac:dyDescent="0.35">
      <c r="B32" s="20" t="s">
        <v>38</v>
      </c>
      <c r="C32" s="31">
        <f t="shared" ref="C32:L32" si="8">C24-C30</f>
        <v>450</v>
      </c>
      <c r="D32" s="31">
        <f t="shared" si="8"/>
        <v>486.67499999999995</v>
      </c>
      <c r="E32" s="31">
        <f t="shared" si="8"/>
        <v>524.69999999999993</v>
      </c>
      <c r="F32" s="31">
        <f t="shared" si="8"/>
        <v>564.07499999999993</v>
      </c>
      <c r="G32" s="31">
        <f t="shared" si="8"/>
        <v>604.79999999999995</v>
      </c>
      <c r="H32" s="31">
        <f t="shared" si="8"/>
        <v>646.875</v>
      </c>
      <c r="I32" s="31">
        <f t="shared" si="8"/>
        <v>690.3</v>
      </c>
      <c r="J32" s="31">
        <f t="shared" si="8"/>
        <v>735.07499999999993</v>
      </c>
      <c r="K32" s="31">
        <f t="shared" si="8"/>
        <v>781.19999999999993</v>
      </c>
      <c r="L32" s="31">
        <f t="shared" si="8"/>
        <v>828.67499999999995</v>
      </c>
    </row>
    <row r="33" spans="2:12" x14ac:dyDescent="0.25">
      <c r="C33" s="18"/>
      <c r="D33" s="18"/>
      <c r="E33" s="18"/>
      <c r="F33" s="18"/>
      <c r="G33" s="18"/>
      <c r="H33" s="18"/>
      <c r="I33" s="18"/>
      <c r="J33" s="18"/>
      <c r="K33" s="18"/>
      <c r="L33" s="18"/>
    </row>
    <row r="34" spans="2:12" ht="18.75" x14ac:dyDescent="0.3">
      <c r="B34" s="21" t="s">
        <v>21</v>
      </c>
      <c r="C34" s="22" t="s">
        <v>100</v>
      </c>
      <c r="D34" s="11"/>
      <c r="E34" s="11"/>
      <c r="F34" s="11"/>
      <c r="G34" s="11"/>
      <c r="H34" s="11"/>
      <c r="I34" s="11"/>
      <c r="J34" s="11"/>
      <c r="K34" s="11"/>
      <c r="L34" s="11"/>
    </row>
    <row r="35" spans="2:12" x14ac:dyDescent="0.25">
      <c r="B35" s="2" t="s">
        <v>19</v>
      </c>
      <c r="C35" s="28">
        <f t="shared" ref="C35:L35" si="9">D85</f>
        <v>31.481946388209778</v>
      </c>
      <c r="D35" s="28">
        <f t="shared" si="9"/>
        <v>35.259779954794951</v>
      </c>
      <c r="E35" s="28">
        <f t="shared" si="9"/>
        <v>39.490953549370346</v>
      </c>
      <c r="F35" s="28">
        <f t="shared" si="9"/>
        <v>44.229867975294795</v>
      </c>
      <c r="G35" s="28">
        <f t="shared" si="9"/>
        <v>49.537452132330166</v>
      </c>
      <c r="H35" s="28">
        <f t="shared" si="9"/>
        <v>0</v>
      </c>
      <c r="I35" s="28">
        <f t="shared" si="9"/>
        <v>0</v>
      </c>
      <c r="J35" s="28">
        <f t="shared" si="9"/>
        <v>0</v>
      </c>
      <c r="K35" s="28">
        <f t="shared" si="9"/>
        <v>0</v>
      </c>
      <c r="L35" s="28">
        <f t="shared" si="9"/>
        <v>0</v>
      </c>
    </row>
    <row r="36" spans="2:12" x14ac:dyDescent="0.25">
      <c r="B36" s="2" t="s">
        <v>20</v>
      </c>
      <c r="C36" s="28">
        <f t="shared" ref="C36:L36" si="10">D86</f>
        <v>24</v>
      </c>
      <c r="D36" s="28">
        <f t="shared" si="10"/>
        <v>20.222166433414827</v>
      </c>
      <c r="E36" s="28">
        <f t="shared" si="10"/>
        <v>15.990992838839436</v>
      </c>
      <c r="F36" s="28">
        <f t="shared" si="10"/>
        <v>11.252078412914992</v>
      </c>
      <c r="G36" s="28">
        <f t="shared" si="10"/>
        <v>5.9444942558796185</v>
      </c>
      <c r="H36" s="28">
        <f t="shared" si="10"/>
        <v>0</v>
      </c>
      <c r="I36" s="28">
        <f t="shared" si="10"/>
        <v>0</v>
      </c>
      <c r="J36" s="28">
        <f t="shared" si="10"/>
        <v>0</v>
      </c>
      <c r="K36" s="28">
        <f t="shared" si="10"/>
        <v>0</v>
      </c>
      <c r="L36" s="28">
        <f t="shared" si="10"/>
        <v>0</v>
      </c>
    </row>
    <row r="37" spans="2:12" x14ac:dyDescent="0.25">
      <c r="C37" s="18"/>
      <c r="D37" s="18"/>
      <c r="E37" s="18"/>
      <c r="F37" s="18"/>
      <c r="G37" s="18"/>
      <c r="H37" s="18"/>
      <c r="I37" s="18"/>
      <c r="J37" s="18"/>
      <c r="K37" s="18"/>
      <c r="L37" s="18"/>
    </row>
    <row r="38" spans="2:12" ht="19.5" thickBot="1" x14ac:dyDescent="0.35">
      <c r="B38" s="23" t="s">
        <v>52</v>
      </c>
      <c r="C38" s="32">
        <f>C32-C35-C36</f>
        <v>394.51805361179021</v>
      </c>
      <c r="D38" s="32">
        <f t="shared" ref="D38:L38" si="11">D32-D35-D36</f>
        <v>431.19305361179016</v>
      </c>
      <c r="E38" s="32">
        <f t="shared" si="11"/>
        <v>469.21805361179014</v>
      </c>
      <c r="F38" s="32">
        <f t="shared" si="11"/>
        <v>508.59305361179008</v>
      </c>
      <c r="G38" s="32">
        <f t="shared" si="11"/>
        <v>549.31805361179022</v>
      </c>
      <c r="H38" s="32">
        <f t="shared" si="11"/>
        <v>646.875</v>
      </c>
      <c r="I38" s="32">
        <f t="shared" si="11"/>
        <v>690.3</v>
      </c>
      <c r="J38" s="32">
        <f t="shared" si="11"/>
        <v>735.07499999999993</v>
      </c>
      <c r="K38" s="32">
        <f t="shared" si="11"/>
        <v>781.19999999999993</v>
      </c>
      <c r="L38" s="32">
        <f t="shared" si="11"/>
        <v>828.67499999999995</v>
      </c>
    </row>
    <row r="39" spans="2:12" x14ac:dyDescent="0.25">
      <c r="C39" s="18"/>
      <c r="D39" s="18"/>
      <c r="E39" s="18"/>
      <c r="F39" s="18"/>
      <c r="G39" s="18"/>
      <c r="H39" s="18"/>
      <c r="I39" s="18"/>
      <c r="J39" s="18"/>
      <c r="K39" s="18"/>
      <c r="L39" s="18"/>
    </row>
    <row r="40" spans="2:12" ht="18.75" x14ac:dyDescent="0.3">
      <c r="B40" s="21" t="s">
        <v>22</v>
      </c>
      <c r="C40" s="22" t="s">
        <v>100</v>
      </c>
      <c r="D40" s="11"/>
      <c r="E40" s="11"/>
      <c r="F40" s="11"/>
      <c r="G40" s="11"/>
      <c r="H40" s="11"/>
      <c r="I40" s="11"/>
      <c r="J40" s="11"/>
      <c r="K40" s="11"/>
      <c r="L40" s="11"/>
    </row>
    <row r="41" spans="2:12" x14ac:dyDescent="0.25">
      <c r="B41" s="2" t="s">
        <v>19</v>
      </c>
      <c r="C41" s="28">
        <f t="shared" ref="C41:L41" si="12">D96</f>
        <v>192.81021819998685</v>
      </c>
      <c r="D41" s="28">
        <f t="shared" si="12"/>
        <v>221.73175092998486</v>
      </c>
      <c r="E41" s="28">
        <f t="shared" si="12"/>
        <v>254.99151356948258</v>
      </c>
      <c r="F41" s="28">
        <f t="shared" si="12"/>
        <v>293.24024060490495</v>
      </c>
      <c r="G41" s="28">
        <f t="shared" si="12"/>
        <v>337.22627669564071</v>
      </c>
      <c r="H41" s="28">
        <f t="shared" si="12"/>
        <v>0</v>
      </c>
      <c r="I41" s="28">
        <f t="shared" si="12"/>
        <v>0</v>
      </c>
      <c r="J41" s="28">
        <f t="shared" si="12"/>
        <v>0</v>
      </c>
      <c r="K41" s="28">
        <f t="shared" si="12"/>
        <v>0</v>
      </c>
      <c r="L41" s="28">
        <f t="shared" si="12"/>
        <v>0</v>
      </c>
    </row>
    <row r="42" spans="2:12" x14ac:dyDescent="0.25">
      <c r="B42" s="2" t="s">
        <v>20</v>
      </c>
      <c r="C42" s="28">
        <f t="shared" ref="C42:L42" si="13">D97</f>
        <v>195</v>
      </c>
      <c r="D42" s="28">
        <f t="shared" si="13"/>
        <v>166.07846727000197</v>
      </c>
      <c r="E42" s="28">
        <f t="shared" si="13"/>
        <v>132.81870463050421</v>
      </c>
      <c r="F42" s="28">
        <f t="shared" si="13"/>
        <v>94.569977595081852</v>
      </c>
      <c r="G42" s="28">
        <f t="shared" si="13"/>
        <v>50.583941504346093</v>
      </c>
      <c r="H42" s="28">
        <f t="shared" si="13"/>
        <v>0</v>
      </c>
      <c r="I42" s="28">
        <f t="shared" si="13"/>
        <v>0</v>
      </c>
      <c r="J42" s="28">
        <f t="shared" si="13"/>
        <v>0</v>
      </c>
      <c r="K42" s="28">
        <f t="shared" si="13"/>
        <v>0</v>
      </c>
      <c r="L42" s="28">
        <f t="shared" si="13"/>
        <v>0</v>
      </c>
    </row>
    <row r="43" spans="2:12" x14ac:dyDescent="0.25">
      <c r="C43" s="18"/>
      <c r="D43" s="18"/>
      <c r="E43" s="18"/>
      <c r="F43" s="18"/>
      <c r="G43" s="18"/>
      <c r="H43" s="18"/>
      <c r="I43" s="18"/>
      <c r="J43" s="18"/>
      <c r="K43" s="18"/>
      <c r="L43" s="18"/>
    </row>
    <row r="44" spans="2:12" ht="19.5" thickBot="1" x14ac:dyDescent="0.35">
      <c r="B44" s="23" t="s">
        <v>51</v>
      </c>
      <c r="C44" s="32">
        <f>C38-C41-C42</f>
        <v>6.7078354118033587</v>
      </c>
      <c r="D44" s="32">
        <f t="shared" ref="D44:L44" si="14">D38-D41-D42</f>
        <v>43.382835411803342</v>
      </c>
      <c r="E44" s="32">
        <f t="shared" si="14"/>
        <v>81.407835411803347</v>
      </c>
      <c r="F44" s="32">
        <f t="shared" si="14"/>
        <v>120.78283541180328</v>
      </c>
      <c r="G44" s="32">
        <f t="shared" si="14"/>
        <v>161.50783541180343</v>
      </c>
      <c r="H44" s="32">
        <f t="shared" si="14"/>
        <v>646.875</v>
      </c>
      <c r="I44" s="32">
        <f t="shared" si="14"/>
        <v>690.3</v>
      </c>
      <c r="J44" s="32">
        <f t="shared" si="14"/>
        <v>735.07499999999993</v>
      </c>
      <c r="K44" s="32">
        <f t="shared" si="14"/>
        <v>781.19999999999993</v>
      </c>
      <c r="L44" s="32">
        <f t="shared" si="14"/>
        <v>828.67499999999995</v>
      </c>
    </row>
    <row r="45" spans="2:12" x14ac:dyDescent="0.25">
      <c r="C45" s="18"/>
      <c r="D45" s="18"/>
      <c r="E45" s="18"/>
      <c r="F45" s="18"/>
      <c r="G45" s="18"/>
      <c r="H45" s="18"/>
      <c r="I45" s="18"/>
      <c r="J45" s="18"/>
      <c r="K45" s="18"/>
      <c r="L45" s="18"/>
    </row>
    <row r="46" spans="2:12" ht="18.75" x14ac:dyDescent="0.3">
      <c r="B46" s="10" t="s">
        <v>69</v>
      </c>
      <c r="C46" s="11"/>
      <c r="D46" s="11"/>
      <c r="E46" s="11"/>
      <c r="F46" s="11"/>
      <c r="G46" s="11"/>
      <c r="H46" s="11"/>
      <c r="I46" s="11"/>
      <c r="J46" s="11"/>
      <c r="K46" s="11"/>
      <c r="L46" s="11"/>
    </row>
    <row r="47" spans="2:12" x14ac:dyDescent="0.25">
      <c r="B47" s="2" t="s">
        <v>35</v>
      </c>
      <c r="C47" s="41">
        <v>0</v>
      </c>
      <c r="D47" s="41">
        <v>0</v>
      </c>
      <c r="E47" s="41">
        <v>0</v>
      </c>
      <c r="F47" s="41">
        <v>0</v>
      </c>
      <c r="G47" s="41">
        <v>0</v>
      </c>
      <c r="H47" s="41">
        <v>0</v>
      </c>
      <c r="I47" s="41">
        <v>0</v>
      </c>
      <c r="J47" s="41">
        <v>0</v>
      </c>
      <c r="K47" s="41">
        <v>0</v>
      </c>
      <c r="L47" s="41">
        <v>0</v>
      </c>
    </row>
    <row r="48" spans="2:12" x14ac:dyDescent="0.25">
      <c r="B48" s="2" t="s">
        <v>36</v>
      </c>
      <c r="C48" s="41">
        <v>0</v>
      </c>
      <c r="D48" s="41">
        <v>0</v>
      </c>
      <c r="E48" s="41">
        <v>0</v>
      </c>
      <c r="F48" s="41">
        <v>0</v>
      </c>
      <c r="G48" s="41">
        <v>0</v>
      </c>
      <c r="H48" s="41">
        <v>0</v>
      </c>
      <c r="I48" s="41">
        <v>0</v>
      </c>
      <c r="J48" s="41">
        <v>0</v>
      </c>
      <c r="K48" s="41">
        <v>0</v>
      </c>
      <c r="L48" s="41">
        <v>0</v>
      </c>
    </row>
    <row r="49" spans="2:12" x14ac:dyDescent="0.25">
      <c r="B49" s="2" t="s">
        <v>6</v>
      </c>
      <c r="C49" s="43">
        <f>C47-C48</f>
        <v>0</v>
      </c>
      <c r="D49" s="43">
        <f t="shared" ref="D49:L49" si="15">D47-D48</f>
        <v>0</v>
      </c>
      <c r="E49" s="43">
        <f t="shared" si="15"/>
        <v>0</v>
      </c>
      <c r="F49" s="43">
        <f t="shared" si="15"/>
        <v>0</v>
      </c>
      <c r="G49" s="43">
        <f t="shared" si="15"/>
        <v>0</v>
      </c>
      <c r="H49" s="43">
        <f t="shared" si="15"/>
        <v>0</v>
      </c>
      <c r="I49" s="43">
        <f t="shared" si="15"/>
        <v>0</v>
      </c>
      <c r="J49" s="43">
        <f t="shared" si="15"/>
        <v>0</v>
      </c>
      <c r="K49" s="43">
        <f t="shared" si="15"/>
        <v>0</v>
      </c>
      <c r="L49" s="43">
        <f t="shared" si="15"/>
        <v>0</v>
      </c>
    </row>
    <row r="50" spans="2:12" x14ac:dyDescent="0.25">
      <c r="C50" s="18"/>
      <c r="D50" s="18"/>
      <c r="E50" s="18"/>
      <c r="F50" s="18"/>
      <c r="G50" s="18"/>
      <c r="H50" s="18"/>
      <c r="I50" s="18"/>
      <c r="J50" s="18"/>
      <c r="K50" s="18"/>
      <c r="L50" s="18"/>
    </row>
    <row r="51" spans="2:12" ht="18.75" x14ac:dyDescent="0.3">
      <c r="B51" s="10" t="s">
        <v>29</v>
      </c>
      <c r="C51" s="11"/>
      <c r="D51" s="11"/>
      <c r="E51" s="11"/>
      <c r="F51" s="11"/>
      <c r="G51" s="11"/>
      <c r="H51" s="11"/>
      <c r="I51" s="11"/>
      <c r="J51" s="11"/>
      <c r="K51" s="11"/>
      <c r="L51" s="11"/>
    </row>
    <row r="52" spans="2:12" ht="18.75" x14ac:dyDescent="0.3">
      <c r="B52" s="12" t="s">
        <v>70</v>
      </c>
      <c r="C52" s="13"/>
      <c r="D52" s="13"/>
      <c r="E52" s="13"/>
      <c r="F52" s="13"/>
      <c r="G52" s="13"/>
      <c r="H52" s="13"/>
      <c r="I52" s="13"/>
      <c r="J52" s="13"/>
      <c r="K52" s="13"/>
      <c r="L52" s="13"/>
    </row>
    <row r="53" spans="2:12" x14ac:dyDescent="0.25">
      <c r="B53" s="2" t="s">
        <v>39</v>
      </c>
      <c r="C53" s="33">
        <f t="shared" ref="C53:L53" si="16">IFERROR(C32/C24,0)</f>
        <v>0.45</v>
      </c>
      <c r="D53" s="33">
        <f t="shared" si="16"/>
        <v>0.44999999999999996</v>
      </c>
      <c r="E53" s="33">
        <f t="shared" si="16"/>
        <v>0.44999999999999996</v>
      </c>
      <c r="F53" s="33">
        <f t="shared" si="16"/>
        <v>0.44999999999999996</v>
      </c>
      <c r="G53" s="33">
        <f t="shared" si="16"/>
        <v>0.44999999999999996</v>
      </c>
      <c r="H53" s="33">
        <f t="shared" si="16"/>
        <v>0.45</v>
      </c>
      <c r="I53" s="33">
        <f t="shared" si="16"/>
        <v>0.44999999999999996</v>
      </c>
      <c r="J53" s="33">
        <f t="shared" si="16"/>
        <v>0.44999999999999996</v>
      </c>
      <c r="K53" s="33">
        <f t="shared" si="16"/>
        <v>0.44999999999999996</v>
      </c>
      <c r="L53" s="33">
        <f t="shared" si="16"/>
        <v>0.44999999999999996</v>
      </c>
    </row>
    <row r="54" spans="2:12" x14ac:dyDescent="0.25">
      <c r="B54" s="2" t="s">
        <v>73</v>
      </c>
      <c r="C54" s="50">
        <v>0</v>
      </c>
      <c r="D54" s="50">
        <v>0</v>
      </c>
      <c r="E54" s="50">
        <v>0</v>
      </c>
      <c r="F54" s="50">
        <v>0</v>
      </c>
      <c r="G54" s="50">
        <v>0</v>
      </c>
      <c r="H54" s="50">
        <v>0</v>
      </c>
      <c r="I54" s="50">
        <v>0</v>
      </c>
      <c r="J54" s="50">
        <v>0</v>
      </c>
      <c r="K54" s="50">
        <v>0</v>
      </c>
      <c r="L54" s="50">
        <v>0</v>
      </c>
    </row>
    <row r="55" spans="2:12" x14ac:dyDescent="0.25">
      <c r="B55" s="2" t="s">
        <v>71</v>
      </c>
      <c r="C55" s="50">
        <v>0</v>
      </c>
      <c r="D55" s="50">
        <v>0</v>
      </c>
      <c r="E55" s="50">
        <v>0</v>
      </c>
      <c r="F55" s="50">
        <v>0</v>
      </c>
      <c r="G55" s="50">
        <v>0</v>
      </c>
      <c r="H55" s="50">
        <v>0</v>
      </c>
      <c r="I55" s="50">
        <v>0</v>
      </c>
      <c r="J55" s="50">
        <v>0</v>
      </c>
      <c r="K55" s="50">
        <v>0</v>
      </c>
      <c r="L55" s="50">
        <v>0</v>
      </c>
    </row>
    <row r="56" spans="2:12" x14ac:dyDescent="0.25">
      <c r="B56" s="2" t="s">
        <v>72</v>
      </c>
      <c r="C56" s="50">
        <v>0</v>
      </c>
      <c r="D56" s="50">
        <v>0</v>
      </c>
      <c r="E56" s="50">
        <v>0</v>
      </c>
      <c r="F56" s="50">
        <v>0</v>
      </c>
      <c r="G56" s="50">
        <v>0</v>
      </c>
      <c r="H56" s="50">
        <v>0</v>
      </c>
      <c r="I56" s="50">
        <v>0</v>
      </c>
      <c r="J56" s="50">
        <v>0</v>
      </c>
      <c r="K56" s="50">
        <v>0</v>
      </c>
      <c r="L56" s="50">
        <v>0</v>
      </c>
    </row>
    <row r="57" spans="2:12" x14ac:dyDescent="0.25">
      <c r="B57" s="2" t="s">
        <v>74</v>
      </c>
      <c r="C57" s="51">
        <f t="shared" ref="C57:L57" si="17">C54-C55+C56</f>
        <v>0</v>
      </c>
      <c r="D57" s="51">
        <f t="shared" si="17"/>
        <v>0</v>
      </c>
      <c r="E57" s="51">
        <f t="shared" si="17"/>
        <v>0</v>
      </c>
      <c r="F57" s="51">
        <f t="shared" si="17"/>
        <v>0</v>
      </c>
      <c r="G57" s="51">
        <f t="shared" si="17"/>
        <v>0</v>
      </c>
      <c r="H57" s="51">
        <f t="shared" si="17"/>
        <v>0</v>
      </c>
      <c r="I57" s="51">
        <f t="shared" si="17"/>
        <v>0</v>
      </c>
      <c r="J57" s="51">
        <f t="shared" si="17"/>
        <v>0</v>
      </c>
      <c r="K57" s="51">
        <f t="shared" si="17"/>
        <v>0</v>
      </c>
      <c r="L57" s="51">
        <f t="shared" si="17"/>
        <v>0</v>
      </c>
    </row>
    <row r="58" spans="2:12" ht="18.75" x14ac:dyDescent="0.3">
      <c r="B58" s="12" t="s">
        <v>75</v>
      </c>
      <c r="C58" s="33"/>
      <c r="D58" s="33"/>
      <c r="E58" s="33"/>
      <c r="F58" s="33"/>
      <c r="G58" s="33"/>
      <c r="H58" s="33"/>
      <c r="I58" s="33"/>
      <c r="J58" s="33"/>
      <c r="K58" s="33"/>
      <c r="L58" s="33"/>
    </row>
    <row r="59" spans="2:12" x14ac:dyDescent="0.25">
      <c r="B59" s="2" t="s">
        <v>60</v>
      </c>
      <c r="C59" s="24">
        <f t="shared" ref="C59:L59" si="18">IFERROR(C38/C24,0)</f>
        <v>0.39451805361179021</v>
      </c>
      <c r="D59" s="24">
        <f t="shared" si="18"/>
        <v>0.39869907869791044</v>
      </c>
      <c r="E59" s="24">
        <f t="shared" si="18"/>
        <v>0.40241685558472567</v>
      </c>
      <c r="F59" s="24">
        <f t="shared" si="18"/>
        <v>0.40573837543820507</v>
      </c>
      <c r="G59" s="24">
        <f t="shared" si="18"/>
        <v>0.40871878988972488</v>
      </c>
      <c r="H59" s="24">
        <f t="shared" si="18"/>
        <v>0.45</v>
      </c>
      <c r="I59" s="24">
        <f t="shared" si="18"/>
        <v>0.44999999999999996</v>
      </c>
      <c r="J59" s="24">
        <f t="shared" si="18"/>
        <v>0.44999999999999996</v>
      </c>
      <c r="K59" s="24">
        <f t="shared" si="18"/>
        <v>0.44999999999999996</v>
      </c>
      <c r="L59" s="24">
        <f t="shared" si="18"/>
        <v>0.44999999999999996</v>
      </c>
    </row>
    <row r="60" spans="2:12" x14ac:dyDescent="0.25">
      <c r="B60" s="2" t="s">
        <v>30</v>
      </c>
      <c r="C60" s="24">
        <f t="shared" ref="C60:L60" si="19">IFERROR((C35+C36)/C24,0)</f>
        <v>5.5481946388209781E-2</v>
      </c>
      <c r="D60" s="24">
        <f t="shared" si="19"/>
        <v>5.1300921302089485E-2</v>
      </c>
      <c r="E60" s="24">
        <f t="shared" si="19"/>
        <v>4.7583144415274253E-2</v>
      </c>
      <c r="F60" s="24">
        <f t="shared" si="19"/>
        <v>4.4261624561794805E-2</v>
      </c>
      <c r="G60" s="24">
        <f t="shared" si="19"/>
        <v>4.1281210110275135E-2</v>
      </c>
      <c r="H60" s="24">
        <f t="shared" si="19"/>
        <v>0</v>
      </c>
      <c r="I60" s="24">
        <f t="shared" si="19"/>
        <v>0</v>
      </c>
      <c r="J60" s="24">
        <f t="shared" si="19"/>
        <v>0</v>
      </c>
      <c r="K60" s="24">
        <f t="shared" si="19"/>
        <v>0</v>
      </c>
      <c r="L60" s="24">
        <f t="shared" si="19"/>
        <v>0</v>
      </c>
    </row>
    <row r="61" spans="2:12" x14ac:dyDescent="0.25">
      <c r="B61" s="2" t="s">
        <v>40</v>
      </c>
      <c r="C61" s="24">
        <f t="shared" ref="C61:L61" si="20">IFERROR((C35+C36)/C32,0)</f>
        <v>0.12329321419602172</v>
      </c>
      <c r="D61" s="24">
        <f t="shared" si="20"/>
        <v>0.11400204733797664</v>
      </c>
      <c r="E61" s="24">
        <f t="shared" si="20"/>
        <v>0.10574032092283168</v>
      </c>
      <c r="F61" s="24">
        <f t="shared" si="20"/>
        <v>9.8359165692877351E-2</v>
      </c>
      <c r="G61" s="24">
        <f t="shared" si="20"/>
        <v>9.1736022467278092E-2</v>
      </c>
      <c r="H61" s="24">
        <f t="shared" si="20"/>
        <v>0</v>
      </c>
      <c r="I61" s="24">
        <f t="shared" si="20"/>
        <v>0</v>
      </c>
      <c r="J61" s="24">
        <f t="shared" si="20"/>
        <v>0</v>
      </c>
      <c r="K61" s="24">
        <f t="shared" si="20"/>
        <v>0</v>
      </c>
      <c r="L61" s="24">
        <f t="shared" si="20"/>
        <v>0</v>
      </c>
    </row>
    <row r="62" spans="2:12" x14ac:dyDescent="0.25">
      <c r="B62" s="2" t="s">
        <v>42</v>
      </c>
      <c r="C62" s="25">
        <f t="shared" ref="C62:L62" si="21">IFERROR(C32/(C36+C42),"")</f>
        <v>2.0547945205479454</v>
      </c>
      <c r="D62" s="25">
        <f t="shared" si="21"/>
        <v>2.6123099547517761</v>
      </c>
      <c r="E62" s="25">
        <f t="shared" si="21"/>
        <v>3.5259798852026667</v>
      </c>
      <c r="F62" s="25">
        <f t="shared" si="21"/>
        <v>5.3304105143957274</v>
      </c>
      <c r="G62" s="25">
        <f t="shared" si="21"/>
        <v>10.699040082505638</v>
      </c>
      <c r="H62" s="25" t="str">
        <f t="shared" si="21"/>
        <v/>
      </c>
      <c r="I62" s="25" t="str">
        <f t="shared" si="21"/>
        <v/>
      </c>
      <c r="J62" s="25" t="str">
        <f t="shared" si="21"/>
        <v/>
      </c>
      <c r="K62" s="25" t="str">
        <f t="shared" si="21"/>
        <v/>
      </c>
      <c r="L62" s="25" t="str">
        <f t="shared" si="21"/>
        <v/>
      </c>
    </row>
    <row r="63" spans="2:12" x14ac:dyDescent="0.25">
      <c r="B63" s="2" t="s">
        <v>41</v>
      </c>
      <c r="C63" s="25">
        <f t="shared" ref="C63:L63" si="22">IFERROR(C32/(C35+C36+C41+C42),"")</f>
        <v>1.0151318609884177</v>
      </c>
      <c r="D63" s="25">
        <f t="shared" si="22"/>
        <v>1.0978651076589736</v>
      </c>
      <c r="E63" s="25">
        <f t="shared" si="22"/>
        <v>1.183643749912495</v>
      </c>
      <c r="F63" s="25">
        <f t="shared" si="22"/>
        <v>1.2724677877489814</v>
      </c>
      <c r="G63" s="25">
        <f t="shared" si="22"/>
        <v>1.3643372211684333</v>
      </c>
      <c r="H63" s="25" t="str">
        <f t="shared" si="22"/>
        <v/>
      </c>
      <c r="I63" s="25" t="str">
        <f t="shared" si="22"/>
        <v/>
      </c>
      <c r="J63" s="25" t="str">
        <f t="shared" si="22"/>
        <v/>
      </c>
      <c r="K63" s="25" t="str">
        <f t="shared" si="22"/>
        <v/>
      </c>
      <c r="L63" s="25" t="str">
        <f t="shared" si="22"/>
        <v/>
      </c>
    </row>
    <row r="64" spans="2:12" ht="18.75" x14ac:dyDescent="0.3">
      <c r="B64" s="12" t="s">
        <v>76</v>
      </c>
      <c r="C64" s="25"/>
      <c r="D64" s="25"/>
      <c r="E64" s="25"/>
      <c r="F64" s="25"/>
      <c r="G64" s="25"/>
      <c r="H64" s="25"/>
      <c r="I64" s="25"/>
      <c r="J64" s="25"/>
      <c r="K64" s="25"/>
      <c r="L64" s="25"/>
    </row>
    <row r="65" spans="2:12" x14ac:dyDescent="0.25">
      <c r="B65" s="2" t="s">
        <v>37</v>
      </c>
      <c r="C65" s="33">
        <f t="shared" ref="C65:L65" si="23">IFERROR(C48/C47,0)</f>
        <v>0</v>
      </c>
      <c r="D65" s="33">
        <f t="shared" si="23"/>
        <v>0</v>
      </c>
      <c r="E65" s="33">
        <f t="shared" si="23"/>
        <v>0</v>
      </c>
      <c r="F65" s="33">
        <f t="shared" si="23"/>
        <v>0</v>
      </c>
      <c r="G65" s="33">
        <f t="shared" si="23"/>
        <v>0</v>
      </c>
      <c r="H65" s="33">
        <f t="shared" si="23"/>
        <v>0</v>
      </c>
      <c r="I65" s="33">
        <f t="shared" si="23"/>
        <v>0</v>
      </c>
      <c r="J65" s="33">
        <f t="shared" si="23"/>
        <v>0</v>
      </c>
      <c r="K65" s="33">
        <f t="shared" si="23"/>
        <v>0</v>
      </c>
      <c r="L65" s="33">
        <f t="shared" si="23"/>
        <v>0</v>
      </c>
    </row>
    <row r="67" spans="2:12" x14ac:dyDescent="0.25">
      <c r="C67" s="18"/>
      <c r="D67" s="18"/>
      <c r="E67" s="18"/>
      <c r="F67" s="18"/>
      <c r="G67" s="18"/>
      <c r="H67" s="18"/>
      <c r="I67" s="18"/>
      <c r="J67" s="18"/>
      <c r="K67" s="18"/>
      <c r="L67" s="18"/>
    </row>
    <row r="68" spans="2:12" ht="18.75" x14ac:dyDescent="0.3">
      <c r="B68" s="10" t="s">
        <v>43</v>
      </c>
      <c r="C68" s="26" t="s">
        <v>45</v>
      </c>
      <c r="D68" s="18"/>
      <c r="E68" s="18"/>
      <c r="F68" s="18"/>
      <c r="G68" s="18"/>
      <c r="H68" s="18"/>
      <c r="I68" s="18"/>
      <c r="J68" s="18"/>
      <c r="K68" s="18"/>
      <c r="L68" s="18"/>
    </row>
    <row r="69" spans="2:12" x14ac:dyDescent="0.25">
      <c r="B69" s="2" t="s">
        <v>31</v>
      </c>
      <c r="C69" s="1">
        <f>AVERAGE(C59:L59)</f>
        <v>0.42600911532223568</v>
      </c>
      <c r="D69" s="18"/>
      <c r="E69" s="18"/>
      <c r="F69" s="18"/>
      <c r="G69" s="18"/>
      <c r="H69" s="18"/>
      <c r="I69" s="18"/>
      <c r="J69" s="18"/>
      <c r="K69" s="18"/>
      <c r="L69" s="18"/>
    </row>
    <row r="70" spans="2:12" x14ac:dyDescent="0.25">
      <c r="B70" s="2" t="s">
        <v>32</v>
      </c>
      <c r="C70" s="47">
        <v>5</v>
      </c>
      <c r="D70" s="18"/>
      <c r="E70" s="18"/>
      <c r="F70" s="18"/>
      <c r="G70" s="18"/>
      <c r="H70" s="18"/>
      <c r="I70" s="18"/>
      <c r="J70" s="18"/>
      <c r="K70" s="18"/>
      <c r="L70" s="18"/>
    </row>
    <row r="71" spans="2:12" x14ac:dyDescent="0.25">
      <c r="B71" s="2" t="s">
        <v>33</v>
      </c>
      <c r="C71" s="28">
        <f>AVERAGEIF(C9:L9,"&lt;=3",C38:L38)</f>
        <v>431.64305361179021</v>
      </c>
      <c r="D71" s="28">
        <f>C38</f>
        <v>394.51805361179021</v>
      </c>
      <c r="E71" s="18"/>
      <c r="F71" s="18"/>
      <c r="G71" s="18"/>
      <c r="H71" s="18"/>
      <c r="I71" s="18"/>
      <c r="J71" s="18"/>
      <c r="K71" s="18"/>
      <c r="L71" s="18"/>
    </row>
    <row r="72" spans="2:12" x14ac:dyDescent="0.25">
      <c r="B72" s="2" t="s">
        <v>34</v>
      </c>
      <c r="C72" s="28">
        <f>C71*C70</f>
        <v>2158.2152680589511</v>
      </c>
      <c r="D72" s="28">
        <f>D71*C70</f>
        <v>1972.5902680589511</v>
      </c>
      <c r="E72" s="18"/>
      <c r="F72" s="18"/>
      <c r="G72" s="18"/>
      <c r="H72" s="18"/>
      <c r="I72" s="18"/>
      <c r="J72" s="18"/>
      <c r="K72" s="18"/>
      <c r="L72" s="18"/>
    </row>
    <row r="73" spans="2:12" x14ac:dyDescent="0.25">
      <c r="B73" s="19" t="s">
        <v>78</v>
      </c>
      <c r="C73" s="30">
        <f>C72*(1-C98)</f>
        <v>1446.9344626859715</v>
      </c>
      <c r="D73" s="30">
        <f>D72*(1-C98)</f>
        <v>1322.4857046722984</v>
      </c>
      <c r="E73" s="52" t="s">
        <v>77</v>
      </c>
      <c r="F73" s="18"/>
      <c r="G73" s="18"/>
      <c r="H73" s="18"/>
      <c r="I73" s="18"/>
      <c r="J73" s="18"/>
      <c r="K73" s="18"/>
      <c r="L73" s="18"/>
    </row>
    <row r="74" spans="2:12" x14ac:dyDescent="0.25">
      <c r="D74" s="18"/>
      <c r="E74" s="18"/>
      <c r="F74" s="18"/>
      <c r="G74" s="18"/>
      <c r="H74" s="18"/>
      <c r="I74" s="18"/>
      <c r="J74" s="18"/>
      <c r="K74" s="18"/>
      <c r="L74" s="18"/>
    </row>
    <row r="75" spans="2:12" x14ac:dyDescent="0.25">
      <c r="C75" s="18"/>
      <c r="D75" s="18"/>
      <c r="E75" s="18"/>
      <c r="F75" s="18"/>
      <c r="G75" s="18"/>
      <c r="H75" s="18"/>
      <c r="I75" s="18"/>
      <c r="J75" s="18"/>
      <c r="K75" s="18"/>
      <c r="L75" s="18"/>
    </row>
    <row r="76" spans="2:12" x14ac:dyDescent="0.25">
      <c r="C76" s="18"/>
      <c r="D76" s="18"/>
      <c r="E76" s="18"/>
      <c r="F76" s="18"/>
      <c r="G76" s="18"/>
      <c r="H76" s="18"/>
      <c r="I76" s="18"/>
      <c r="J76" s="18"/>
      <c r="K76" s="18"/>
      <c r="L76" s="18"/>
    </row>
    <row r="77" spans="2:12" ht="18.75" x14ac:dyDescent="0.3">
      <c r="B77" s="10" t="s">
        <v>23</v>
      </c>
      <c r="C77" s="17"/>
      <c r="D77" s="18"/>
      <c r="E77" s="18"/>
      <c r="F77" s="18"/>
      <c r="G77" s="18"/>
      <c r="H77" s="18"/>
      <c r="I77" s="18"/>
      <c r="J77" s="18"/>
      <c r="K77" s="18"/>
      <c r="L77" s="18"/>
    </row>
    <row r="78" spans="2:12" x14ac:dyDescent="0.25">
      <c r="B78" s="2" t="s">
        <v>24</v>
      </c>
      <c r="C78" s="48">
        <v>200</v>
      </c>
      <c r="D78" s="18"/>
      <c r="E78" s="18"/>
      <c r="F78" s="18"/>
      <c r="G78" s="18"/>
      <c r="H78" s="18"/>
      <c r="I78" s="18"/>
      <c r="J78" s="18"/>
      <c r="K78" s="18"/>
      <c r="L78" s="18"/>
    </row>
    <row r="79" spans="2:12" x14ac:dyDescent="0.25">
      <c r="B79" s="2" t="s">
        <v>26</v>
      </c>
      <c r="C79" s="47">
        <v>5</v>
      </c>
      <c r="D79" s="18"/>
      <c r="E79" s="18"/>
      <c r="F79" s="18"/>
      <c r="G79" s="18"/>
      <c r="H79" s="18"/>
      <c r="I79" s="18"/>
      <c r="J79" s="18"/>
      <c r="K79" s="18"/>
      <c r="L79" s="18"/>
    </row>
    <row r="80" spans="2:12" x14ac:dyDescent="0.25">
      <c r="B80" s="2" t="s">
        <v>25</v>
      </c>
      <c r="C80" s="49">
        <v>0.12</v>
      </c>
      <c r="D80" s="18"/>
      <c r="E80" s="18"/>
      <c r="F80" s="18"/>
      <c r="G80" s="18"/>
      <c r="H80" s="18"/>
      <c r="I80" s="18"/>
      <c r="J80" s="18"/>
      <c r="K80" s="18"/>
      <c r="L80" s="18"/>
    </row>
    <row r="81" spans="2:13" x14ac:dyDescent="0.25">
      <c r="B81" s="2" t="s">
        <v>27</v>
      </c>
      <c r="C81" s="34">
        <f>PMT(C80,C79,-C78)</f>
        <v>55.481946388209785</v>
      </c>
      <c r="D81" s="18"/>
      <c r="E81" s="18"/>
      <c r="F81" s="18"/>
      <c r="G81" s="18"/>
      <c r="H81" s="18"/>
      <c r="I81" s="18"/>
      <c r="J81" s="18"/>
      <c r="K81" s="18"/>
      <c r="L81" s="18"/>
    </row>
    <row r="82" spans="2:13" x14ac:dyDescent="0.25">
      <c r="C82" s="25"/>
      <c r="D82" s="18"/>
      <c r="E82" s="18"/>
      <c r="F82" s="18"/>
      <c r="G82" s="18"/>
      <c r="H82" s="18"/>
      <c r="I82" s="18"/>
      <c r="J82" s="18"/>
      <c r="K82" s="18"/>
      <c r="L82" s="18"/>
    </row>
    <row r="83" spans="2:13" ht="18.75" x14ac:dyDescent="0.3">
      <c r="B83" s="10" t="s">
        <v>49</v>
      </c>
      <c r="C83" s="11"/>
      <c r="D83" s="27">
        <v>1</v>
      </c>
      <c r="E83" s="27">
        <v>2</v>
      </c>
      <c r="F83" s="27">
        <v>3</v>
      </c>
      <c r="G83" s="27">
        <v>4</v>
      </c>
      <c r="H83" s="27">
        <v>5</v>
      </c>
      <c r="I83" s="27">
        <v>6</v>
      </c>
      <c r="J83" s="27">
        <v>7</v>
      </c>
      <c r="K83" s="27">
        <v>8</v>
      </c>
      <c r="L83" s="27">
        <v>9</v>
      </c>
      <c r="M83" s="27">
        <v>10</v>
      </c>
    </row>
    <row r="84" spans="2:13" x14ac:dyDescent="0.25">
      <c r="B84" s="2" t="s">
        <v>24</v>
      </c>
      <c r="C84" s="28">
        <f>C78</f>
        <v>200</v>
      </c>
      <c r="D84" s="28"/>
      <c r="E84" s="28"/>
      <c r="F84" s="28"/>
      <c r="G84" s="28"/>
      <c r="H84" s="28"/>
      <c r="I84" s="28"/>
      <c r="J84" s="28"/>
      <c r="K84" s="28"/>
      <c r="L84" s="28"/>
      <c r="M84" s="28"/>
    </row>
    <row r="85" spans="2:13" x14ac:dyDescent="0.25">
      <c r="B85" s="2" t="s">
        <v>19</v>
      </c>
      <c r="C85" s="28"/>
      <c r="D85" s="28">
        <f t="shared" ref="D85:M85" si="24">IFERROR(PPMT($C$80,D83,$C$79,-$C$78),0)</f>
        <v>31.481946388209778</v>
      </c>
      <c r="E85" s="28">
        <f t="shared" si="24"/>
        <v>35.259779954794951</v>
      </c>
      <c r="F85" s="28">
        <f t="shared" si="24"/>
        <v>39.490953549370346</v>
      </c>
      <c r="G85" s="28">
        <f t="shared" si="24"/>
        <v>44.229867975294795</v>
      </c>
      <c r="H85" s="28">
        <f t="shared" si="24"/>
        <v>49.537452132330166</v>
      </c>
      <c r="I85" s="28">
        <f t="shared" si="24"/>
        <v>0</v>
      </c>
      <c r="J85" s="28">
        <f t="shared" si="24"/>
        <v>0</v>
      </c>
      <c r="K85" s="28">
        <f t="shared" si="24"/>
        <v>0</v>
      </c>
      <c r="L85" s="28">
        <f t="shared" si="24"/>
        <v>0</v>
      </c>
      <c r="M85" s="28">
        <f t="shared" si="24"/>
        <v>0</v>
      </c>
    </row>
    <row r="86" spans="2:13" x14ac:dyDescent="0.25">
      <c r="B86" s="2" t="s">
        <v>20</v>
      </c>
      <c r="C86" s="28"/>
      <c r="D86" s="28">
        <f t="shared" ref="D86:M86" si="25">IFERROR(IPMT($C$80,D83,$C$79,-$C$78),0)</f>
        <v>24</v>
      </c>
      <c r="E86" s="28">
        <f t="shared" si="25"/>
        <v>20.222166433414827</v>
      </c>
      <c r="F86" s="28">
        <f t="shared" si="25"/>
        <v>15.990992838839436</v>
      </c>
      <c r="G86" s="28">
        <f t="shared" si="25"/>
        <v>11.252078412914992</v>
      </c>
      <c r="H86" s="28">
        <f t="shared" si="25"/>
        <v>5.9444942558796185</v>
      </c>
      <c r="I86" s="28">
        <f t="shared" si="25"/>
        <v>0</v>
      </c>
      <c r="J86" s="28">
        <f t="shared" si="25"/>
        <v>0</v>
      </c>
      <c r="K86" s="28">
        <f t="shared" si="25"/>
        <v>0</v>
      </c>
      <c r="L86" s="28">
        <f t="shared" si="25"/>
        <v>0</v>
      </c>
      <c r="M86" s="28">
        <f t="shared" si="25"/>
        <v>0</v>
      </c>
    </row>
    <row r="87" spans="2:13" x14ac:dyDescent="0.25">
      <c r="C87" s="18"/>
      <c r="D87" s="18"/>
      <c r="E87" s="18"/>
      <c r="F87" s="18"/>
      <c r="G87" s="18"/>
      <c r="H87" s="18"/>
      <c r="I87" s="18"/>
      <c r="J87" s="18"/>
      <c r="K87" s="18"/>
      <c r="L87" s="18"/>
    </row>
    <row r="88" spans="2:13" ht="18.75" x14ac:dyDescent="0.3">
      <c r="B88" s="10" t="s">
        <v>28</v>
      </c>
      <c r="C88" s="17"/>
      <c r="D88" s="18"/>
      <c r="E88" s="18"/>
      <c r="F88" s="18"/>
      <c r="G88" s="18"/>
      <c r="H88" s="18"/>
      <c r="I88" s="18"/>
      <c r="J88" s="18"/>
      <c r="K88" s="18"/>
      <c r="L88" s="18"/>
    </row>
    <row r="89" spans="2:13" x14ac:dyDescent="0.25">
      <c r="B89" s="2" t="s">
        <v>24</v>
      </c>
      <c r="C89" s="48">
        <v>1300</v>
      </c>
      <c r="D89" s="18"/>
      <c r="E89" s="18"/>
      <c r="F89" s="18"/>
      <c r="G89" s="18"/>
      <c r="H89" s="18"/>
      <c r="I89" s="18"/>
      <c r="J89" s="18"/>
      <c r="K89" s="18"/>
      <c r="L89" s="18"/>
    </row>
    <row r="90" spans="2:13" x14ac:dyDescent="0.25">
      <c r="B90" s="2" t="s">
        <v>26</v>
      </c>
      <c r="C90" s="47">
        <v>5</v>
      </c>
      <c r="D90" s="18"/>
      <c r="E90" s="18"/>
      <c r="F90" s="18"/>
      <c r="G90" s="18"/>
      <c r="H90" s="18"/>
      <c r="I90" s="18"/>
      <c r="J90" s="18"/>
      <c r="K90" s="18"/>
      <c r="L90" s="18"/>
    </row>
    <row r="91" spans="2:13" x14ac:dyDescent="0.25">
      <c r="B91" s="2" t="s">
        <v>25</v>
      </c>
      <c r="C91" s="49">
        <v>0.15</v>
      </c>
      <c r="D91" s="18"/>
      <c r="E91" s="18"/>
      <c r="F91" s="18"/>
      <c r="G91" s="18"/>
      <c r="H91" s="18"/>
      <c r="I91" s="18"/>
      <c r="J91" s="18"/>
      <c r="K91" s="18"/>
      <c r="L91" s="18"/>
    </row>
    <row r="92" spans="2:13" x14ac:dyDescent="0.25">
      <c r="B92" s="2" t="s">
        <v>27</v>
      </c>
      <c r="C92" s="34">
        <f>PMT(C91,C90,-C89)</f>
        <v>387.81021819998682</v>
      </c>
      <c r="D92" s="18"/>
      <c r="E92" s="18"/>
      <c r="F92" s="18"/>
      <c r="G92" s="18"/>
      <c r="H92" s="18"/>
      <c r="I92" s="18"/>
      <c r="J92" s="18"/>
      <c r="K92" s="18"/>
      <c r="L92" s="18"/>
    </row>
    <row r="93" spans="2:13" x14ac:dyDescent="0.25">
      <c r="C93" s="25"/>
      <c r="D93" s="18"/>
      <c r="E93" s="18"/>
      <c r="F93" s="18"/>
      <c r="G93" s="18"/>
      <c r="H93" s="18"/>
      <c r="I93" s="18"/>
      <c r="J93" s="18"/>
      <c r="K93" s="18"/>
      <c r="L93" s="18"/>
    </row>
    <row r="94" spans="2:13" ht="18.75" x14ac:dyDescent="0.3">
      <c r="B94" s="10" t="s">
        <v>50</v>
      </c>
      <c r="C94" s="11"/>
      <c r="D94" s="27">
        <v>1</v>
      </c>
      <c r="E94" s="27">
        <v>2</v>
      </c>
      <c r="F94" s="27">
        <v>3</v>
      </c>
      <c r="G94" s="27">
        <v>4</v>
      </c>
      <c r="H94" s="27">
        <v>5</v>
      </c>
      <c r="I94" s="27">
        <v>6</v>
      </c>
      <c r="J94" s="27">
        <v>7</v>
      </c>
      <c r="K94" s="27">
        <v>8</v>
      </c>
      <c r="L94" s="27">
        <v>9</v>
      </c>
      <c r="M94" s="27">
        <v>10</v>
      </c>
    </row>
    <row r="95" spans="2:13" x14ac:dyDescent="0.25">
      <c r="B95" s="2" t="s">
        <v>24</v>
      </c>
      <c r="C95" s="28">
        <f>C89</f>
        <v>1300</v>
      </c>
      <c r="D95" s="28"/>
      <c r="E95" s="28"/>
      <c r="F95" s="28"/>
      <c r="G95" s="28"/>
      <c r="H95" s="28"/>
      <c r="I95" s="28"/>
      <c r="J95" s="28"/>
      <c r="K95" s="28"/>
      <c r="L95" s="28"/>
      <c r="M95" s="28"/>
    </row>
    <row r="96" spans="2:13" x14ac:dyDescent="0.25">
      <c r="B96" s="2" t="s">
        <v>19</v>
      </c>
      <c r="C96" s="28"/>
      <c r="D96" s="28">
        <f t="shared" ref="D96:M96" si="26">IFERROR(PPMT($C$91,D94,$C$90,-$C$89),0)</f>
        <v>192.81021819998685</v>
      </c>
      <c r="E96" s="28">
        <f t="shared" si="26"/>
        <v>221.73175092998486</v>
      </c>
      <c r="F96" s="28">
        <f t="shared" si="26"/>
        <v>254.99151356948258</v>
      </c>
      <c r="G96" s="28">
        <f t="shared" si="26"/>
        <v>293.24024060490495</v>
      </c>
      <c r="H96" s="28">
        <f t="shared" si="26"/>
        <v>337.22627669564071</v>
      </c>
      <c r="I96" s="28">
        <f t="shared" si="26"/>
        <v>0</v>
      </c>
      <c r="J96" s="28">
        <f t="shared" si="26"/>
        <v>0</v>
      </c>
      <c r="K96" s="28">
        <f t="shared" si="26"/>
        <v>0</v>
      </c>
      <c r="L96" s="28">
        <f t="shared" si="26"/>
        <v>0</v>
      </c>
      <c r="M96" s="28">
        <f t="shared" si="26"/>
        <v>0</v>
      </c>
    </row>
    <row r="97" spans="2:13" x14ac:dyDescent="0.25">
      <c r="B97" s="2" t="s">
        <v>20</v>
      </c>
      <c r="C97" s="35"/>
      <c r="D97" s="28">
        <f t="shared" ref="D97:M97" si="27">IFERROR(IPMT($C$91,D94,$C$90,-$C$89),0)</f>
        <v>195</v>
      </c>
      <c r="E97" s="28">
        <f t="shared" si="27"/>
        <v>166.07846727000197</v>
      </c>
      <c r="F97" s="28">
        <f t="shared" si="27"/>
        <v>132.81870463050421</v>
      </c>
      <c r="G97" s="28">
        <f t="shared" si="27"/>
        <v>94.569977595081852</v>
      </c>
      <c r="H97" s="28">
        <f t="shared" si="27"/>
        <v>50.583941504346093</v>
      </c>
      <c r="I97" s="28">
        <f t="shared" si="27"/>
        <v>0</v>
      </c>
      <c r="J97" s="28">
        <f t="shared" si="27"/>
        <v>0</v>
      </c>
      <c r="K97" s="28">
        <f t="shared" si="27"/>
        <v>0</v>
      </c>
      <c r="L97" s="28">
        <f t="shared" si="27"/>
        <v>0</v>
      </c>
      <c r="M97" s="28">
        <f t="shared" si="27"/>
        <v>0</v>
      </c>
    </row>
    <row r="98" spans="2:13" x14ac:dyDescent="0.25">
      <c r="C98" s="36">
        <f>AVERAGE(D98:M98)</f>
        <v>0.32956898039771959</v>
      </c>
      <c r="D98" s="37">
        <f>IFERROR(D97/(D96+D97),"")</f>
        <v>0.50282326470171035</v>
      </c>
      <c r="E98" s="37">
        <f t="shared" ref="E98:M98" si="28">IFERROR(E97/(E96+E97),"")</f>
        <v>0.4282467544069668</v>
      </c>
      <c r="F98" s="37">
        <f t="shared" si="28"/>
        <v>0.34248376756801174</v>
      </c>
      <c r="G98" s="37">
        <f t="shared" si="28"/>
        <v>0.24385633270321361</v>
      </c>
      <c r="H98" s="37">
        <f t="shared" si="28"/>
        <v>0.13043478260869562</v>
      </c>
      <c r="I98" s="37" t="str">
        <f t="shared" si="28"/>
        <v/>
      </c>
      <c r="J98" s="37" t="str">
        <f t="shared" si="28"/>
        <v/>
      </c>
      <c r="K98" s="37" t="str">
        <f t="shared" si="28"/>
        <v/>
      </c>
      <c r="L98" s="37" t="str">
        <f t="shared" si="28"/>
        <v/>
      </c>
      <c r="M98" s="37" t="str">
        <f t="shared" si="28"/>
        <v/>
      </c>
    </row>
    <row r="99" spans="2:13" x14ac:dyDescent="0.25">
      <c r="C99" s="24"/>
    </row>
  </sheetData>
  <hyperlinks>
    <hyperlink ref="B34" location="DA" display="Deuda Actual" xr:uid="{5A00C331-4930-499C-A959-214D67D6760B}"/>
    <hyperlink ref="B40" location="DS" display="Deuda Solicitada" xr:uid="{83E656C6-D566-48F9-AF02-13666CB0E1DC}"/>
  </hyperlinks>
  <pageMargins left="0.7" right="0.7" top="0.75" bottom="0.75" header="0.3" footer="0.3"/>
  <pageSetup orientation="portrait" r:id="rId1"/>
  <ignoredErrors>
    <ignoredError sqref="C20:L20 C27:L27 C29:L29 C49:L49"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3932BE-29E4-49F0-8284-0C0F3A8B0093}">
  <dimension ref="A1:B29"/>
  <sheetViews>
    <sheetView showGridLines="0" workbookViewId="0">
      <selection activeCell="B7" sqref="B7"/>
    </sheetView>
  </sheetViews>
  <sheetFormatPr baseColWidth="10" defaultRowHeight="15" x14ac:dyDescent="0.25"/>
  <cols>
    <col min="1" max="1" width="39.85546875" customWidth="1"/>
    <col min="2" max="2" width="129.7109375" customWidth="1"/>
  </cols>
  <sheetData>
    <row r="1" spans="1:2" x14ac:dyDescent="0.25">
      <c r="A1" s="53" t="s">
        <v>62</v>
      </c>
      <c r="B1" s="54" t="s">
        <v>63</v>
      </c>
    </row>
    <row r="2" spans="1:2" x14ac:dyDescent="0.25">
      <c r="A2" s="55" t="s">
        <v>80</v>
      </c>
      <c r="B2" s="56" t="s">
        <v>53</v>
      </c>
    </row>
    <row r="3" spans="1:2" x14ac:dyDescent="0.25">
      <c r="A3" s="55" t="s">
        <v>48</v>
      </c>
      <c r="B3" s="56" t="s">
        <v>55</v>
      </c>
    </row>
    <row r="4" spans="1:2" x14ac:dyDescent="0.25">
      <c r="A4" s="55" t="s">
        <v>47</v>
      </c>
      <c r="B4" s="56" t="s">
        <v>54</v>
      </c>
    </row>
    <row r="5" spans="1:2" ht="30" x14ac:dyDescent="0.25">
      <c r="A5" s="57" t="s">
        <v>7</v>
      </c>
      <c r="B5" s="56" t="s">
        <v>66</v>
      </c>
    </row>
    <row r="6" spans="1:2" ht="30" x14ac:dyDescent="0.25">
      <c r="A6" s="57" t="s">
        <v>56</v>
      </c>
      <c r="B6" s="56" t="s">
        <v>97</v>
      </c>
    </row>
    <row r="7" spans="1:2" ht="30" x14ac:dyDescent="0.25">
      <c r="A7" s="57" t="s">
        <v>0</v>
      </c>
      <c r="B7" s="56" t="s">
        <v>81</v>
      </c>
    </row>
    <row r="8" spans="1:2" x14ac:dyDescent="0.25">
      <c r="A8" s="57" t="s">
        <v>12</v>
      </c>
      <c r="B8" s="56" t="s">
        <v>57</v>
      </c>
    </row>
    <row r="9" spans="1:2" ht="45" x14ac:dyDescent="0.25">
      <c r="A9" s="57" t="s">
        <v>18</v>
      </c>
      <c r="B9" s="56" t="s">
        <v>96</v>
      </c>
    </row>
    <row r="10" spans="1:2" ht="45" x14ac:dyDescent="0.25">
      <c r="A10" s="57" t="s">
        <v>15</v>
      </c>
      <c r="B10" s="56" t="s">
        <v>82</v>
      </c>
    </row>
    <row r="11" spans="1:2" ht="45" x14ac:dyDescent="0.25">
      <c r="A11" s="57" t="s">
        <v>38</v>
      </c>
      <c r="B11" s="56" t="s">
        <v>58</v>
      </c>
    </row>
    <row r="12" spans="1:2" ht="45" x14ac:dyDescent="0.25">
      <c r="A12" s="57" t="s">
        <v>21</v>
      </c>
      <c r="B12" s="56" t="s">
        <v>83</v>
      </c>
    </row>
    <row r="13" spans="1:2" ht="30" x14ac:dyDescent="0.25">
      <c r="A13" s="57" t="s">
        <v>52</v>
      </c>
      <c r="B13" s="56" t="s">
        <v>59</v>
      </c>
    </row>
    <row r="14" spans="1:2" ht="45" x14ac:dyDescent="0.25">
      <c r="A14" s="57" t="s">
        <v>22</v>
      </c>
      <c r="B14" s="56" t="s">
        <v>67</v>
      </c>
    </row>
    <row r="15" spans="1:2" ht="45" x14ac:dyDescent="0.25">
      <c r="A15" s="57" t="s">
        <v>51</v>
      </c>
      <c r="B15" s="56" t="s">
        <v>84</v>
      </c>
    </row>
    <row r="16" spans="1:2" ht="30" x14ac:dyDescent="0.25">
      <c r="A16" s="57" t="s">
        <v>35</v>
      </c>
      <c r="B16" s="56" t="s">
        <v>85</v>
      </c>
    </row>
    <row r="17" spans="1:2" ht="30" x14ac:dyDescent="0.25">
      <c r="A17" s="57" t="s">
        <v>36</v>
      </c>
      <c r="B17" s="56" t="s">
        <v>86</v>
      </c>
    </row>
    <row r="18" spans="1:2" ht="30" x14ac:dyDescent="0.25">
      <c r="A18" s="57" t="s">
        <v>6</v>
      </c>
      <c r="B18" s="56" t="s">
        <v>87</v>
      </c>
    </row>
    <row r="19" spans="1:2" ht="30" x14ac:dyDescent="0.25">
      <c r="A19" s="57" t="s">
        <v>39</v>
      </c>
      <c r="B19" s="56" t="s">
        <v>88</v>
      </c>
    </row>
    <row r="20" spans="1:2" ht="30.75" customHeight="1" x14ac:dyDescent="0.25">
      <c r="A20" s="57" t="s">
        <v>73</v>
      </c>
      <c r="B20" s="56" t="s">
        <v>89</v>
      </c>
    </row>
    <row r="21" spans="1:2" ht="30" x14ac:dyDescent="0.25">
      <c r="A21" s="57" t="s">
        <v>71</v>
      </c>
      <c r="B21" s="56" t="s">
        <v>90</v>
      </c>
    </row>
    <row r="22" spans="1:2" ht="30" x14ac:dyDescent="0.25">
      <c r="A22" s="57" t="s">
        <v>72</v>
      </c>
      <c r="B22" s="56" t="s">
        <v>91</v>
      </c>
    </row>
    <row r="23" spans="1:2" ht="60" x14ac:dyDescent="0.25">
      <c r="A23" s="57" t="s">
        <v>74</v>
      </c>
      <c r="B23" s="56" t="s">
        <v>92</v>
      </c>
    </row>
    <row r="24" spans="1:2" ht="30" x14ac:dyDescent="0.25">
      <c r="A24" s="57" t="s">
        <v>60</v>
      </c>
      <c r="B24" s="56" t="s">
        <v>79</v>
      </c>
    </row>
    <row r="25" spans="1:2" ht="30" x14ac:dyDescent="0.25">
      <c r="A25" s="57" t="s">
        <v>30</v>
      </c>
      <c r="B25" s="56" t="s">
        <v>98</v>
      </c>
    </row>
    <row r="26" spans="1:2" ht="45" x14ac:dyDescent="0.25">
      <c r="A26" s="57" t="s">
        <v>40</v>
      </c>
      <c r="B26" s="56" t="s">
        <v>93</v>
      </c>
    </row>
    <row r="27" spans="1:2" ht="45" x14ac:dyDescent="0.25">
      <c r="A27" s="57" t="s">
        <v>42</v>
      </c>
      <c r="B27" s="56" t="s">
        <v>94</v>
      </c>
    </row>
    <row r="28" spans="1:2" x14ac:dyDescent="0.25">
      <c r="A28" s="57" t="s">
        <v>41</v>
      </c>
      <c r="B28" s="56" t="s">
        <v>61</v>
      </c>
    </row>
    <row r="29" spans="1:2" ht="30" x14ac:dyDescent="0.25">
      <c r="A29" s="57" t="s">
        <v>37</v>
      </c>
      <c r="B29" s="56" t="s">
        <v>95</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8C4D6E2F6980B844BC865C4E30426EC3" ma:contentTypeVersion="4" ma:contentTypeDescription="Crear nuevo documento." ma:contentTypeScope="" ma:versionID="73202455124f6ed7462bed09a7e6746a">
  <xsd:schema xmlns:xsd="http://www.w3.org/2001/XMLSchema" xmlns:xs="http://www.w3.org/2001/XMLSchema" xmlns:p="http://schemas.microsoft.com/office/2006/metadata/properties" xmlns:ns2="644a7c50-ff11-4b3e-9cad-662accb25ea4" xmlns:ns3="8c74ebcb-95e4-44af-827f-3b6055cc8633" targetNamespace="http://schemas.microsoft.com/office/2006/metadata/properties" ma:root="true" ma:fieldsID="62701b05c9474922fa6ce0f7256379ad" ns2:_="" ns3:_="">
    <xsd:import namespace="644a7c50-ff11-4b3e-9cad-662accb25ea4"/>
    <xsd:import namespace="8c74ebcb-95e4-44af-827f-3b6055cc863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44a7c50-ff11-4b3e-9cad-662accb25ea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c74ebcb-95e4-44af-827f-3b6055cc8633"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A25AA33-A175-4CC0-92BA-96C04EF069F6}">
  <ds:schemaRefs>
    <ds:schemaRef ds:uri="http://purl.org/dc/elements/1.1/"/>
    <ds:schemaRef ds:uri="http://schemas.microsoft.com/office/2006/documentManagement/types"/>
    <ds:schemaRef ds:uri="http://purl.org/dc/dcmitype/"/>
    <ds:schemaRef ds:uri="http://purl.org/dc/terms/"/>
    <ds:schemaRef ds:uri="644a7c50-ff11-4b3e-9cad-662accb25ea4"/>
    <ds:schemaRef ds:uri="http://schemas.openxmlformats.org/package/2006/metadata/core-properties"/>
    <ds:schemaRef ds:uri="8c74ebcb-95e4-44af-827f-3b6055cc8633"/>
    <ds:schemaRef ds:uri="http://schemas.microsoft.com/office/infopath/2007/PartnerControl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328BD401-438B-47C6-A709-44489639D5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44a7c50-ff11-4b3e-9cad-662accb25ea4"/>
    <ds:schemaRef ds:uri="8c74ebcb-95e4-44af-827f-3b6055cc863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BB53D3F-4BED-4347-B334-827DDD52017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Simulación</vt:lpstr>
      <vt:lpstr>Instrucciones</vt:lpstr>
      <vt:lpstr>DA</vt:lpstr>
      <vt:lpstr>DS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 Ochoa Bedoya</dc:creator>
  <cp:keywords/>
  <dc:description/>
  <cp:lastModifiedBy>Edna Marlene Ardila Avendaño</cp:lastModifiedBy>
  <cp:revision/>
  <dcterms:created xsi:type="dcterms:W3CDTF">2022-05-10T23:54:08Z</dcterms:created>
  <dcterms:modified xsi:type="dcterms:W3CDTF">2022-06-22T20:36:10Z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0x0101008C4D6E2F6980B844BC865C4E30426EC3</vt:lpwstr>
  </property>
</Properties>
</file>