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C:\Users\jmonsa25\Downloads\"/>
    </mc:Choice>
  </mc:AlternateContent>
  <xr:revisionPtr revIDLastSave="0" documentId="13_ncr:1_{2B88C42F-5F9D-4D06-9C48-FCC6F67DED51}" xr6:coauthVersionLast="36" xr6:coauthVersionMax="45" xr10:uidLastSave="{00000000-0000-0000-0000-000000000000}"/>
  <bookViews>
    <workbookView xWindow="0" yWindow="0" windowWidth="20490" windowHeight="7545" activeTab="1" xr2:uid="{00000000-000D-0000-FFFF-FFFF00000000}"/>
  </bookViews>
  <sheets>
    <sheet name="Conteo_Normalización_Petro" sheetId="1" r:id="rId1"/>
    <sheet name="Conteo_Normalización_HM_ZTR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8" i="3" l="1"/>
  <c r="E65" i="3" s="1"/>
  <c r="E62" i="3"/>
  <c r="E61" i="3"/>
  <c r="E60" i="3"/>
  <c r="E58" i="3"/>
  <c r="E57" i="3"/>
  <c r="P38" i="3"/>
  <c r="E55" i="3"/>
  <c r="P36" i="3"/>
  <c r="E53" i="3"/>
  <c r="P35" i="3"/>
  <c r="P34" i="3"/>
  <c r="E51" i="3"/>
  <c r="D45" i="3"/>
  <c r="E44" i="3" s="1"/>
  <c r="J40" i="3"/>
  <c r="J45" i="3" s="1"/>
  <c r="E36" i="3"/>
  <c r="P28" i="3"/>
  <c r="P18" i="3"/>
  <c r="P26" i="3"/>
  <c r="P16" i="3"/>
  <c r="P25" i="3"/>
  <c r="P15" i="3"/>
  <c r="P24" i="3"/>
  <c r="P14" i="3"/>
  <c r="E28" i="3"/>
  <c r="J22" i="3"/>
  <c r="K21" i="3" s="1"/>
  <c r="D22" i="3"/>
  <c r="E10" i="3" s="1"/>
  <c r="K17" i="3"/>
  <c r="E16" i="3"/>
  <c r="K15" i="3"/>
  <c r="E14" i="3"/>
  <c r="K13" i="3"/>
  <c r="E12" i="3"/>
  <c r="K11" i="3"/>
  <c r="K10" i="3"/>
  <c r="P8" i="3"/>
  <c r="E9" i="3"/>
  <c r="K8" i="3"/>
  <c r="P6" i="3"/>
  <c r="K7" i="3"/>
  <c r="P5" i="3"/>
  <c r="K6" i="3"/>
  <c r="P4" i="3"/>
  <c r="K5" i="3"/>
  <c r="E5" i="3"/>
  <c r="P7" i="3" l="1"/>
  <c r="P9" i="3" s="1"/>
  <c r="K19" i="3"/>
  <c r="P17" i="3"/>
  <c r="P19" i="3" s="1"/>
  <c r="E31" i="3"/>
  <c r="E33" i="3"/>
  <c r="E37" i="3"/>
  <c r="E64" i="3"/>
  <c r="P27" i="3"/>
  <c r="P29" i="3" s="1"/>
  <c r="E30" i="3"/>
  <c r="E32" i="3"/>
  <c r="E34" i="3"/>
  <c r="E38" i="3"/>
  <c r="E41" i="3"/>
  <c r="P37" i="3"/>
  <c r="P39" i="3" s="1"/>
  <c r="E66" i="3"/>
  <c r="E40" i="3"/>
  <c r="E29" i="3"/>
  <c r="E35" i="3"/>
  <c r="E39" i="3"/>
  <c r="E43" i="3"/>
  <c r="K39" i="3"/>
  <c r="K37" i="3"/>
  <c r="K35" i="3"/>
  <c r="K44" i="3"/>
  <c r="K42" i="3"/>
  <c r="K40" i="3"/>
  <c r="K38" i="3"/>
  <c r="K36" i="3"/>
  <c r="K34" i="3"/>
  <c r="K33" i="3"/>
  <c r="K32" i="3"/>
  <c r="K31" i="3"/>
  <c r="K30" i="3"/>
  <c r="K29" i="3"/>
  <c r="K28" i="3"/>
  <c r="K43" i="3"/>
  <c r="K41" i="3"/>
  <c r="E18" i="3"/>
  <c r="E20" i="3"/>
  <c r="E8" i="3"/>
  <c r="K9" i="3"/>
  <c r="K12" i="3"/>
  <c r="K14" i="3"/>
  <c r="K16" i="3"/>
  <c r="K18" i="3"/>
  <c r="K20" i="3"/>
  <c r="E42" i="3"/>
  <c r="E52" i="3"/>
  <c r="E54" i="3"/>
  <c r="E56" i="3"/>
  <c r="E59" i="3"/>
  <c r="E63" i="3"/>
  <c r="E67" i="3"/>
  <c r="E7" i="3"/>
  <c r="E11" i="3"/>
  <c r="E13" i="3"/>
  <c r="E15" i="3"/>
  <c r="E17" i="3"/>
  <c r="E19" i="3"/>
  <c r="E21" i="3"/>
  <c r="E6" i="3"/>
  <c r="N38" i="1"/>
  <c r="E68" i="3" l="1"/>
  <c r="K22" i="3"/>
  <c r="E45" i="3"/>
  <c r="K45" i="3"/>
  <c r="E22" i="3"/>
  <c r="AO12" i="1"/>
  <c r="AP6" i="1" l="1"/>
  <c r="AP7" i="1"/>
  <c r="AP8" i="1"/>
  <c r="AP9" i="1"/>
  <c r="AP10" i="1"/>
  <c r="AP11" i="1"/>
  <c r="AP5" i="1"/>
  <c r="AP12" i="1" s="1"/>
  <c r="N33" i="1"/>
  <c r="AF33" i="1"/>
  <c r="AF40" i="1" l="1"/>
  <c r="AF38" i="1"/>
  <c r="AF32" i="1"/>
  <c r="AF39" i="1" s="1"/>
  <c r="AF31" i="1"/>
  <c r="AF34" i="1" l="1"/>
  <c r="AF27" i="1"/>
  <c r="W27" i="1"/>
  <c r="N27" i="1"/>
  <c r="E27" i="1"/>
  <c r="Z25" i="1" l="1"/>
  <c r="Z23" i="1"/>
  <c r="Q23" i="1"/>
  <c r="Q25" i="1"/>
  <c r="Q27" i="1" s="1"/>
  <c r="H25" i="1"/>
  <c r="H23" i="1"/>
  <c r="H27" i="1" s="1"/>
  <c r="AI23" i="1"/>
  <c r="AI25" i="1"/>
  <c r="Z27" i="1"/>
  <c r="AF26" i="1"/>
  <c r="AG24" i="1" s="1"/>
  <c r="AF17" i="1"/>
  <c r="W38" i="1"/>
  <c r="W33" i="1"/>
  <c r="W40" i="1" s="1"/>
  <c r="W32" i="1"/>
  <c r="W39" i="1" s="1"/>
  <c r="W31" i="1"/>
  <c r="W26" i="1"/>
  <c r="W17" i="1"/>
  <c r="X17" i="1" s="1"/>
  <c r="N40" i="1"/>
  <c r="N32" i="1"/>
  <c r="N39" i="1" s="1"/>
  <c r="N31" i="1"/>
  <c r="N17" i="1"/>
  <c r="E17" i="1"/>
  <c r="F16" i="1" s="1"/>
  <c r="N26" i="1"/>
  <c r="E33" i="1"/>
  <c r="E40" i="1"/>
  <c r="E39" i="1"/>
  <c r="E32" i="1"/>
  <c r="E38" i="1"/>
  <c r="E31" i="1"/>
  <c r="E26" i="1"/>
  <c r="F25" i="1" s="1"/>
  <c r="F9" i="1"/>
  <c r="O6" i="1" l="1"/>
  <c r="O17" i="1"/>
  <c r="AF18" i="1"/>
  <c r="AG17" i="1"/>
  <c r="F15" i="1"/>
  <c r="N41" i="1"/>
  <c r="O38" i="1" s="1"/>
  <c r="W18" i="1"/>
  <c r="AG16" i="1"/>
  <c r="X13" i="1"/>
  <c r="AI27" i="1"/>
  <c r="O23" i="1"/>
  <c r="O16" i="1"/>
  <c r="O8" i="1"/>
  <c r="X23" i="1"/>
  <c r="X22" i="1"/>
  <c r="AG8" i="1"/>
  <c r="AG22" i="1"/>
  <c r="N18" i="1"/>
  <c r="O12" i="1"/>
  <c r="O9" i="1"/>
  <c r="X9" i="1"/>
  <c r="E41" i="1"/>
  <c r="F40" i="1" s="1"/>
  <c r="O13" i="1"/>
  <c r="O22" i="1"/>
  <c r="R23" i="1" s="1"/>
  <c r="X25" i="1"/>
  <c r="AG12" i="1"/>
  <c r="AG25" i="1"/>
  <c r="AF41" i="1"/>
  <c r="AG38" i="1" s="1"/>
  <c r="O40" i="1"/>
  <c r="X16" i="1"/>
  <c r="O7" i="1"/>
  <c r="X15" i="1"/>
  <c r="X11" i="1"/>
  <c r="X7" i="1"/>
  <c r="X24" i="1"/>
  <c r="AG6" i="1"/>
  <c r="AG10" i="1"/>
  <c r="AG14" i="1"/>
  <c r="AG23" i="1"/>
  <c r="O39" i="1"/>
  <c r="O25" i="1"/>
  <c r="X12" i="1"/>
  <c r="X8" i="1"/>
  <c r="AG5" i="1"/>
  <c r="AG9" i="1"/>
  <c r="AG13" i="1"/>
  <c r="N34" i="1"/>
  <c r="O31" i="1" s="1"/>
  <c r="O15" i="1"/>
  <c r="O11" i="1"/>
  <c r="O24" i="1"/>
  <c r="O5" i="1"/>
  <c r="O14" i="1"/>
  <c r="O10" i="1"/>
  <c r="X5" i="1"/>
  <c r="X14" i="1"/>
  <c r="X10" i="1"/>
  <c r="X6" i="1"/>
  <c r="AG7" i="1"/>
  <c r="AG11" i="1"/>
  <c r="AG15" i="1"/>
  <c r="W34" i="1"/>
  <c r="X31" i="1" s="1"/>
  <c r="F24" i="1"/>
  <c r="E34" i="1"/>
  <c r="F31" i="1" s="1"/>
  <c r="F23" i="1"/>
  <c r="F22" i="1"/>
  <c r="I23" i="1" s="1"/>
  <c r="E18" i="1"/>
  <c r="F5" i="1"/>
  <c r="F11" i="1"/>
  <c r="F7" i="1"/>
  <c r="F8" i="1"/>
  <c r="F14" i="1"/>
  <c r="F10" i="1"/>
  <c r="F6" i="1"/>
  <c r="F12" i="1"/>
  <c r="F13" i="1"/>
  <c r="O41" i="1" l="1"/>
  <c r="F38" i="1"/>
  <c r="AA23" i="1"/>
  <c r="O26" i="1"/>
  <c r="AG26" i="1"/>
  <c r="X26" i="1"/>
  <c r="F39" i="1"/>
  <c r="F41" i="1" s="1"/>
  <c r="AJ23" i="1"/>
  <c r="AG34" i="1"/>
  <c r="AG31" i="1"/>
  <c r="AG33" i="1"/>
  <c r="X33" i="1"/>
  <c r="X34" i="1"/>
  <c r="AG32" i="1"/>
  <c r="F32" i="1"/>
  <c r="O34" i="1"/>
  <c r="O33" i="1"/>
  <c r="F33" i="1"/>
  <c r="O32" i="1"/>
  <c r="AG40" i="1"/>
  <c r="AG39" i="1"/>
  <c r="X32" i="1"/>
  <c r="W41" i="1"/>
  <c r="F17" i="1"/>
  <c r="F26" i="1"/>
  <c r="F34" i="1" l="1"/>
  <c r="AG41" i="1"/>
  <c r="X38" i="1"/>
  <c r="X40" i="1"/>
  <c r="X39" i="1"/>
  <c r="X41" i="1" l="1"/>
</calcChain>
</file>

<file path=xl/sharedStrings.xml><?xml version="1.0" encoding="utf-8"?>
<sst xmlns="http://schemas.openxmlformats.org/spreadsheetml/2006/main" count="306" uniqueCount="75">
  <si>
    <t>JK_03</t>
  </si>
  <si>
    <t>JK_05</t>
  </si>
  <si>
    <t>JKA_02</t>
  </si>
  <si>
    <t>JKA_01</t>
  </si>
  <si>
    <t>JK_04</t>
  </si>
  <si>
    <t>Tipo de grano</t>
  </si>
  <si>
    <t>Conteo</t>
  </si>
  <si>
    <t>Porcentaje</t>
  </si>
  <si>
    <t>Qm</t>
  </si>
  <si>
    <t>Mz</t>
  </si>
  <si>
    <t>Qpf</t>
  </si>
  <si>
    <t>Lvh</t>
  </si>
  <si>
    <t>Qpd</t>
  </si>
  <si>
    <t>Anf(Hbl)</t>
  </si>
  <si>
    <t>Qchert</t>
  </si>
  <si>
    <t>Plg</t>
  </si>
  <si>
    <t>Pgl</t>
  </si>
  <si>
    <t>Grt</t>
  </si>
  <si>
    <t>K</t>
  </si>
  <si>
    <t>Ls</t>
  </si>
  <si>
    <t>TOTAL</t>
  </si>
  <si>
    <t>Lm</t>
  </si>
  <si>
    <t>Micas</t>
  </si>
  <si>
    <t>Anfibol</t>
  </si>
  <si>
    <t>Epidota</t>
  </si>
  <si>
    <t>TOTAL sin micas</t>
  </si>
  <si>
    <t>Tipos de cuarzo</t>
  </si>
  <si>
    <t>Q2-3</t>
  </si>
  <si>
    <t>% Q2-3/Qp</t>
  </si>
  <si>
    <t>% Qp</t>
  </si>
  <si>
    <t>Q&gt;3</t>
  </si>
  <si>
    <t>Qrec</t>
  </si>
  <si>
    <t>% Q&gt;3/Qp</t>
  </si>
  <si>
    <t>Qond</t>
  </si>
  <si>
    <t>Total Q2-3 + Q&gt;3</t>
  </si>
  <si>
    <t>TOTAL Qp</t>
  </si>
  <si>
    <t>Normalización con cuarzo total</t>
  </si>
  <si>
    <t>Qt</t>
  </si>
  <si>
    <t>F</t>
  </si>
  <si>
    <t>Lt</t>
  </si>
  <si>
    <t>Normalización con cuarzo monocristalino</t>
  </si>
  <si>
    <t>JK_03_2_NM</t>
  </si>
  <si>
    <t>JK_04_2_NM</t>
  </si>
  <si>
    <t>ZTR INDEX JK_03</t>
  </si>
  <si>
    <t>MINERAL</t>
  </si>
  <si>
    <t>COUNT</t>
  </si>
  <si>
    <t>NORMALIZED</t>
  </si>
  <si>
    <t>Zr</t>
  </si>
  <si>
    <t>Rutilo</t>
  </si>
  <si>
    <t>Tur</t>
  </si>
  <si>
    <t>Zircon</t>
  </si>
  <si>
    <t>Rut</t>
  </si>
  <si>
    <t>Apatito</t>
  </si>
  <si>
    <t>ZTR</t>
  </si>
  <si>
    <t>TOTAL HM</t>
  </si>
  <si>
    <t>Granate</t>
  </si>
  <si>
    <t>% ZTR</t>
  </si>
  <si>
    <t>Anfíbol (Hbl)</t>
  </si>
  <si>
    <t>Turmalina</t>
  </si>
  <si>
    <t>Clino-zoicita</t>
  </si>
  <si>
    <t>Cloritoide</t>
  </si>
  <si>
    <t>ZTR INDEX JK_05</t>
  </si>
  <si>
    <t>Filosilicato</t>
  </si>
  <si>
    <t>Clorita</t>
  </si>
  <si>
    <t>Espinela de cromo</t>
  </si>
  <si>
    <t>Opaco I</t>
  </si>
  <si>
    <t>Opaco II</t>
  </si>
  <si>
    <t>Opaco III</t>
  </si>
  <si>
    <t>Opaco IV</t>
  </si>
  <si>
    <t>Opaco V</t>
  </si>
  <si>
    <t>ZTR INDEX JKA_02</t>
  </si>
  <si>
    <t>JK_05_2_NM</t>
  </si>
  <si>
    <t>JKA_02_2_NM</t>
  </si>
  <si>
    <t>ZTR INDEX JKA_01</t>
  </si>
  <si>
    <t>JKA_01_2_NM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</si>
</sst>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2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1" fillId="0" borderId="4" xfId="0" applyFont="1" applyBorder="1"/>
    <xf numFmtId="0" fontId="2" fillId="0" borderId="9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Q42"/>
  <sheetViews>
    <sheetView zoomScale="40" zoomScaleNormal="40" workbookViewId="0">
      <selection activeCell="AR8" sqref="AR8"/>
    </sheetView>
  </sheetViews>
  <sheetFormatPr defaultColWidth="11.42578125" defaultRowHeight="15" x14ac:dyDescent="0.2"/>
  <cols>
    <col min="1" max="1" width="11.42578125" style="1"/>
    <col min="2" max="2" width="2.7109375" style="1" customWidth="1"/>
    <col min="3" max="3" width="2.85546875" style="1" customWidth="1"/>
    <col min="4" max="4" width="20.140625" style="1" customWidth="1"/>
    <col min="5" max="5" width="9.5703125" style="1" customWidth="1"/>
    <col min="6" max="6" width="16.42578125" style="1" customWidth="1"/>
    <col min="7" max="7" width="2.85546875" style="1" customWidth="1"/>
    <col min="8" max="8" width="19.28515625" style="1" bestFit="1" customWidth="1"/>
    <col min="9" max="9" width="15.5703125" style="1" bestFit="1" customWidth="1"/>
    <col min="10" max="10" width="15.5703125" style="1" customWidth="1"/>
    <col min="11" max="12" width="2.85546875" style="1" customWidth="1"/>
    <col min="13" max="13" width="20.7109375" style="1" customWidth="1"/>
    <col min="14" max="14" width="10.85546875" style="1" customWidth="1"/>
    <col min="15" max="15" width="17.5703125" style="1" customWidth="1"/>
    <col min="16" max="16" width="2.85546875" style="1" customWidth="1"/>
    <col min="17" max="17" width="19.28515625" style="1" bestFit="1" customWidth="1"/>
    <col min="18" max="18" width="15.5703125" style="1" bestFit="1" customWidth="1"/>
    <col min="19" max="19" width="5.140625" style="1" bestFit="1" customWidth="1"/>
    <col min="20" max="21" width="2.85546875" style="1" customWidth="1"/>
    <col min="22" max="22" width="19.85546875" style="1" customWidth="1"/>
    <col min="23" max="23" width="10.28515625" style="1" customWidth="1"/>
    <col min="24" max="24" width="16.42578125" style="1" customWidth="1"/>
    <col min="25" max="25" width="2.85546875" style="1" customWidth="1"/>
    <col min="26" max="26" width="19.28515625" style="1" bestFit="1" customWidth="1"/>
    <col min="27" max="27" width="7.28515625" style="1" bestFit="1" customWidth="1"/>
    <col min="28" max="28" width="7.28515625" style="1" customWidth="1"/>
    <col min="29" max="30" width="2.85546875" style="1" customWidth="1"/>
    <col min="31" max="31" width="20.28515625" style="1" customWidth="1"/>
    <col min="32" max="32" width="10.140625" style="1" customWidth="1"/>
    <col min="33" max="33" width="17.85546875" style="1" customWidth="1"/>
    <col min="34" max="34" width="2.85546875" style="1" customWidth="1"/>
    <col min="35" max="35" width="19.28515625" style="1" bestFit="1" customWidth="1"/>
    <col min="36" max="36" width="7.28515625" style="1" bestFit="1" customWidth="1"/>
    <col min="37" max="37" width="3.85546875" style="1" bestFit="1" customWidth="1"/>
    <col min="38" max="38" width="15.5703125" style="1" bestFit="1" customWidth="1"/>
    <col min="39" max="39" width="2.85546875" style="1" customWidth="1"/>
    <col min="40" max="40" width="16.28515625" style="16" customWidth="1"/>
    <col min="41" max="41" width="8.5703125" style="16" bestFit="1" customWidth="1"/>
    <col min="42" max="42" width="15.5703125" style="16" bestFit="1" customWidth="1"/>
    <col min="43" max="43" width="2.85546875" style="1" customWidth="1"/>
    <col min="44" max="16384" width="11.42578125" style="1"/>
  </cols>
  <sheetData>
    <row r="2" spans="3:43" x14ac:dyDescent="0.2">
      <c r="C2" s="19"/>
      <c r="D2" s="19"/>
      <c r="E2" s="19"/>
      <c r="F2" s="19"/>
      <c r="G2" s="19"/>
      <c r="L2" s="4"/>
      <c r="M2" s="4"/>
      <c r="N2" s="4"/>
      <c r="O2" s="4"/>
      <c r="P2" s="4"/>
      <c r="U2" s="4"/>
      <c r="V2" s="4"/>
      <c r="W2" s="4"/>
      <c r="X2" s="4"/>
      <c r="Y2" s="4"/>
      <c r="AD2" s="4"/>
      <c r="AE2" s="4"/>
      <c r="AF2" s="4"/>
      <c r="AG2" s="4"/>
      <c r="AH2" s="4"/>
      <c r="AM2" s="4"/>
      <c r="AN2" s="20"/>
      <c r="AO2" s="20"/>
      <c r="AP2" s="20"/>
      <c r="AQ2" s="4"/>
    </row>
    <row r="3" spans="3:43" ht="15.75" x14ac:dyDescent="0.2">
      <c r="D3" s="38" t="s">
        <v>0</v>
      </c>
      <c r="E3" s="38"/>
      <c r="F3" s="38"/>
      <c r="G3" s="18"/>
      <c r="M3" s="37" t="s">
        <v>1</v>
      </c>
      <c r="N3" s="37"/>
      <c r="O3" s="37"/>
      <c r="P3" s="12"/>
      <c r="V3" s="37" t="s">
        <v>2</v>
      </c>
      <c r="W3" s="37"/>
      <c r="X3" s="37"/>
      <c r="Y3" s="12"/>
      <c r="Z3" s="12"/>
      <c r="AE3" s="37" t="s">
        <v>3</v>
      </c>
      <c r="AF3" s="37"/>
      <c r="AG3" s="37"/>
      <c r="AH3" s="12"/>
      <c r="AN3" s="37" t="s">
        <v>4</v>
      </c>
      <c r="AO3" s="37"/>
      <c r="AP3" s="37"/>
    </row>
    <row r="4" spans="3:43" ht="16.5" customHeight="1" thickBot="1" x14ac:dyDescent="0.25">
      <c r="D4" s="35" t="s">
        <v>5</v>
      </c>
      <c r="E4" s="35" t="s">
        <v>6</v>
      </c>
      <c r="F4" s="35" t="s">
        <v>7</v>
      </c>
      <c r="G4" s="6"/>
      <c r="M4" s="34" t="s">
        <v>5</v>
      </c>
      <c r="N4" s="34" t="s">
        <v>6</v>
      </c>
      <c r="O4" s="34" t="s">
        <v>7</v>
      </c>
      <c r="V4" s="34" t="s">
        <v>5</v>
      </c>
      <c r="W4" s="34" t="s">
        <v>6</v>
      </c>
      <c r="X4" s="34" t="s">
        <v>7</v>
      </c>
      <c r="AE4" s="34" t="s">
        <v>5</v>
      </c>
      <c r="AF4" s="34" t="s">
        <v>6</v>
      </c>
      <c r="AG4" s="34" t="s">
        <v>7</v>
      </c>
      <c r="AN4" s="34" t="s">
        <v>5</v>
      </c>
      <c r="AO4" s="34" t="s">
        <v>6</v>
      </c>
      <c r="AP4" s="34" t="s">
        <v>7</v>
      </c>
    </row>
    <row r="5" spans="3:43" ht="15.75" thickTop="1" x14ac:dyDescent="0.2">
      <c r="D5" s="16" t="s">
        <v>8</v>
      </c>
      <c r="E5" s="16">
        <v>68</v>
      </c>
      <c r="F5" s="17">
        <f t="shared" ref="F5:F16" si="0">(E5*100)/$E$17</f>
        <v>20.987654320987655</v>
      </c>
      <c r="G5" s="17"/>
      <c r="M5" s="16" t="s">
        <v>8</v>
      </c>
      <c r="N5" s="16">
        <v>122</v>
      </c>
      <c r="O5" s="17">
        <f>(N5*100)/$N$17</f>
        <v>39.482200647249194</v>
      </c>
      <c r="V5" s="16" t="s">
        <v>8</v>
      </c>
      <c r="W5" s="16">
        <v>185</v>
      </c>
      <c r="X5" s="17">
        <f>(W5*100)/$W$17</f>
        <v>57.63239875389408</v>
      </c>
      <c r="AE5" s="16" t="s">
        <v>8</v>
      </c>
      <c r="AF5" s="16">
        <v>84</v>
      </c>
      <c r="AG5" s="17">
        <f>(AF5*100)/$W$17</f>
        <v>26.168224299065422</v>
      </c>
      <c r="AN5" s="16" t="s">
        <v>9</v>
      </c>
      <c r="AO5" s="16">
        <v>148</v>
      </c>
      <c r="AP5" s="17">
        <f>(AO5*100)/$AO$12</f>
        <v>41.573033707865171</v>
      </c>
    </row>
    <row r="6" spans="3:43" x14ac:dyDescent="0.2">
      <c r="D6" s="16" t="s">
        <v>10</v>
      </c>
      <c r="E6" s="16">
        <v>2</v>
      </c>
      <c r="F6" s="17">
        <f t="shared" si="0"/>
        <v>0.61728395061728392</v>
      </c>
      <c r="G6" s="17"/>
      <c r="M6" s="16" t="s">
        <v>10</v>
      </c>
      <c r="N6" s="16">
        <v>1</v>
      </c>
      <c r="O6" s="17">
        <f>(N6*100)/$N$17</f>
        <v>0.32362459546925565</v>
      </c>
      <c r="V6" s="16" t="s">
        <v>10</v>
      </c>
      <c r="W6" s="16">
        <v>1</v>
      </c>
      <c r="X6" s="17">
        <f t="shared" ref="X6:X16" si="1">(W6*100)/$W$17</f>
        <v>0.3115264797507788</v>
      </c>
      <c r="AE6" s="16" t="s">
        <v>10</v>
      </c>
      <c r="AF6" s="16">
        <v>4</v>
      </c>
      <c r="AG6" s="17">
        <f t="shared" ref="AG6:AG16" si="2">(AF6*100)/$W$17</f>
        <v>1.2461059190031152</v>
      </c>
      <c r="AN6" s="16" t="s">
        <v>11</v>
      </c>
      <c r="AO6" s="16">
        <v>83</v>
      </c>
      <c r="AP6" s="17">
        <f t="shared" ref="AP6:AP11" si="3">(AO6*100)/$AO$12</f>
        <v>23.314606741573034</v>
      </c>
    </row>
    <row r="7" spans="3:43" x14ac:dyDescent="0.2">
      <c r="D7" s="16" t="s">
        <v>12</v>
      </c>
      <c r="E7" s="16">
        <v>27</v>
      </c>
      <c r="F7" s="17">
        <f t="shared" si="0"/>
        <v>8.3333333333333339</v>
      </c>
      <c r="G7" s="17"/>
      <c r="M7" s="16" t="s">
        <v>12</v>
      </c>
      <c r="N7" s="16">
        <v>34</v>
      </c>
      <c r="O7" s="17">
        <f t="shared" ref="O7:O16" si="4">(N7*100)/$N$17</f>
        <v>11.003236245954692</v>
      </c>
      <c r="V7" s="16" t="s">
        <v>12</v>
      </c>
      <c r="W7" s="16">
        <v>31</v>
      </c>
      <c r="X7" s="17">
        <f t="shared" si="1"/>
        <v>9.657320872274143</v>
      </c>
      <c r="AE7" s="16" t="s">
        <v>12</v>
      </c>
      <c r="AF7" s="16">
        <v>58</v>
      </c>
      <c r="AG7" s="17">
        <f t="shared" si="2"/>
        <v>18.068535825545172</v>
      </c>
      <c r="AN7" s="16" t="s">
        <v>13</v>
      </c>
      <c r="AO7" s="16">
        <v>56</v>
      </c>
      <c r="AP7" s="17">
        <f t="shared" si="3"/>
        <v>15.730337078651685</v>
      </c>
    </row>
    <row r="8" spans="3:43" x14ac:dyDescent="0.2">
      <c r="D8" s="16" t="s">
        <v>14</v>
      </c>
      <c r="E8" s="16">
        <v>13</v>
      </c>
      <c r="F8" s="17">
        <f t="shared" si="0"/>
        <v>4.0123456790123457</v>
      </c>
      <c r="G8" s="17"/>
      <c r="M8" s="16" t="s">
        <v>14</v>
      </c>
      <c r="N8" s="16">
        <v>22</v>
      </c>
      <c r="O8" s="17">
        <f t="shared" si="4"/>
        <v>7.1197411003236244</v>
      </c>
      <c r="V8" s="16" t="s">
        <v>14</v>
      </c>
      <c r="W8" s="16">
        <v>25</v>
      </c>
      <c r="X8" s="17">
        <f t="shared" si="1"/>
        <v>7.7881619937694708</v>
      </c>
      <c r="AE8" s="16" t="s">
        <v>14</v>
      </c>
      <c r="AF8" s="16">
        <v>26</v>
      </c>
      <c r="AG8" s="17">
        <f t="shared" si="2"/>
        <v>8.0996884735202492</v>
      </c>
      <c r="AN8" s="16" t="s">
        <v>15</v>
      </c>
      <c r="AO8" s="16">
        <v>55</v>
      </c>
      <c r="AP8" s="17">
        <f t="shared" si="3"/>
        <v>15.44943820224719</v>
      </c>
    </row>
    <row r="9" spans="3:43" x14ac:dyDescent="0.2">
      <c r="D9" s="16" t="s">
        <v>16</v>
      </c>
      <c r="E9" s="16">
        <v>0</v>
      </c>
      <c r="F9" s="26">
        <f t="shared" si="0"/>
        <v>0</v>
      </c>
      <c r="G9" s="17"/>
      <c r="M9" s="16" t="s">
        <v>16</v>
      </c>
      <c r="N9" s="16">
        <v>39</v>
      </c>
      <c r="O9" s="17">
        <f t="shared" si="4"/>
        <v>12.621359223300971</v>
      </c>
      <c r="V9" s="16" t="s">
        <v>16</v>
      </c>
      <c r="W9" s="16">
        <v>2</v>
      </c>
      <c r="X9" s="17">
        <f t="shared" si="1"/>
        <v>0.62305295950155759</v>
      </c>
      <c r="AE9" s="16" t="s">
        <v>16</v>
      </c>
      <c r="AF9" s="16">
        <v>4</v>
      </c>
      <c r="AG9" s="17">
        <f t="shared" si="2"/>
        <v>1.2461059190031152</v>
      </c>
      <c r="AN9" s="16" t="s">
        <v>17</v>
      </c>
      <c r="AO9" s="16">
        <v>4</v>
      </c>
      <c r="AP9" s="17">
        <f t="shared" si="3"/>
        <v>1.1235955056179776</v>
      </c>
    </row>
    <row r="10" spans="3:43" x14ac:dyDescent="0.2">
      <c r="D10" s="16" t="s">
        <v>18</v>
      </c>
      <c r="E10" s="16">
        <v>35</v>
      </c>
      <c r="F10" s="17">
        <f t="shared" si="0"/>
        <v>10.802469135802468</v>
      </c>
      <c r="G10" s="17"/>
      <c r="M10" s="16" t="s">
        <v>18</v>
      </c>
      <c r="N10" s="16">
        <v>5</v>
      </c>
      <c r="O10" s="17">
        <f t="shared" si="4"/>
        <v>1.6181229773462784</v>
      </c>
      <c r="V10" s="16" t="s">
        <v>18</v>
      </c>
      <c r="W10" s="16">
        <v>15</v>
      </c>
      <c r="X10" s="17">
        <f t="shared" si="1"/>
        <v>4.6728971962616823</v>
      </c>
      <c r="AE10" s="16" t="s">
        <v>18</v>
      </c>
      <c r="AF10" s="16">
        <v>16</v>
      </c>
      <c r="AG10" s="17">
        <f t="shared" si="2"/>
        <v>4.9844236760124607</v>
      </c>
      <c r="AN10" s="16" t="s">
        <v>19</v>
      </c>
      <c r="AO10" s="16">
        <v>8</v>
      </c>
      <c r="AP10" s="17">
        <f t="shared" si="3"/>
        <v>2.2471910112359552</v>
      </c>
    </row>
    <row r="11" spans="3:43" x14ac:dyDescent="0.2">
      <c r="D11" s="16" t="s">
        <v>11</v>
      </c>
      <c r="E11" s="16">
        <v>46</v>
      </c>
      <c r="F11" s="17">
        <f t="shared" si="0"/>
        <v>14.197530864197532</v>
      </c>
      <c r="G11" s="17"/>
      <c r="M11" s="16" t="s">
        <v>11</v>
      </c>
      <c r="N11" s="16">
        <v>23</v>
      </c>
      <c r="O11" s="17">
        <f t="shared" si="4"/>
        <v>7.4433656957928802</v>
      </c>
      <c r="V11" s="16" t="s">
        <v>11</v>
      </c>
      <c r="W11" s="16">
        <v>0</v>
      </c>
      <c r="X11" s="17">
        <f t="shared" si="1"/>
        <v>0</v>
      </c>
      <c r="AE11" s="16" t="s">
        <v>11</v>
      </c>
      <c r="AF11" s="16">
        <v>0</v>
      </c>
      <c r="AG11" s="26">
        <f t="shared" si="2"/>
        <v>0</v>
      </c>
      <c r="AN11" s="16" t="s">
        <v>8</v>
      </c>
      <c r="AO11" s="16">
        <v>2</v>
      </c>
      <c r="AP11" s="17">
        <f t="shared" si="3"/>
        <v>0.5617977528089888</v>
      </c>
    </row>
    <row r="12" spans="3:43" ht="16.5" thickBot="1" x14ac:dyDescent="0.25">
      <c r="D12" s="16" t="s">
        <v>19</v>
      </c>
      <c r="E12" s="16">
        <v>121</v>
      </c>
      <c r="F12" s="17">
        <f t="shared" si="0"/>
        <v>37.345679012345677</v>
      </c>
      <c r="G12" s="17"/>
      <c r="M12" s="16" t="s">
        <v>19</v>
      </c>
      <c r="N12" s="16">
        <v>55</v>
      </c>
      <c r="O12" s="17">
        <f t="shared" si="4"/>
        <v>17.79935275080906</v>
      </c>
      <c r="V12" s="16" t="s">
        <v>19</v>
      </c>
      <c r="W12" s="16">
        <v>61</v>
      </c>
      <c r="X12" s="17">
        <f t="shared" si="1"/>
        <v>19.003115264797508</v>
      </c>
      <c r="AE12" s="16" t="s">
        <v>19</v>
      </c>
      <c r="AF12" s="16">
        <v>156</v>
      </c>
      <c r="AG12" s="17">
        <f t="shared" si="2"/>
        <v>48.598130841121495</v>
      </c>
      <c r="AN12" s="35" t="s">
        <v>20</v>
      </c>
      <c r="AO12" s="8">
        <f>SUM(AO5:AO11)</f>
        <v>356</v>
      </c>
      <c r="AP12" s="8">
        <f>SUM(AP5:AP11)</f>
        <v>100.00000000000001</v>
      </c>
    </row>
    <row r="13" spans="3:43" ht="15.75" thickTop="1" x14ac:dyDescent="0.2">
      <c r="D13" s="16" t="s">
        <v>21</v>
      </c>
      <c r="E13" s="16">
        <v>3</v>
      </c>
      <c r="F13" s="17">
        <f t="shared" si="0"/>
        <v>0.92592592592592593</v>
      </c>
      <c r="G13" s="17"/>
      <c r="M13" s="16" t="s">
        <v>21</v>
      </c>
      <c r="N13" s="16">
        <v>2</v>
      </c>
      <c r="O13" s="17">
        <f t="shared" si="4"/>
        <v>0.6472491909385113</v>
      </c>
      <c r="V13" s="16" t="s">
        <v>21</v>
      </c>
      <c r="W13" s="16">
        <v>1</v>
      </c>
      <c r="X13" s="17">
        <f t="shared" si="1"/>
        <v>0.3115264797507788</v>
      </c>
      <c r="AE13" s="16" t="s">
        <v>21</v>
      </c>
      <c r="AF13" s="16">
        <v>10</v>
      </c>
      <c r="AG13" s="17">
        <f t="shared" si="2"/>
        <v>3.1152647975077881</v>
      </c>
      <c r="AM13" s="4"/>
      <c r="AN13" s="20"/>
      <c r="AO13" s="20"/>
      <c r="AP13" s="20"/>
      <c r="AQ13" s="4"/>
    </row>
    <row r="14" spans="3:43" x14ac:dyDescent="0.2">
      <c r="D14" s="16" t="s">
        <v>22</v>
      </c>
      <c r="E14" s="16">
        <v>9</v>
      </c>
      <c r="F14" s="17">
        <f t="shared" si="0"/>
        <v>2.7777777777777777</v>
      </c>
      <c r="G14" s="17"/>
      <c r="M14" s="16" t="s">
        <v>22</v>
      </c>
      <c r="N14" s="16">
        <v>0</v>
      </c>
      <c r="O14" s="26">
        <f t="shared" si="4"/>
        <v>0</v>
      </c>
      <c r="V14" s="16" t="s">
        <v>22</v>
      </c>
      <c r="W14" s="16">
        <v>0</v>
      </c>
      <c r="X14" s="26">
        <f t="shared" si="1"/>
        <v>0</v>
      </c>
      <c r="AE14" s="16" t="s">
        <v>22</v>
      </c>
      <c r="AF14" s="16">
        <v>2</v>
      </c>
      <c r="AG14" s="17">
        <f t="shared" si="2"/>
        <v>0.62305295950155759</v>
      </c>
    </row>
    <row r="15" spans="3:43" x14ac:dyDescent="0.2">
      <c r="D15" s="16" t="s">
        <v>23</v>
      </c>
      <c r="E15" s="16">
        <v>0</v>
      </c>
      <c r="F15" s="26">
        <f t="shared" si="0"/>
        <v>0</v>
      </c>
      <c r="G15" s="17"/>
      <c r="M15" s="16" t="s">
        <v>23</v>
      </c>
      <c r="N15" s="16">
        <v>5</v>
      </c>
      <c r="O15" s="17">
        <f t="shared" si="4"/>
        <v>1.6181229773462784</v>
      </c>
      <c r="V15" s="16" t="s">
        <v>23</v>
      </c>
      <c r="W15" s="16">
        <v>0</v>
      </c>
      <c r="X15" s="26">
        <f t="shared" si="1"/>
        <v>0</v>
      </c>
      <c r="AE15" s="16" t="s">
        <v>23</v>
      </c>
      <c r="AF15" s="16">
        <v>0</v>
      </c>
      <c r="AG15" s="26">
        <f t="shared" si="2"/>
        <v>0</v>
      </c>
    </row>
    <row r="16" spans="3:43" x14ac:dyDescent="0.2">
      <c r="D16" s="20" t="s">
        <v>24</v>
      </c>
      <c r="E16" s="20">
        <v>0</v>
      </c>
      <c r="F16" s="29">
        <f t="shared" si="0"/>
        <v>0</v>
      </c>
      <c r="G16" s="17"/>
      <c r="M16" s="20" t="s">
        <v>24</v>
      </c>
      <c r="N16" s="20">
        <v>1</v>
      </c>
      <c r="O16" s="21">
        <f t="shared" si="4"/>
        <v>0.32362459546925565</v>
      </c>
      <c r="V16" s="20" t="s">
        <v>24</v>
      </c>
      <c r="W16" s="20">
        <v>0</v>
      </c>
      <c r="X16" s="29">
        <f t="shared" si="1"/>
        <v>0</v>
      </c>
      <c r="AE16" s="20" t="s">
        <v>24</v>
      </c>
      <c r="AF16" s="20">
        <v>0</v>
      </c>
      <c r="AG16" s="29">
        <f t="shared" si="2"/>
        <v>0</v>
      </c>
    </row>
    <row r="17" spans="1:36" ht="15.75" x14ac:dyDescent="0.2">
      <c r="D17" s="5" t="s">
        <v>20</v>
      </c>
      <c r="E17" s="16">
        <f>SUM(E5:E16)</f>
        <v>324</v>
      </c>
      <c r="F17" s="16">
        <f>SUM(F5:F16)</f>
        <v>100</v>
      </c>
      <c r="G17" s="16"/>
      <c r="M17" s="5" t="s">
        <v>20</v>
      </c>
      <c r="N17" s="16">
        <f>SUM(N5:N16)</f>
        <v>309</v>
      </c>
      <c r="O17" s="16">
        <f>(N17*100)/$N$17</f>
        <v>100</v>
      </c>
      <c r="V17" s="5" t="s">
        <v>20</v>
      </c>
      <c r="W17" s="16">
        <f>SUM(W5:W16)</f>
        <v>321</v>
      </c>
      <c r="X17" s="16">
        <f>(W17*100)/$W$17</f>
        <v>100</v>
      </c>
      <c r="AE17" s="5" t="s">
        <v>20</v>
      </c>
      <c r="AF17" s="16">
        <f>SUM(AF5:AF16)</f>
        <v>360</v>
      </c>
      <c r="AG17" s="26">
        <f>(AF17*100)/$AF$17</f>
        <v>100</v>
      </c>
    </row>
    <row r="18" spans="1:36" ht="16.5" thickBot="1" x14ac:dyDescent="0.25">
      <c r="D18" s="35" t="s">
        <v>25</v>
      </c>
      <c r="E18" s="8">
        <f>E17-E14</f>
        <v>315</v>
      </c>
      <c r="F18" s="8"/>
      <c r="G18" s="16"/>
      <c r="M18" s="35" t="s">
        <v>25</v>
      </c>
      <c r="N18" s="8">
        <f>N17-N14</f>
        <v>309</v>
      </c>
      <c r="O18" s="8"/>
      <c r="V18" s="35" t="s">
        <v>25</v>
      </c>
      <c r="W18" s="8">
        <f>W17-W14</f>
        <v>321</v>
      </c>
      <c r="X18" s="8"/>
      <c r="AE18" s="35" t="s">
        <v>25</v>
      </c>
      <c r="AF18" s="8">
        <f>AF17-AF14</f>
        <v>358</v>
      </c>
      <c r="AG18" s="8"/>
    </row>
    <row r="19" spans="1:36" ht="15.75" thickTop="1" x14ac:dyDescent="0.2">
      <c r="C19" s="4"/>
      <c r="D19" s="4"/>
      <c r="E19" s="4"/>
      <c r="F19" s="4"/>
      <c r="G19" s="4"/>
      <c r="L19" s="4"/>
      <c r="M19" s="4"/>
      <c r="N19" s="4"/>
      <c r="O19" s="4"/>
      <c r="P19" s="4"/>
      <c r="U19" s="4"/>
      <c r="V19" s="4"/>
      <c r="W19" s="4"/>
      <c r="X19" s="4"/>
      <c r="Y19" s="4"/>
      <c r="AD19" s="4"/>
      <c r="AE19" s="4"/>
      <c r="AF19" s="4"/>
      <c r="AG19" s="4"/>
      <c r="AH19" s="4"/>
    </row>
    <row r="21" spans="1:36" x14ac:dyDescent="0.2">
      <c r="A21" s="7"/>
      <c r="B21" s="4"/>
      <c r="C21" s="4"/>
      <c r="D21" s="4"/>
      <c r="E21" s="4"/>
      <c r="F21" s="4"/>
      <c r="G21" s="4"/>
      <c r="K21" s="4"/>
      <c r="L21" s="4"/>
      <c r="M21" s="4"/>
      <c r="N21" s="4"/>
      <c r="O21" s="4"/>
      <c r="P21" s="4"/>
      <c r="T21" s="4"/>
      <c r="U21" s="4"/>
      <c r="V21" s="4"/>
      <c r="W21" s="4"/>
      <c r="X21" s="4"/>
      <c r="Y21" s="4"/>
      <c r="AC21" s="20"/>
      <c r="AD21" s="20"/>
      <c r="AE21" s="20"/>
      <c r="AF21" s="20"/>
      <c r="AG21" s="20"/>
      <c r="AH21" s="20"/>
    </row>
    <row r="22" spans="1:36" ht="17.25" customHeight="1" x14ac:dyDescent="0.25">
      <c r="A22" s="7"/>
      <c r="B22" s="7"/>
      <c r="C22" s="42" t="s">
        <v>26</v>
      </c>
      <c r="D22" s="11" t="s">
        <v>27</v>
      </c>
      <c r="E22" s="23">
        <v>8</v>
      </c>
      <c r="F22" s="24">
        <f>(E22*100)/$E$26</f>
        <v>8.2474226804123703</v>
      </c>
      <c r="G22" s="22"/>
      <c r="H22" s="25" t="s">
        <v>28</v>
      </c>
      <c r="I22" s="5" t="s">
        <v>29</v>
      </c>
      <c r="J22" s="5"/>
      <c r="K22" s="5"/>
      <c r="L22" s="40" t="s">
        <v>26</v>
      </c>
      <c r="M22" s="5" t="s">
        <v>27</v>
      </c>
      <c r="N22" s="16">
        <v>8</v>
      </c>
      <c r="O22" s="17">
        <f>(N22*100)/$N$26</f>
        <v>5.0955414012738851</v>
      </c>
      <c r="Q22" s="25" t="s">
        <v>28</v>
      </c>
      <c r="R22" s="5" t="s">
        <v>29</v>
      </c>
      <c r="U22" s="40" t="s">
        <v>26</v>
      </c>
      <c r="V22" s="5" t="s">
        <v>27</v>
      </c>
      <c r="W22" s="16">
        <v>4</v>
      </c>
      <c r="X22" s="17">
        <f>(W22*100)/$W$26</f>
        <v>1.8433179723502304</v>
      </c>
      <c r="Z22" s="25" t="s">
        <v>28</v>
      </c>
      <c r="AA22" s="5" t="s">
        <v>29</v>
      </c>
      <c r="AB22" s="5"/>
      <c r="AC22" s="11"/>
      <c r="AD22" s="42" t="s">
        <v>26</v>
      </c>
      <c r="AE22" s="11" t="s">
        <v>27</v>
      </c>
      <c r="AF22" s="23">
        <v>9</v>
      </c>
      <c r="AG22" s="24">
        <f>(AF22*100)/$AF$26</f>
        <v>6.1643835616438354</v>
      </c>
      <c r="AH22" s="22"/>
      <c r="AI22" s="30" t="s">
        <v>28</v>
      </c>
      <c r="AJ22" s="5" t="s">
        <v>29</v>
      </c>
    </row>
    <row r="23" spans="1:36" ht="17.25" customHeight="1" x14ac:dyDescent="0.2">
      <c r="A23" s="7"/>
      <c r="B23" s="7"/>
      <c r="C23" s="40"/>
      <c r="D23" s="6" t="s">
        <v>30</v>
      </c>
      <c r="E23" s="9">
        <v>20</v>
      </c>
      <c r="F23" s="10">
        <f t="shared" ref="F23:F25" si="5">(E23*100)/$E$26</f>
        <v>20.618556701030929</v>
      </c>
      <c r="G23" s="7"/>
      <c r="H23" s="17">
        <f>(E22*100)/E27</f>
        <v>28.571428571428573</v>
      </c>
      <c r="I23" s="17">
        <f>F22+F23</f>
        <v>28.865979381443299</v>
      </c>
      <c r="J23" s="17"/>
      <c r="K23" s="17"/>
      <c r="L23" s="40"/>
      <c r="M23" s="5" t="s">
        <v>30</v>
      </c>
      <c r="N23" s="16">
        <v>27</v>
      </c>
      <c r="O23" s="17">
        <f t="shared" ref="O23:O25" si="6">(N23*100)/$N$26</f>
        <v>17.197452229299362</v>
      </c>
      <c r="Q23" s="1">
        <f>(N22*100)/N27</f>
        <v>22.857142857142858</v>
      </c>
      <c r="R23" s="14">
        <f>O22+O23</f>
        <v>22.292993630573246</v>
      </c>
      <c r="U23" s="40"/>
      <c r="V23" s="5" t="s">
        <v>30</v>
      </c>
      <c r="W23" s="16">
        <v>28</v>
      </c>
      <c r="X23" s="17">
        <f t="shared" ref="X23:X25" si="7">(W23*100)/$W$26</f>
        <v>12.903225806451612</v>
      </c>
      <c r="Z23" s="16">
        <f>(W22*100)/W27</f>
        <v>12.5</v>
      </c>
      <c r="AA23" s="17">
        <f>X22+X23</f>
        <v>14.746543778801843</v>
      </c>
      <c r="AB23" s="17"/>
      <c r="AC23" s="10"/>
      <c r="AD23" s="40"/>
      <c r="AE23" s="6" t="s">
        <v>30</v>
      </c>
      <c r="AF23" s="9">
        <v>53</v>
      </c>
      <c r="AG23" s="10">
        <f t="shared" ref="AG23:AG25" si="8">(AF23*100)/$AF$26</f>
        <v>36.301369863013697</v>
      </c>
      <c r="AH23" s="7"/>
      <c r="AI23" s="3">
        <f>(AF22*100)/AF27</f>
        <v>14.516129032258064</v>
      </c>
      <c r="AJ23" s="3">
        <f>AG22+AG23</f>
        <v>42.465753424657535</v>
      </c>
    </row>
    <row r="24" spans="1:36" ht="17.25" customHeight="1" x14ac:dyDescent="0.25">
      <c r="A24" s="7"/>
      <c r="B24" s="7"/>
      <c r="C24" s="40"/>
      <c r="D24" s="6" t="s">
        <v>31</v>
      </c>
      <c r="E24" s="9">
        <v>44</v>
      </c>
      <c r="F24" s="10">
        <f t="shared" si="5"/>
        <v>45.360824742268044</v>
      </c>
      <c r="G24" s="7"/>
      <c r="H24" s="25" t="s">
        <v>32</v>
      </c>
      <c r="I24" s="16"/>
      <c r="J24" s="16"/>
      <c r="K24" s="16"/>
      <c r="L24" s="40"/>
      <c r="M24" s="5" t="s">
        <v>31</v>
      </c>
      <c r="N24" s="16">
        <v>73</v>
      </c>
      <c r="O24" s="17">
        <f t="shared" si="6"/>
        <v>46.496815286624205</v>
      </c>
      <c r="Q24" s="25" t="s">
        <v>32</v>
      </c>
      <c r="U24" s="40"/>
      <c r="V24" s="5" t="s">
        <v>31</v>
      </c>
      <c r="W24" s="16">
        <v>122</v>
      </c>
      <c r="X24" s="17">
        <f t="shared" si="7"/>
        <v>56.221198156682028</v>
      </c>
      <c r="Z24" s="25" t="s">
        <v>32</v>
      </c>
      <c r="AA24" s="16"/>
      <c r="AB24" s="16"/>
      <c r="AC24" s="9"/>
      <c r="AD24" s="40"/>
      <c r="AE24" s="6" t="s">
        <v>31</v>
      </c>
      <c r="AF24" s="9">
        <v>40</v>
      </c>
      <c r="AG24" s="10">
        <f t="shared" si="8"/>
        <v>27.397260273972602</v>
      </c>
      <c r="AH24" s="7"/>
      <c r="AI24" s="30" t="s">
        <v>32</v>
      </c>
      <c r="AJ24" s="2"/>
    </row>
    <row r="25" spans="1:36" ht="17.25" customHeight="1" x14ac:dyDescent="0.2">
      <c r="A25" s="7"/>
      <c r="B25" s="7"/>
      <c r="C25" s="40"/>
      <c r="D25" s="6" t="s">
        <v>33</v>
      </c>
      <c r="E25" s="9">
        <v>25</v>
      </c>
      <c r="F25" s="10">
        <f t="shared" si="5"/>
        <v>25.773195876288661</v>
      </c>
      <c r="G25" s="7"/>
      <c r="H25" s="17">
        <f>(E23*100)/E27</f>
        <v>71.428571428571431</v>
      </c>
      <c r="I25" s="16"/>
      <c r="J25" s="16"/>
      <c r="K25" s="16"/>
      <c r="L25" s="40"/>
      <c r="M25" s="5" t="s">
        <v>33</v>
      </c>
      <c r="N25" s="16">
        <v>49</v>
      </c>
      <c r="O25" s="17">
        <f t="shared" si="6"/>
        <v>31.210191082802549</v>
      </c>
      <c r="Q25" s="1">
        <f>(N23*100)/N27</f>
        <v>77.142857142857139</v>
      </c>
      <c r="U25" s="40"/>
      <c r="V25" s="5" t="s">
        <v>33</v>
      </c>
      <c r="W25" s="16">
        <v>63</v>
      </c>
      <c r="X25" s="17">
        <f t="shared" si="7"/>
        <v>29.032258064516128</v>
      </c>
      <c r="Z25" s="16">
        <f>(W23*100)/W27</f>
        <v>87.5</v>
      </c>
      <c r="AA25" s="16"/>
      <c r="AB25" s="16"/>
      <c r="AC25" s="9"/>
      <c r="AD25" s="40"/>
      <c r="AE25" s="6" t="s">
        <v>33</v>
      </c>
      <c r="AF25" s="9">
        <v>44</v>
      </c>
      <c r="AG25" s="10">
        <f t="shared" si="8"/>
        <v>30.136986301369863</v>
      </c>
      <c r="AH25" s="7"/>
      <c r="AI25" s="3">
        <f>(AF23*100)/AF27</f>
        <v>85.483870967741936</v>
      </c>
      <c r="AJ25" s="2"/>
    </row>
    <row r="26" spans="1:36" ht="17.25" customHeight="1" x14ac:dyDescent="0.25">
      <c r="A26" s="7"/>
      <c r="B26" s="7"/>
      <c r="C26" s="40"/>
      <c r="D26" s="6" t="s">
        <v>20</v>
      </c>
      <c r="E26" s="9">
        <f>SUM(E22:E25)</f>
        <v>97</v>
      </c>
      <c r="F26" s="9">
        <f>SUM(F22:F25)</f>
        <v>100</v>
      </c>
      <c r="G26" s="7"/>
      <c r="H26" s="13" t="s">
        <v>34</v>
      </c>
      <c r="I26" s="16"/>
      <c r="J26" s="16"/>
      <c r="K26" s="16"/>
      <c r="L26" s="40"/>
      <c r="M26" s="5" t="s">
        <v>20</v>
      </c>
      <c r="N26" s="16">
        <f>SUM(N22:N25)</f>
        <v>157</v>
      </c>
      <c r="O26" s="16">
        <f>SUM(O22:O25)</f>
        <v>100</v>
      </c>
      <c r="Q26" s="13" t="s">
        <v>34</v>
      </c>
      <c r="U26" s="40"/>
      <c r="V26" s="5" t="s">
        <v>20</v>
      </c>
      <c r="W26" s="16">
        <f>SUM(W22:W25)</f>
        <v>217</v>
      </c>
      <c r="X26" s="16">
        <f>SUM(X22:X25)</f>
        <v>100</v>
      </c>
      <c r="Z26" s="5" t="s">
        <v>34</v>
      </c>
      <c r="AA26" s="16"/>
      <c r="AB26" s="16"/>
      <c r="AC26" s="9"/>
      <c r="AD26" s="40"/>
      <c r="AE26" s="6" t="s">
        <v>20</v>
      </c>
      <c r="AF26" s="9">
        <f>SUM(AF22:AF25)</f>
        <v>146</v>
      </c>
      <c r="AG26" s="31">
        <f>SUM(AG22:AG25)</f>
        <v>100</v>
      </c>
      <c r="AH26" s="7"/>
      <c r="AI26" s="15" t="s">
        <v>34</v>
      </c>
      <c r="AJ26" s="2"/>
    </row>
    <row r="27" spans="1:36" ht="17.25" customHeight="1" x14ac:dyDescent="0.2">
      <c r="A27" s="7"/>
      <c r="B27" s="4"/>
      <c r="C27" s="41"/>
      <c r="D27" s="36" t="s">
        <v>35</v>
      </c>
      <c r="E27" s="20">
        <f>E22+E23</f>
        <v>28</v>
      </c>
      <c r="F27" s="20"/>
      <c r="G27" s="4"/>
      <c r="H27" s="26">
        <f>SUM(H23:H25)</f>
        <v>100</v>
      </c>
      <c r="K27" s="4"/>
      <c r="L27" s="41"/>
      <c r="M27" s="28" t="s">
        <v>35</v>
      </c>
      <c r="N27" s="20">
        <f>N22+N23</f>
        <v>35</v>
      </c>
      <c r="O27" s="20"/>
      <c r="P27" s="4"/>
      <c r="Q27" s="1">
        <f>SUM(Q23:Q25)</f>
        <v>100</v>
      </c>
      <c r="T27" s="4"/>
      <c r="U27" s="41"/>
      <c r="V27" s="36" t="s">
        <v>35</v>
      </c>
      <c r="W27" s="20">
        <f>W22+W23</f>
        <v>32</v>
      </c>
      <c r="X27" s="20"/>
      <c r="Y27" s="4"/>
      <c r="Z27" s="16">
        <f>SUM(Z23:Z25)</f>
        <v>100</v>
      </c>
      <c r="AA27" s="16"/>
      <c r="AB27" s="16"/>
      <c r="AC27" s="20"/>
      <c r="AD27" s="41"/>
      <c r="AE27" s="36" t="s">
        <v>35</v>
      </c>
      <c r="AF27" s="20">
        <f>AF22+AF23</f>
        <v>62</v>
      </c>
      <c r="AG27" s="20"/>
      <c r="AH27" s="4"/>
      <c r="AI27" s="2">
        <f>SUM(AI23:AI25)</f>
        <v>100</v>
      </c>
      <c r="AJ27" s="2"/>
    </row>
    <row r="29" spans="1:36" x14ac:dyDescent="0.2">
      <c r="C29" s="4"/>
      <c r="D29" s="4"/>
      <c r="E29" s="4"/>
      <c r="F29" s="4"/>
      <c r="G29" s="4"/>
      <c r="L29" s="4"/>
      <c r="P29" s="4"/>
      <c r="U29" s="4"/>
      <c r="Y29" s="4"/>
      <c r="AD29" s="4"/>
      <c r="AH29" s="4"/>
    </row>
    <row r="30" spans="1:36" ht="16.5" thickBot="1" x14ac:dyDescent="0.25">
      <c r="C30" s="7"/>
      <c r="D30" s="39" t="s">
        <v>36</v>
      </c>
      <c r="E30" s="39"/>
      <c r="F30" s="39"/>
      <c r="G30" s="7"/>
      <c r="M30" s="39" t="s">
        <v>36</v>
      </c>
      <c r="N30" s="39"/>
      <c r="O30" s="39"/>
      <c r="V30" s="39" t="s">
        <v>36</v>
      </c>
      <c r="W30" s="39"/>
      <c r="X30" s="39"/>
      <c r="AE30" s="39" t="s">
        <v>36</v>
      </c>
      <c r="AF30" s="39"/>
      <c r="AG30" s="39"/>
    </row>
    <row r="31" spans="1:36" ht="15.75" thickTop="1" x14ac:dyDescent="0.2">
      <c r="D31" s="16" t="s">
        <v>37</v>
      </c>
      <c r="E31" s="16">
        <f>E5+E6+E7</f>
        <v>97</v>
      </c>
      <c r="F31" s="17">
        <f>E31*100/$E$34</f>
        <v>30.793650793650794</v>
      </c>
      <c r="M31" s="16" t="s">
        <v>37</v>
      </c>
      <c r="N31" s="16">
        <f>N5+N6+N7</f>
        <v>157</v>
      </c>
      <c r="O31" s="17">
        <f>N31*100/$N$34</f>
        <v>51.815181518151817</v>
      </c>
      <c r="V31" s="16" t="s">
        <v>37</v>
      </c>
      <c r="W31" s="16">
        <f>W5+W6+W7</f>
        <v>217</v>
      </c>
      <c r="X31" s="17">
        <f>W31*100/$W$34</f>
        <v>67.601246105919003</v>
      </c>
      <c r="AE31" s="16" t="s">
        <v>37</v>
      </c>
      <c r="AF31" s="16">
        <f>AF5+AF6+AF7</f>
        <v>146</v>
      </c>
      <c r="AG31" s="17">
        <f>AF31*100/$AF$34</f>
        <v>40.782122905027933</v>
      </c>
    </row>
    <row r="32" spans="1:36" x14ac:dyDescent="0.2">
      <c r="D32" s="16" t="s">
        <v>38</v>
      </c>
      <c r="E32" s="16">
        <f>$E$9+$E$10</f>
        <v>35</v>
      </c>
      <c r="F32" s="17">
        <f>E32*100/$E$34</f>
        <v>11.111111111111111</v>
      </c>
      <c r="M32" s="16" t="s">
        <v>38</v>
      </c>
      <c r="N32" s="16">
        <f>N9+N10</f>
        <v>44</v>
      </c>
      <c r="O32" s="17">
        <f t="shared" ref="O32:O34" si="9">N32*100/$N$34</f>
        <v>14.521452145214521</v>
      </c>
      <c r="V32" s="16" t="s">
        <v>38</v>
      </c>
      <c r="W32" s="16">
        <f>W9+W10</f>
        <v>17</v>
      </c>
      <c r="X32" s="17">
        <f t="shared" ref="X32:X34" si="10">W32*100/$W$34</f>
        <v>5.29595015576324</v>
      </c>
      <c r="AE32" s="16" t="s">
        <v>38</v>
      </c>
      <c r="AF32" s="16">
        <f>AF9+AF10</f>
        <v>20</v>
      </c>
      <c r="AG32" s="17">
        <f t="shared" ref="AG32:AG34" si="11">AF32*100/$AF$34</f>
        <v>5.5865921787709496</v>
      </c>
    </row>
    <row r="33" spans="3:34" x14ac:dyDescent="0.2">
      <c r="D33" s="16" t="s">
        <v>39</v>
      </c>
      <c r="E33" s="16">
        <f>$E$11+$E$8+$E$12+$E$13</f>
        <v>183</v>
      </c>
      <c r="F33" s="17">
        <f>E33*100/$E$34</f>
        <v>58.095238095238095</v>
      </c>
      <c r="M33" s="16" t="s">
        <v>39</v>
      </c>
      <c r="N33" s="16">
        <f>N8+N11+N12+N13</f>
        <v>102</v>
      </c>
      <c r="O33" s="17">
        <f t="shared" si="9"/>
        <v>33.663366336633665</v>
      </c>
      <c r="V33" s="16" t="s">
        <v>39</v>
      </c>
      <c r="W33" s="16">
        <f>W8+W11+W12+W13</f>
        <v>87</v>
      </c>
      <c r="X33" s="17">
        <f t="shared" si="10"/>
        <v>27.102803738317757</v>
      </c>
      <c r="AE33" s="16" t="s">
        <v>39</v>
      </c>
      <c r="AF33" s="16">
        <f>AF8+AF11+AF12+AF13</f>
        <v>192</v>
      </c>
      <c r="AG33" s="17">
        <f t="shared" si="11"/>
        <v>53.631284916201118</v>
      </c>
    </row>
    <row r="34" spans="3:34" ht="16.5" thickBot="1" x14ac:dyDescent="0.25">
      <c r="D34" s="35" t="s">
        <v>20</v>
      </c>
      <c r="E34" s="8">
        <f>E31+E32+E33</f>
        <v>315</v>
      </c>
      <c r="F34" s="8">
        <f>F31+F32+F33</f>
        <v>100</v>
      </c>
      <c r="M34" s="35" t="s">
        <v>20</v>
      </c>
      <c r="N34" s="8">
        <f>N31+N32+N33</f>
        <v>303</v>
      </c>
      <c r="O34" s="8">
        <f t="shared" si="9"/>
        <v>100</v>
      </c>
      <c r="V34" s="35" t="s">
        <v>20</v>
      </c>
      <c r="W34" s="8">
        <f>W31+W32+W33</f>
        <v>321</v>
      </c>
      <c r="X34" s="8">
        <f t="shared" si="10"/>
        <v>100</v>
      </c>
      <c r="AE34" s="35" t="s">
        <v>20</v>
      </c>
      <c r="AF34" s="8">
        <f>AF31+AF32+AF33</f>
        <v>358</v>
      </c>
      <c r="AG34" s="8">
        <f t="shared" si="11"/>
        <v>100</v>
      </c>
    </row>
    <row r="35" spans="3:34" ht="15.75" thickTop="1" x14ac:dyDescent="0.2">
      <c r="C35" s="4"/>
      <c r="D35" s="4"/>
      <c r="E35" s="4"/>
      <c r="F35" s="4"/>
      <c r="G35" s="4"/>
      <c r="L35" s="4"/>
      <c r="M35" s="4"/>
      <c r="N35" s="4"/>
      <c r="O35" s="4"/>
      <c r="P35" s="4"/>
      <c r="U35" s="4"/>
      <c r="V35" s="4"/>
      <c r="W35" s="4"/>
      <c r="X35" s="4"/>
      <c r="Y35" s="4"/>
      <c r="AD35" s="4"/>
      <c r="AE35" s="4"/>
      <c r="AF35" s="4"/>
      <c r="AG35" s="4"/>
      <c r="AH35" s="4"/>
    </row>
    <row r="36" spans="3:34" x14ac:dyDescent="0.2">
      <c r="C36" s="27"/>
      <c r="D36" s="27"/>
      <c r="E36" s="27"/>
      <c r="F36" s="27"/>
      <c r="G36" s="27"/>
      <c r="L36" s="27"/>
      <c r="M36" s="27"/>
      <c r="N36" s="27"/>
      <c r="O36" s="27"/>
      <c r="P36" s="27"/>
      <c r="U36" s="27"/>
      <c r="V36" s="27"/>
      <c r="W36" s="27"/>
      <c r="X36" s="27"/>
      <c r="Y36" s="27"/>
      <c r="AD36" s="27"/>
      <c r="AE36" s="27"/>
      <c r="AF36" s="27"/>
      <c r="AG36" s="27"/>
      <c r="AH36" s="27"/>
    </row>
    <row r="37" spans="3:34" ht="16.5" thickBot="1" x14ac:dyDescent="0.25">
      <c r="D37" s="39" t="s">
        <v>40</v>
      </c>
      <c r="E37" s="39"/>
      <c r="F37" s="39"/>
      <c r="M37" s="39" t="s">
        <v>40</v>
      </c>
      <c r="N37" s="39"/>
      <c r="O37" s="39"/>
      <c r="V37" s="39" t="s">
        <v>40</v>
      </c>
      <c r="W37" s="39"/>
      <c r="X37" s="39"/>
      <c r="AE37" s="39" t="s">
        <v>40</v>
      </c>
      <c r="AF37" s="39"/>
      <c r="AG37" s="39"/>
    </row>
    <row r="38" spans="3:34" ht="15.75" thickTop="1" x14ac:dyDescent="0.2">
      <c r="D38" s="16" t="s">
        <v>8</v>
      </c>
      <c r="E38" s="16">
        <f>E5</f>
        <v>68</v>
      </c>
      <c r="F38" s="17">
        <f>E38*100/$E$41</f>
        <v>23.776223776223777</v>
      </c>
      <c r="M38" s="16" t="s">
        <v>8</v>
      </c>
      <c r="N38" s="16">
        <f>N5</f>
        <v>122</v>
      </c>
      <c r="O38" s="16">
        <f>N38*100/$N$41</f>
        <v>45.522388059701491</v>
      </c>
      <c r="V38" s="16" t="s">
        <v>8</v>
      </c>
      <c r="W38" s="16">
        <f>W5</f>
        <v>185</v>
      </c>
      <c r="X38" s="17">
        <f>W38*100/$W$41</f>
        <v>64.013840830449823</v>
      </c>
      <c r="AE38" s="16" t="s">
        <v>8</v>
      </c>
      <c r="AF38" s="16">
        <f>AF5</f>
        <v>84</v>
      </c>
      <c r="AG38" s="17">
        <f>AF38*100/$AF$41</f>
        <v>28.378378378378379</v>
      </c>
    </row>
    <row r="39" spans="3:34" x14ac:dyDescent="0.2">
      <c r="D39" s="16" t="s">
        <v>38</v>
      </c>
      <c r="E39" s="16">
        <f>$E$9+$E$10</f>
        <v>35</v>
      </c>
      <c r="F39" s="17">
        <f t="shared" ref="F39:F40" si="12">E39*100/$E$41</f>
        <v>12.237762237762238</v>
      </c>
      <c r="M39" s="16" t="s">
        <v>38</v>
      </c>
      <c r="N39" s="16">
        <f>N32</f>
        <v>44</v>
      </c>
      <c r="O39" s="16">
        <f t="shared" ref="O39:O40" si="13">N39*100/$N$41</f>
        <v>16.417910447761194</v>
      </c>
      <c r="V39" s="16" t="s">
        <v>38</v>
      </c>
      <c r="W39" s="16">
        <f>W32</f>
        <v>17</v>
      </c>
      <c r="X39" s="17">
        <f t="shared" ref="X39:X40" si="14">W39*100/$W$41</f>
        <v>5.882352941176471</v>
      </c>
      <c r="AE39" s="16" t="s">
        <v>38</v>
      </c>
      <c r="AF39" s="16">
        <f>AF32</f>
        <v>20</v>
      </c>
      <c r="AG39" s="17">
        <f t="shared" ref="AG39:AG40" si="15">AF39*100/$AF$41</f>
        <v>6.756756756756757</v>
      </c>
    </row>
    <row r="40" spans="3:34" x14ac:dyDescent="0.2">
      <c r="D40" s="16" t="s">
        <v>39</v>
      </c>
      <c r="E40" s="16">
        <f>$E$11+$E$8+$E$12+$E$13</f>
        <v>183</v>
      </c>
      <c r="F40" s="17">
        <f t="shared" si="12"/>
        <v>63.986013986013987</v>
      </c>
      <c r="M40" s="16" t="s">
        <v>39</v>
      </c>
      <c r="N40" s="16">
        <f>N33</f>
        <v>102</v>
      </c>
      <c r="O40" s="16">
        <f t="shared" si="13"/>
        <v>38.059701492537314</v>
      </c>
      <c r="V40" s="16" t="s">
        <v>39</v>
      </c>
      <c r="W40" s="16">
        <f>W33</f>
        <v>87</v>
      </c>
      <c r="X40" s="17">
        <f t="shared" si="14"/>
        <v>30.103806228373703</v>
      </c>
      <c r="AE40" s="16" t="s">
        <v>39</v>
      </c>
      <c r="AF40" s="16">
        <f>AF33</f>
        <v>192</v>
      </c>
      <c r="AG40" s="17">
        <f t="shared" si="15"/>
        <v>64.86486486486487</v>
      </c>
    </row>
    <row r="41" spans="3:34" ht="16.5" thickBot="1" x14ac:dyDescent="0.25">
      <c r="D41" s="35" t="s">
        <v>20</v>
      </c>
      <c r="E41" s="8">
        <f>SUM(E38:E40)</f>
        <v>286</v>
      </c>
      <c r="F41" s="8">
        <f>SUM(F38:F40)</f>
        <v>100</v>
      </c>
      <c r="M41" s="35" t="s">
        <v>20</v>
      </c>
      <c r="N41" s="8">
        <f>SUM(N38:N40)</f>
        <v>268</v>
      </c>
      <c r="O41" s="8">
        <f>SUM(O38:O40)</f>
        <v>100</v>
      </c>
      <c r="V41" s="35" t="s">
        <v>20</v>
      </c>
      <c r="W41" s="8">
        <f>SUM(W38:W40)</f>
        <v>289</v>
      </c>
      <c r="X41" s="8">
        <f>SUM(X38:X40)</f>
        <v>99.999999999999986</v>
      </c>
      <c r="AE41" s="35" t="s">
        <v>20</v>
      </c>
      <c r="AF41" s="8">
        <f>SUM(AF38:AF40)</f>
        <v>296</v>
      </c>
      <c r="AG41" s="8">
        <f>SUM(AG38:AG40)</f>
        <v>100</v>
      </c>
    </row>
    <row r="42" spans="3:34" ht="15.75" thickTop="1" x14ac:dyDescent="0.2">
      <c r="C42" s="19"/>
      <c r="D42" s="19"/>
      <c r="E42" s="19"/>
      <c r="F42" s="19"/>
      <c r="G42" s="19"/>
      <c r="L42" s="4"/>
      <c r="M42" s="4"/>
      <c r="N42" s="4"/>
      <c r="O42" s="4"/>
      <c r="P42" s="4"/>
      <c r="U42" s="4"/>
      <c r="V42" s="4"/>
      <c r="W42" s="4"/>
      <c r="X42" s="4"/>
      <c r="Y42" s="4"/>
      <c r="AD42" s="4"/>
      <c r="AE42" s="4"/>
      <c r="AF42" s="4"/>
      <c r="AG42" s="4"/>
      <c r="AH42" s="4"/>
    </row>
  </sheetData>
  <mergeCells count="17">
    <mergeCell ref="V30:X30"/>
    <mergeCell ref="V37:X37"/>
    <mergeCell ref="AD22:AD27"/>
    <mergeCell ref="AE30:AG30"/>
    <mergeCell ref="AE37:AG37"/>
    <mergeCell ref="M30:O30"/>
    <mergeCell ref="M37:O37"/>
    <mergeCell ref="U22:U27"/>
    <mergeCell ref="C22:C27"/>
    <mergeCell ref="D30:F30"/>
    <mergeCell ref="D37:F37"/>
    <mergeCell ref="L22:L27"/>
    <mergeCell ref="M3:O3"/>
    <mergeCell ref="D3:F3"/>
    <mergeCell ref="V3:X3"/>
    <mergeCell ref="AE3:AG3"/>
    <mergeCell ref="AN3:AP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69"/>
  <sheetViews>
    <sheetView tabSelected="1" topLeftCell="A7" zoomScale="40" zoomScaleNormal="40" workbookViewId="0">
      <selection activeCell="H59" sqref="H59"/>
    </sheetView>
  </sheetViews>
  <sheetFormatPr defaultColWidth="11.42578125" defaultRowHeight="15" x14ac:dyDescent="0.25"/>
  <cols>
    <col min="1" max="1" width="11.42578125" style="16"/>
    <col min="2" max="2" width="2.85546875" style="16" customWidth="1"/>
    <col min="3" max="3" width="20.140625" style="16" bestFit="1" customWidth="1"/>
    <col min="4" max="4" width="9.5703125" style="16" bestFit="1" customWidth="1"/>
    <col min="5" max="5" width="16.5703125" style="16" bestFit="1" customWidth="1"/>
    <col min="6" max="6" width="2.85546875" style="16" customWidth="1"/>
    <col min="7" max="7" width="11.42578125" style="16"/>
    <col min="8" max="8" width="2.85546875" style="16" customWidth="1"/>
    <col min="9" max="9" width="20.140625" style="16" bestFit="1" customWidth="1"/>
    <col min="10" max="10" width="9.5703125" style="16" bestFit="1" customWidth="1"/>
    <col min="11" max="11" width="16.5703125" style="16" bestFit="1" customWidth="1"/>
    <col min="12" max="12" width="2.85546875" style="16" customWidth="1"/>
    <col min="13" max="13" width="11.42578125" style="16"/>
    <col min="14" max="14" width="2.85546875" style="16" customWidth="1"/>
    <col min="15" max="15" width="12.85546875" style="16" bestFit="1" customWidth="1"/>
    <col min="16" max="16" width="22.7109375" style="16" bestFit="1" customWidth="1"/>
    <col min="17" max="17" width="2.85546875" style="16" customWidth="1"/>
    <col min="18" max="18" width="11.42578125" style="16"/>
    <col min="19" max="19" width="21.85546875" style="16" bestFit="1" customWidth="1"/>
    <col min="20" max="20" width="15.42578125" style="16" bestFit="1" customWidth="1"/>
    <col min="21" max="16384" width="11.42578125" style="16"/>
  </cols>
  <sheetData>
    <row r="2" spans="2:17" x14ac:dyDescent="0.25">
      <c r="B2" s="20"/>
      <c r="C2" s="20"/>
      <c r="D2" s="20"/>
      <c r="E2" s="20"/>
      <c r="F2" s="20"/>
      <c r="H2" s="20"/>
      <c r="I2" s="20"/>
      <c r="J2" s="20"/>
      <c r="K2" s="20"/>
      <c r="L2" s="20"/>
      <c r="N2" s="20"/>
      <c r="O2" s="20"/>
      <c r="P2" s="20"/>
      <c r="Q2" s="20"/>
    </row>
    <row r="3" spans="2:17" ht="16.5" thickBot="1" x14ac:dyDescent="0.3">
      <c r="B3" s="9"/>
      <c r="C3" s="45" t="s">
        <v>41</v>
      </c>
      <c r="D3" s="45"/>
      <c r="E3" s="45"/>
      <c r="F3" s="9"/>
      <c r="G3" s="9"/>
      <c r="I3" s="43" t="s">
        <v>42</v>
      </c>
      <c r="J3" s="43"/>
      <c r="K3" s="43"/>
      <c r="O3" s="44" t="s">
        <v>43</v>
      </c>
      <c r="P3" s="44"/>
    </row>
    <row r="4" spans="2:17" s="5" customFormat="1" ht="17.25" thickTop="1" thickBot="1" x14ac:dyDescent="0.3">
      <c r="C4" s="35" t="s">
        <v>44</v>
      </c>
      <c r="D4" s="35" t="s">
        <v>45</v>
      </c>
      <c r="E4" s="35" t="s">
        <v>46</v>
      </c>
      <c r="I4" s="35" t="s">
        <v>44</v>
      </c>
      <c r="J4" s="35" t="s">
        <v>45</v>
      </c>
      <c r="K4" s="35" t="s">
        <v>46</v>
      </c>
      <c r="O4" s="16" t="s">
        <v>47</v>
      </c>
      <c r="P4" s="16">
        <f>D6</f>
        <v>64</v>
      </c>
    </row>
    <row r="5" spans="2:17" ht="15.75" thickTop="1" x14ac:dyDescent="0.25">
      <c r="C5" s="16" t="s">
        <v>48</v>
      </c>
      <c r="D5" s="16">
        <v>0</v>
      </c>
      <c r="E5" s="26">
        <f t="shared" ref="E5:E21" si="0">(D5*100)/$D$22</f>
        <v>0</v>
      </c>
      <c r="I5" s="16" t="s">
        <v>48</v>
      </c>
      <c r="J5" s="16">
        <v>0</v>
      </c>
      <c r="K5" s="16">
        <f t="shared" ref="K5:K21" si="1">(J5*100)/$J$22</f>
        <v>0</v>
      </c>
      <c r="O5" s="16" t="s">
        <v>49</v>
      </c>
      <c r="P5" s="16">
        <f>D11</f>
        <v>0</v>
      </c>
    </row>
    <row r="6" spans="2:17" x14ac:dyDescent="0.25">
      <c r="C6" s="16" t="s">
        <v>50</v>
      </c>
      <c r="D6" s="16">
        <v>64</v>
      </c>
      <c r="E6" s="17">
        <f t="shared" si="0"/>
        <v>4.6749452154857556</v>
      </c>
      <c r="I6" s="16" t="s">
        <v>50</v>
      </c>
      <c r="J6" s="16">
        <v>6</v>
      </c>
      <c r="K6" s="17">
        <f t="shared" si="1"/>
        <v>0.2540220152413209</v>
      </c>
      <c r="O6" s="16" t="s">
        <v>51</v>
      </c>
      <c r="P6" s="16">
        <f>D5</f>
        <v>0</v>
      </c>
    </row>
    <row r="7" spans="2:17" x14ac:dyDescent="0.25">
      <c r="C7" s="16" t="s">
        <v>52</v>
      </c>
      <c r="D7" s="16">
        <v>97</v>
      </c>
      <c r="E7" s="17">
        <f t="shared" si="0"/>
        <v>7.0854638422205989</v>
      </c>
      <c r="I7" s="16" t="s">
        <v>52</v>
      </c>
      <c r="J7" s="16">
        <v>81</v>
      </c>
      <c r="K7" s="17">
        <f t="shared" si="1"/>
        <v>3.4292972057578321</v>
      </c>
      <c r="O7" s="16" t="s">
        <v>53</v>
      </c>
      <c r="P7" s="16">
        <f>SUM(P4:P6)</f>
        <v>64</v>
      </c>
    </row>
    <row r="8" spans="2:17" ht="15.75" x14ac:dyDescent="0.25">
      <c r="C8" s="16" t="s">
        <v>24</v>
      </c>
      <c r="D8" s="16">
        <v>33</v>
      </c>
      <c r="E8" s="17">
        <f t="shared" si="0"/>
        <v>2.4105186267348429</v>
      </c>
      <c r="I8" s="16" t="s">
        <v>24</v>
      </c>
      <c r="J8" s="16">
        <v>0</v>
      </c>
      <c r="K8" s="16">
        <f t="shared" si="1"/>
        <v>0</v>
      </c>
      <c r="O8" s="5" t="s">
        <v>54</v>
      </c>
      <c r="P8" s="16">
        <f>SUM(D5:D13,D15,D16)</f>
        <v>265</v>
      </c>
    </row>
    <row r="9" spans="2:17" ht="15.75" x14ac:dyDescent="0.25">
      <c r="C9" s="16" t="s">
        <v>55</v>
      </c>
      <c r="D9" s="16">
        <v>30</v>
      </c>
      <c r="E9" s="17">
        <f t="shared" si="0"/>
        <v>2.1913805697589481</v>
      </c>
      <c r="I9" s="16" t="s">
        <v>55</v>
      </c>
      <c r="J9" s="16">
        <v>105</v>
      </c>
      <c r="K9" s="17">
        <f t="shared" si="1"/>
        <v>4.4453852667231164</v>
      </c>
      <c r="O9" s="5" t="s">
        <v>56</v>
      </c>
      <c r="P9" s="17">
        <f>(P7/P8)*100</f>
        <v>24.150943396226417</v>
      </c>
    </row>
    <row r="10" spans="2:17" x14ac:dyDescent="0.25">
      <c r="C10" s="16" t="s">
        <v>57</v>
      </c>
      <c r="D10" s="16">
        <v>2</v>
      </c>
      <c r="E10" s="17">
        <f t="shared" si="0"/>
        <v>0.14609203798392986</v>
      </c>
      <c r="I10" s="16" t="s">
        <v>57</v>
      </c>
      <c r="J10" s="16">
        <v>1649</v>
      </c>
      <c r="K10" s="17">
        <f t="shared" si="1"/>
        <v>69.813717188823034</v>
      </c>
      <c r="N10" s="20"/>
      <c r="O10" s="20"/>
      <c r="P10" s="20"/>
      <c r="Q10" s="20"/>
    </row>
    <row r="11" spans="2:17" x14ac:dyDescent="0.25">
      <c r="C11" s="16" t="s">
        <v>58</v>
      </c>
      <c r="D11" s="16">
        <v>0</v>
      </c>
      <c r="E11" s="17">
        <f t="shared" si="0"/>
        <v>0</v>
      </c>
      <c r="I11" s="16" t="s">
        <v>58</v>
      </c>
      <c r="J11" s="16">
        <v>23</v>
      </c>
      <c r="K11" s="17">
        <f t="shared" si="1"/>
        <v>0.97375105842506349</v>
      </c>
    </row>
    <row r="12" spans="2:17" x14ac:dyDescent="0.25">
      <c r="C12" s="16" t="s">
        <v>59</v>
      </c>
      <c r="D12" s="16">
        <v>33</v>
      </c>
      <c r="E12" s="17">
        <f t="shared" si="0"/>
        <v>2.4105186267348429</v>
      </c>
      <c r="I12" s="16" t="s">
        <v>59</v>
      </c>
      <c r="J12" s="16">
        <v>0</v>
      </c>
      <c r="K12" s="16">
        <f t="shared" si="1"/>
        <v>0</v>
      </c>
      <c r="N12" s="20"/>
      <c r="O12" s="20"/>
      <c r="P12" s="20"/>
      <c r="Q12" s="20"/>
    </row>
    <row r="13" spans="2:17" ht="16.5" thickBot="1" x14ac:dyDescent="0.3">
      <c r="C13" s="16" t="s">
        <v>60</v>
      </c>
      <c r="D13" s="16">
        <v>0</v>
      </c>
      <c r="E13" s="26">
        <f t="shared" si="0"/>
        <v>0</v>
      </c>
      <c r="I13" s="16" t="s">
        <v>60</v>
      </c>
      <c r="J13" s="16">
        <v>0</v>
      </c>
      <c r="K13" s="16">
        <f t="shared" si="1"/>
        <v>0</v>
      </c>
      <c r="O13" s="44" t="s">
        <v>61</v>
      </c>
      <c r="P13" s="44"/>
    </row>
    <row r="14" spans="2:17" ht="15.75" thickTop="1" x14ac:dyDescent="0.25">
      <c r="C14" s="16" t="s">
        <v>62</v>
      </c>
      <c r="D14" s="16">
        <v>0</v>
      </c>
      <c r="E14" s="26">
        <f t="shared" si="0"/>
        <v>0</v>
      </c>
      <c r="I14" s="16" t="s">
        <v>62</v>
      </c>
      <c r="J14" s="16">
        <v>12</v>
      </c>
      <c r="K14" s="17">
        <f t="shared" si="1"/>
        <v>0.5080440304826418</v>
      </c>
      <c r="O14" s="16" t="s">
        <v>47</v>
      </c>
      <c r="P14" s="16">
        <f>D29</f>
        <v>33</v>
      </c>
    </row>
    <row r="15" spans="2:17" x14ac:dyDescent="0.25">
      <c r="C15" s="16" t="s">
        <v>63</v>
      </c>
      <c r="D15" s="16">
        <v>6</v>
      </c>
      <c r="E15" s="17">
        <f t="shared" si="0"/>
        <v>0.43827611395178961</v>
      </c>
      <c r="I15" s="16" t="s">
        <v>63</v>
      </c>
      <c r="J15" s="16">
        <v>0</v>
      </c>
      <c r="K15" s="16">
        <f t="shared" si="1"/>
        <v>0</v>
      </c>
      <c r="O15" s="16" t="s">
        <v>49</v>
      </c>
      <c r="P15" s="16">
        <f>D34</f>
        <v>1</v>
      </c>
    </row>
    <row r="16" spans="2:17" x14ac:dyDescent="0.25">
      <c r="C16" s="16" t="s">
        <v>64</v>
      </c>
      <c r="D16" s="16">
        <v>0</v>
      </c>
      <c r="E16" s="26">
        <f t="shared" si="0"/>
        <v>0</v>
      </c>
      <c r="I16" s="16" t="s">
        <v>64</v>
      </c>
      <c r="J16" s="16">
        <v>0</v>
      </c>
      <c r="K16" s="16">
        <f t="shared" si="1"/>
        <v>0</v>
      </c>
      <c r="O16" s="16" t="s">
        <v>51</v>
      </c>
      <c r="P16" s="16">
        <f>D28</f>
        <v>1</v>
      </c>
    </row>
    <row r="17" spans="2:17" x14ac:dyDescent="0.25">
      <c r="C17" s="16" t="s">
        <v>65</v>
      </c>
      <c r="D17" s="16">
        <v>210</v>
      </c>
      <c r="E17" s="17">
        <f t="shared" si="0"/>
        <v>15.339663988312637</v>
      </c>
      <c r="I17" s="16" t="s">
        <v>65</v>
      </c>
      <c r="J17" s="16">
        <v>52</v>
      </c>
      <c r="K17" s="17">
        <f t="shared" si="1"/>
        <v>2.201524132091448</v>
      </c>
      <c r="O17" s="16" t="s">
        <v>53</v>
      </c>
      <c r="P17" s="16">
        <f>SUM(P14:P16)</f>
        <v>35</v>
      </c>
    </row>
    <row r="18" spans="2:17" ht="15.75" x14ac:dyDescent="0.25">
      <c r="C18" s="16" t="s">
        <v>66</v>
      </c>
      <c r="D18" s="16">
        <v>290</v>
      </c>
      <c r="E18" s="17">
        <f t="shared" si="0"/>
        <v>21.183345507669831</v>
      </c>
      <c r="I18" s="16" t="s">
        <v>66</v>
      </c>
      <c r="J18" s="16">
        <v>205</v>
      </c>
      <c r="K18" s="17">
        <f t="shared" si="1"/>
        <v>8.6790855207451312</v>
      </c>
      <c r="O18" s="5" t="s">
        <v>54</v>
      </c>
      <c r="P18" s="16">
        <f>SUM(D28:D36,D38,D39)</f>
        <v>127</v>
      </c>
    </row>
    <row r="19" spans="2:17" ht="16.5" thickBot="1" x14ac:dyDescent="0.3">
      <c r="C19" s="16" t="s">
        <v>67</v>
      </c>
      <c r="D19" s="16">
        <v>309</v>
      </c>
      <c r="E19" s="17">
        <f t="shared" si="0"/>
        <v>22.571219868517165</v>
      </c>
      <c r="I19" s="16" t="s">
        <v>67</v>
      </c>
      <c r="J19" s="16">
        <v>102</v>
      </c>
      <c r="K19" s="17">
        <f t="shared" si="1"/>
        <v>4.3183742591024554</v>
      </c>
      <c r="N19" s="9"/>
      <c r="O19" s="35" t="s">
        <v>56</v>
      </c>
      <c r="P19" s="32">
        <f>(P17/P18)*100</f>
        <v>27.559055118110237</v>
      </c>
      <c r="Q19" s="9"/>
    </row>
    <row r="20" spans="2:17" ht="15.75" thickTop="1" x14ac:dyDescent="0.25">
      <c r="C20" s="16" t="s">
        <v>68</v>
      </c>
      <c r="D20" s="16">
        <v>172</v>
      </c>
      <c r="E20" s="17">
        <f t="shared" si="0"/>
        <v>12.56391526661797</v>
      </c>
      <c r="I20" s="16" t="s">
        <v>68</v>
      </c>
      <c r="J20" s="16">
        <v>58</v>
      </c>
      <c r="K20" s="17">
        <f t="shared" si="1"/>
        <v>2.4555461473327687</v>
      </c>
      <c r="N20" s="20"/>
      <c r="O20" s="20"/>
      <c r="P20" s="20"/>
      <c r="Q20" s="20"/>
    </row>
    <row r="21" spans="2:17" x14ac:dyDescent="0.25">
      <c r="C21" s="16" t="s">
        <v>69</v>
      </c>
      <c r="D21" s="16">
        <v>123</v>
      </c>
      <c r="E21" s="17">
        <f t="shared" si="0"/>
        <v>8.9846603360116877</v>
      </c>
      <c r="I21" s="16" t="s">
        <v>69</v>
      </c>
      <c r="J21" s="16">
        <v>69</v>
      </c>
      <c r="K21" s="17">
        <f t="shared" si="1"/>
        <v>2.9212531752751905</v>
      </c>
    </row>
    <row r="22" spans="2:17" ht="16.5" thickBot="1" x14ac:dyDescent="0.3">
      <c r="C22" s="35" t="s">
        <v>20</v>
      </c>
      <c r="D22" s="8">
        <f>SUM(D5:D21)</f>
        <v>1369</v>
      </c>
      <c r="E22" s="33">
        <f>SUM(E5:E21)</f>
        <v>99.999999999999986</v>
      </c>
      <c r="I22" s="35" t="s">
        <v>20</v>
      </c>
      <c r="J22" s="8">
        <f>SUM(J5:J21)</f>
        <v>2362</v>
      </c>
      <c r="K22" s="8">
        <f>SUM(K5:K21)</f>
        <v>100.00000000000001</v>
      </c>
      <c r="N22" s="20"/>
      <c r="O22" s="20"/>
      <c r="P22" s="20"/>
      <c r="Q22" s="20"/>
    </row>
    <row r="23" spans="2:17" ht="17.25" thickTop="1" thickBot="1" x14ac:dyDescent="0.3">
      <c r="B23" s="20"/>
      <c r="C23" s="20"/>
      <c r="D23" s="20"/>
      <c r="E23" s="20"/>
      <c r="F23" s="20"/>
      <c r="H23" s="20"/>
      <c r="I23" s="20"/>
      <c r="J23" s="20"/>
      <c r="K23" s="20"/>
      <c r="L23" s="20"/>
      <c r="O23" s="44" t="s">
        <v>70</v>
      </c>
      <c r="P23" s="44"/>
    </row>
    <row r="24" spans="2:17" ht="15.75" thickTop="1" x14ac:dyDescent="0.25">
      <c r="O24" s="16" t="s">
        <v>47</v>
      </c>
      <c r="P24" s="16">
        <f>J29</f>
        <v>168</v>
      </c>
    </row>
    <row r="25" spans="2:17" x14ac:dyDescent="0.25">
      <c r="B25" s="20"/>
      <c r="C25" s="20"/>
      <c r="D25" s="20"/>
      <c r="E25" s="20"/>
      <c r="F25" s="20"/>
      <c r="H25" s="20"/>
      <c r="I25" s="20"/>
      <c r="J25" s="20"/>
      <c r="K25" s="20"/>
      <c r="L25" s="20"/>
      <c r="O25" s="16" t="s">
        <v>49</v>
      </c>
      <c r="P25" s="16">
        <f>J34</f>
        <v>2</v>
      </c>
    </row>
    <row r="26" spans="2:17" ht="15" customHeight="1" x14ac:dyDescent="0.25">
      <c r="B26" s="9"/>
      <c r="C26" s="43" t="s">
        <v>71</v>
      </c>
      <c r="D26" s="43"/>
      <c r="E26" s="43"/>
      <c r="F26" s="9"/>
      <c r="I26" s="43" t="s">
        <v>72</v>
      </c>
      <c r="J26" s="43"/>
      <c r="K26" s="43"/>
      <c r="O26" s="16" t="s">
        <v>51</v>
      </c>
      <c r="P26" s="16">
        <f>J28</f>
        <v>33</v>
      </c>
    </row>
    <row r="27" spans="2:17" s="5" customFormat="1" ht="16.5" thickBot="1" x14ac:dyDescent="0.3">
      <c r="B27" s="6"/>
      <c r="C27" s="5" t="s">
        <v>44</v>
      </c>
      <c r="D27" s="6" t="s">
        <v>45</v>
      </c>
      <c r="E27" s="6" t="s">
        <v>46</v>
      </c>
      <c r="F27" s="6"/>
      <c r="I27" s="35" t="s">
        <v>44</v>
      </c>
      <c r="J27" s="35" t="s">
        <v>45</v>
      </c>
      <c r="K27" s="35" t="s">
        <v>46</v>
      </c>
      <c r="O27" s="16" t="s">
        <v>53</v>
      </c>
      <c r="P27" s="16">
        <f>SUM(P24:P26)</f>
        <v>203</v>
      </c>
    </row>
    <row r="28" spans="2:17" ht="16.5" thickTop="1" x14ac:dyDescent="0.25">
      <c r="C28" s="16" t="s">
        <v>48</v>
      </c>
      <c r="D28" s="16">
        <v>1</v>
      </c>
      <c r="E28" s="17">
        <f t="shared" ref="E28:E44" si="2">(D28*100)/$D$45</f>
        <v>0.10020040080160321</v>
      </c>
      <c r="I28" s="16" t="s">
        <v>48</v>
      </c>
      <c r="J28" s="16">
        <v>33</v>
      </c>
      <c r="K28" s="17">
        <f t="shared" ref="K28:K44" si="3">(J28*100)/$J$45</f>
        <v>2.5761124121779861</v>
      </c>
      <c r="O28" s="5" t="s">
        <v>54</v>
      </c>
      <c r="P28" s="16">
        <f>SUM(J28:J36,J38,J39)</f>
        <v>424</v>
      </c>
    </row>
    <row r="29" spans="2:17" ht="16.5" thickBot="1" x14ac:dyDescent="0.3">
      <c r="C29" s="16" t="s">
        <v>50</v>
      </c>
      <c r="D29" s="16">
        <v>33</v>
      </c>
      <c r="E29" s="17">
        <f t="shared" si="2"/>
        <v>3.3066132264529058</v>
      </c>
      <c r="I29" s="16" t="s">
        <v>50</v>
      </c>
      <c r="J29" s="16">
        <v>168</v>
      </c>
      <c r="K29" s="17">
        <f t="shared" si="3"/>
        <v>13.114754098360656</v>
      </c>
      <c r="O29" s="35" t="s">
        <v>56</v>
      </c>
      <c r="P29" s="32">
        <f>(P27/P28)*100</f>
        <v>47.877358490566039</v>
      </c>
    </row>
    <row r="30" spans="2:17" ht="15.75" thickTop="1" x14ac:dyDescent="0.25">
      <c r="C30" s="16" t="s">
        <v>52</v>
      </c>
      <c r="D30" s="16">
        <v>53</v>
      </c>
      <c r="E30" s="17">
        <f t="shared" si="2"/>
        <v>5.3106212424849701</v>
      </c>
      <c r="I30" s="16" t="s">
        <v>52</v>
      </c>
      <c r="J30" s="16">
        <v>81</v>
      </c>
      <c r="K30" s="17">
        <f t="shared" si="3"/>
        <v>6.3231850117096018</v>
      </c>
      <c r="N30" s="20"/>
      <c r="O30" s="20"/>
      <c r="P30" s="20"/>
      <c r="Q30" s="20"/>
    </row>
    <row r="31" spans="2:17" x14ac:dyDescent="0.25">
      <c r="C31" s="16" t="s">
        <v>24</v>
      </c>
      <c r="D31" s="16">
        <v>13</v>
      </c>
      <c r="E31" s="17">
        <f t="shared" si="2"/>
        <v>1.3026052104208417</v>
      </c>
      <c r="I31" s="16" t="s">
        <v>24</v>
      </c>
      <c r="J31" s="16">
        <v>56</v>
      </c>
      <c r="K31" s="17">
        <f t="shared" si="3"/>
        <v>4.3715846994535523</v>
      </c>
    </row>
    <row r="32" spans="2:17" x14ac:dyDescent="0.25">
      <c r="C32" s="16" t="s">
        <v>55</v>
      </c>
      <c r="D32" s="16">
        <v>4</v>
      </c>
      <c r="E32" s="17">
        <f t="shared" si="2"/>
        <v>0.40080160320641284</v>
      </c>
      <c r="I32" s="16" t="s">
        <v>55</v>
      </c>
      <c r="J32" s="16">
        <v>50</v>
      </c>
      <c r="K32" s="17">
        <f t="shared" si="3"/>
        <v>3.9032006245120998</v>
      </c>
      <c r="N32" s="20"/>
      <c r="O32" s="20"/>
      <c r="P32" s="20"/>
      <c r="Q32" s="20"/>
    </row>
    <row r="33" spans="2:17" ht="16.5" thickBot="1" x14ac:dyDescent="0.3">
      <c r="C33" s="16" t="s">
        <v>57</v>
      </c>
      <c r="D33" s="16">
        <v>2</v>
      </c>
      <c r="E33" s="17">
        <f t="shared" si="2"/>
        <v>0.20040080160320642</v>
      </c>
      <c r="I33" s="16" t="s">
        <v>57</v>
      </c>
      <c r="J33" s="16">
        <v>0</v>
      </c>
      <c r="K33" s="16">
        <f t="shared" si="3"/>
        <v>0</v>
      </c>
      <c r="O33" s="44" t="s">
        <v>73</v>
      </c>
      <c r="P33" s="44"/>
    </row>
    <row r="34" spans="2:17" ht="15.75" thickTop="1" x14ac:dyDescent="0.25">
      <c r="C34" s="16" t="s">
        <v>58</v>
      </c>
      <c r="D34" s="16">
        <v>1</v>
      </c>
      <c r="E34" s="17">
        <f t="shared" si="2"/>
        <v>0.10020040080160321</v>
      </c>
      <c r="I34" s="16" t="s">
        <v>58</v>
      </c>
      <c r="J34" s="16">
        <v>2</v>
      </c>
      <c r="K34" s="17">
        <f t="shared" si="3"/>
        <v>0.156128024980484</v>
      </c>
      <c r="O34" s="16" t="s">
        <v>47</v>
      </c>
      <c r="P34" s="16">
        <f>D52</f>
        <v>76</v>
      </c>
    </row>
    <row r="35" spans="2:17" x14ac:dyDescent="0.25">
      <c r="C35" s="16" t="s">
        <v>59</v>
      </c>
      <c r="D35" s="16">
        <v>15</v>
      </c>
      <c r="E35" s="17">
        <f t="shared" si="2"/>
        <v>1.503006012024048</v>
      </c>
      <c r="I35" s="16" t="s">
        <v>59</v>
      </c>
      <c r="J35" s="16">
        <v>33</v>
      </c>
      <c r="K35" s="17">
        <f t="shared" si="3"/>
        <v>2.5761124121779861</v>
      </c>
      <c r="O35" s="16" t="s">
        <v>49</v>
      </c>
      <c r="P35" s="16">
        <f>D57</f>
        <v>3</v>
      </c>
    </row>
    <row r="36" spans="2:17" x14ac:dyDescent="0.25">
      <c r="C36" s="16" t="s">
        <v>60</v>
      </c>
      <c r="D36" s="16">
        <v>1</v>
      </c>
      <c r="E36" s="17">
        <f t="shared" si="2"/>
        <v>0.10020040080160321</v>
      </c>
      <c r="I36" s="16" t="s">
        <v>60</v>
      </c>
      <c r="J36" s="16">
        <v>0</v>
      </c>
      <c r="K36" s="16">
        <f t="shared" si="3"/>
        <v>0</v>
      </c>
      <c r="O36" s="16" t="s">
        <v>51</v>
      </c>
      <c r="P36" s="16">
        <f>D51</f>
        <v>1</v>
      </c>
    </row>
    <row r="37" spans="2:17" x14ac:dyDescent="0.25">
      <c r="C37" s="16" t="s">
        <v>62</v>
      </c>
      <c r="D37" s="16">
        <v>1</v>
      </c>
      <c r="E37" s="17">
        <f t="shared" si="2"/>
        <v>0.10020040080160321</v>
      </c>
      <c r="I37" s="16" t="s">
        <v>62</v>
      </c>
      <c r="J37" s="16">
        <v>13</v>
      </c>
      <c r="K37" s="17">
        <f t="shared" si="3"/>
        <v>1.014832162373146</v>
      </c>
      <c r="O37" s="16" t="s">
        <v>53</v>
      </c>
      <c r="P37" s="16">
        <f>SUM(P34:P36)</f>
        <v>80</v>
      </c>
    </row>
    <row r="38" spans="2:17" ht="15.75" x14ac:dyDescent="0.25">
      <c r="C38" s="16" t="s">
        <v>63</v>
      </c>
      <c r="D38" s="16">
        <v>4</v>
      </c>
      <c r="E38" s="17">
        <f t="shared" si="2"/>
        <v>0.40080160320641284</v>
      </c>
      <c r="I38" s="16" t="s">
        <v>63</v>
      </c>
      <c r="J38" s="16">
        <v>1</v>
      </c>
      <c r="K38" s="17">
        <f t="shared" si="3"/>
        <v>7.8064012490242002E-2</v>
      </c>
      <c r="O38" s="5" t="s">
        <v>54</v>
      </c>
      <c r="P38" s="16">
        <f>SUM(D51:D59,D61,D62)</f>
        <v>720</v>
      </c>
    </row>
    <row r="39" spans="2:17" ht="16.5" thickBot="1" x14ac:dyDescent="0.3">
      <c r="C39" s="16" t="s">
        <v>64</v>
      </c>
      <c r="D39" s="16">
        <v>0</v>
      </c>
      <c r="E39" s="16">
        <f t="shared" si="2"/>
        <v>0</v>
      </c>
      <c r="I39" s="16" t="s">
        <v>64</v>
      </c>
      <c r="J39" s="16">
        <v>0</v>
      </c>
      <c r="K39" s="16">
        <f t="shared" si="3"/>
        <v>0</v>
      </c>
      <c r="O39" s="35" t="s">
        <v>56</v>
      </c>
      <c r="P39" s="32">
        <f>(P37/P38)*100</f>
        <v>11.111111111111111</v>
      </c>
    </row>
    <row r="40" spans="2:17" ht="15.75" thickTop="1" x14ac:dyDescent="0.25">
      <c r="C40" s="16" t="s">
        <v>65</v>
      </c>
      <c r="D40" s="16">
        <v>242</v>
      </c>
      <c r="E40" s="17">
        <f t="shared" si="2"/>
        <v>24.248496993987978</v>
      </c>
      <c r="I40" s="16" t="s">
        <v>65</v>
      </c>
      <c r="J40" s="16">
        <f>164</f>
        <v>164</v>
      </c>
      <c r="K40" s="17">
        <f t="shared" si="3"/>
        <v>12.802498048399688</v>
      </c>
      <c r="N40" s="20"/>
      <c r="O40" s="20"/>
      <c r="P40" s="20"/>
      <c r="Q40" s="20"/>
    </row>
    <row r="41" spans="2:17" x14ac:dyDescent="0.25">
      <c r="C41" s="16" t="s">
        <v>66</v>
      </c>
      <c r="D41" s="16">
        <v>52</v>
      </c>
      <c r="E41" s="17">
        <f t="shared" si="2"/>
        <v>5.2104208416833666</v>
      </c>
      <c r="I41" s="16" t="s">
        <v>66</v>
      </c>
      <c r="J41" s="16">
        <v>120</v>
      </c>
      <c r="K41" s="17">
        <f t="shared" si="3"/>
        <v>9.3676814988290396</v>
      </c>
    </row>
    <row r="42" spans="2:17" x14ac:dyDescent="0.25">
      <c r="C42" s="16" t="s">
        <v>67</v>
      </c>
      <c r="D42" s="16">
        <v>63</v>
      </c>
      <c r="E42" s="17">
        <f t="shared" si="2"/>
        <v>6.3126252505010019</v>
      </c>
      <c r="I42" s="16" t="s">
        <v>67</v>
      </c>
      <c r="J42" s="16">
        <v>254</v>
      </c>
      <c r="K42" s="17">
        <f t="shared" si="3"/>
        <v>19.828259172521467</v>
      </c>
    </row>
    <row r="43" spans="2:17" x14ac:dyDescent="0.25">
      <c r="C43" s="16" t="s">
        <v>68</v>
      </c>
      <c r="D43" s="16">
        <v>451</v>
      </c>
      <c r="E43" s="17">
        <f t="shared" si="2"/>
        <v>45.190380761523045</v>
      </c>
      <c r="I43" s="16" t="s">
        <v>68</v>
      </c>
      <c r="J43" s="16">
        <v>138</v>
      </c>
      <c r="K43" s="17">
        <f t="shared" si="3"/>
        <v>10.772833723653395</v>
      </c>
    </row>
    <row r="44" spans="2:17" x14ac:dyDescent="0.25">
      <c r="C44" s="16" t="s">
        <v>69</v>
      </c>
      <c r="D44" s="16">
        <v>62</v>
      </c>
      <c r="E44" s="17">
        <f t="shared" si="2"/>
        <v>6.2124248496993992</v>
      </c>
      <c r="I44" s="16" t="s">
        <v>69</v>
      </c>
      <c r="J44" s="16">
        <v>168</v>
      </c>
      <c r="K44" s="17">
        <f t="shared" si="3"/>
        <v>13.114754098360656</v>
      </c>
    </row>
    <row r="45" spans="2:17" ht="16.5" thickBot="1" x14ac:dyDescent="0.3">
      <c r="C45" s="35" t="s">
        <v>20</v>
      </c>
      <c r="D45" s="8">
        <f>SUM(D28:D44)</f>
        <v>998</v>
      </c>
      <c r="E45" s="8">
        <f>SUM(E28:E44)</f>
        <v>100</v>
      </c>
      <c r="I45" s="35" t="s">
        <v>20</v>
      </c>
      <c r="J45" s="8">
        <f>SUM(J28:J44)</f>
        <v>1281</v>
      </c>
      <c r="K45" s="8">
        <f>SUM(K28:K44)</f>
        <v>100</v>
      </c>
    </row>
    <row r="46" spans="2:17" ht="15.75" thickTop="1" x14ac:dyDescent="0.25">
      <c r="B46" s="20"/>
      <c r="C46" s="20"/>
      <c r="D46" s="20"/>
      <c r="E46" s="20"/>
      <c r="F46" s="20"/>
      <c r="H46" s="20"/>
      <c r="I46" s="20"/>
      <c r="J46" s="20"/>
      <c r="K46" s="20"/>
      <c r="L46" s="20"/>
    </row>
    <row r="48" spans="2:17" x14ac:dyDescent="0.25">
      <c r="B48" s="20"/>
      <c r="C48" s="20"/>
      <c r="D48" s="20"/>
      <c r="E48" s="20"/>
      <c r="F48" s="20"/>
    </row>
    <row r="49" spans="3:5" ht="15.75" x14ac:dyDescent="0.25">
      <c r="C49" s="43" t="s">
        <v>74</v>
      </c>
      <c r="D49" s="43"/>
      <c r="E49" s="43"/>
    </row>
    <row r="50" spans="3:5" s="5" customFormat="1" ht="16.5" thickBot="1" x14ac:dyDescent="0.3">
      <c r="C50" s="35" t="s">
        <v>44</v>
      </c>
      <c r="D50" s="35" t="s">
        <v>45</v>
      </c>
      <c r="E50" s="35" t="s">
        <v>46</v>
      </c>
    </row>
    <row r="51" spans="3:5" ht="15.75" thickTop="1" x14ac:dyDescent="0.25">
      <c r="C51" s="16" t="s">
        <v>48</v>
      </c>
      <c r="D51" s="16">
        <v>1</v>
      </c>
      <c r="E51" s="17">
        <f t="shared" ref="E51:E67" si="4">(D51*100)/$D$68</f>
        <v>5.2742616033755275E-2</v>
      </c>
    </row>
    <row r="52" spans="3:5" x14ac:dyDescent="0.25">
      <c r="C52" s="16" t="s">
        <v>50</v>
      </c>
      <c r="D52" s="16">
        <v>76</v>
      </c>
      <c r="E52" s="17">
        <f t="shared" si="4"/>
        <v>4.0084388185654012</v>
      </c>
    </row>
    <row r="53" spans="3:5" x14ac:dyDescent="0.25">
      <c r="C53" s="16" t="s">
        <v>52</v>
      </c>
      <c r="D53" s="16">
        <v>519</v>
      </c>
      <c r="E53" s="17">
        <f t="shared" si="4"/>
        <v>27.373417721518987</v>
      </c>
    </row>
    <row r="54" spans="3:5" x14ac:dyDescent="0.25">
      <c r="C54" s="16" t="s">
        <v>24</v>
      </c>
      <c r="D54" s="16">
        <v>34</v>
      </c>
      <c r="E54" s="17">
        <f t="shared" si="4"/>
        <v>1.7932489451476794</v>
      </c>
    </row>
    <row r="55" spans="3:5" x14ac:dyDescent="0.25">
      <c r="C55" s="16" t="s">
        <v>55</v>
      </c>
      <c r="D55" s="16">
        <v>18</v>
      </c>
      <c r="E55" s="17">
        <f t="shared" si="4"/>
        <v>0.94936708860759489</v>
      </c>
    </row>
    <row r="56" spans="3:5" x14ac:dyDescent="0.25">
      <c r="C56" s="16" t="s">
        <v>57</v>
      </c>
      <c r="D56" s="16">
        <v>0</v>
      </c>
      <c r="E56" s="16">
        <f t="shared" si="4"/>
        <v>0</v>
      </c>
    </row>
    <row r="57" spans="3:5" x14ac:dyDescent="0.25">
      <c r="C57" s="16" t="s">
        <v>58</v>
      </c>
      <c r="D57" s="16">
        <v>3</v>
      </c>
      <c r="E57" s="17">
        <f t="shared" si="4"/>
        <v>0.15822784810126583</v>
      </c>
    </row>
    <row r="58" spans="3:5" x14ac:dyDescent="0.25">
      <c r="C58" s="16" t="s">
        <v>59</v>
      </c>
      <c r="D58" s="16">
        <v>52</v>
      </c>
      <c r="E58" s="17">
        <f t="shared" si="4"/>
        <v>2.7426160337552741</v>
      </c>
    </row>
    <row r="59" spans="3:5" x14ac:dyDescent="0.25">
      <c r="C59" s="16" t="s">
        <v>60</v>
      </c>
      <c r="D59" s="16">
        <v>0</v>
      </c>
      <c r="E59" s="16">
        <f t="shared" si="4"/>
        <v>0</v>
      </c>
    </row>
    <row r="60" spans="3:5" x14ac:dyDescent="0.25">
      <c r="C60" s="16" t="s">
        <v>62</v>
      </c>
      <c r="D60" s="16">
        <v>8</v>
      </c>
      <c r="E60" s="17">
        <f t="shared" si="4"/>
        <v>0.4219409282700422</v>
      </c>
    </row>
    <row r="61" spans="3:5" x14ac:dyDescent="0.25">
      <c r="C61" s="16" t="s">
        <v>63</v>
      </c>
      <c r="D61" s="16">
        <v>16</v>
      </c>
      <c r="E61" s="17">
        <f t="shared" si="4"/>
        <v>0.84388185654008441</v>
      </c>
    </row>
    <row r="62" spans="3:5" x14ac:dyDescent="0.25">
      <c r="C62" s="16" t="s">
        <v>64</v>
      </c>
      <c r="D62" s="16">
        <v>1</v>
      </c>
      <c r="E62" s="17">
        <f t="shared" si="4"/>
        <v>5.2742616033755275E-2</v>
      </c>
    </row>
    <row r="63" spans="3:5" x14ac:dyDescent="0.25">
      <c r="C63" s="16" t="s">
        <v>65</v>
      </c>
      <c r="D63" s="16">
        <v>162</v>
      </c>
      <c r="E63" s="17">
        <f t="shared" si="4"/>
        <v>8.5443037974683538</v>
      </c>
    </row>
    <row r="64" spans="3:5" x14ac:dyDescent="0.25">
      <c r="C64" s="16" t="s">
        <v>66</v>
      </c>
      <c r="D64" s="16">
        <v>47</v>
      </c>
      <c r="E64" s="17">
        <f t="shared" si="4"/>
        <v>2.4789029535864979</v>
      </c>
    </row>
    <row r="65" spans="2:6" x14ac:dyDescent="0.25">
      <c r="C65" s="16" t="s">
        <v>67</v>
      </c>
      <c r="D65" s="16">
        <v>51</v>
      </c>
      <c r="E65" s="17">
        <f t="shared" si="4"/>
        <v>2.6898734177215191</v>
      </c>
    </row>
    <row r="66" spans="2:6" x14ac:dyDescent="0.25">
      <c r="C66" s="16" t="s">
        <v>68</v>
      </c>
      <c r="D66" s="16">
        <v>820</v>
      </c>
      <c r="E66" s="17">
        <f t="shared" si="4"/>
        <v>43.248945147679322</v>
      </c>
    </row>
    <row r="67" spans="2:6" x14ac:dyDescent="0.25">
      <c r="C67" s="16" t="s">
        <v>69</v>
      </c>
      <c r="D67" s="16">
        <v>88</v>
      </c>
      <c r="E67" s="17">
        <f t="shared" si="4"/>
        <v>4.6413502109704643</v>
      </c>
    </row>
    <row r="68" spans="2:6" ht="16.5" thickBot="1" x14ac:dyDescent="0.3">
      <c r="C68" s="35" t="s">
        <v>20</v>
      </c>
      <c r="D68" s="8">
        <f>SUM(D51:D67)</f>
        <v>1896</v>
      </c>
      <c r="E68" s="8">
        <f>SUM(E51:E67)</f>
        <v>99.999999999999986</v>
      </c>
    </row>
    <row r="69" spans="2:6" ht="15.75" thickTop="1" x14ac:dyDescent="0.25">
      <c r="B69" s="20"/>
      <c r="C69" s="20"/>
      <c r="D69" s="20"/>
      <c r="E69" s="20"/>
      <c r="F69" s="20"/>
    </row>
  </sheetData>
  <mergeCells count="9">
    <mergeCell ref="C49:E49"/>
    <mergeCell ref="I26:K26"/>
    <mergeCell ref="O3:P3"/>
    <mergeCell ref="O13:P13"/>
    <mergeCell ref="O23:P23"/>
    <mergeCell ref="O33:P33"/>
    <mergeCell ref="C3:E3"/>
    <mergeCell ref="I3:K3"/>
    <mergeCell ref="C26:E2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Conteo_Normalización_Petro</vt:lpstr>
      <vt:lpstr>Conteo_Normalización_HM_ZTR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Luis Monsalve Martinez</dc:creator>
  <cp:keywords/>
  <dc:description/>
  <cp:lastModifiedBy>Jorge Luis Monsalve Martinez</cp:lastModifiedBy>
  <cp:revision/>
  <dcterms:created xsi:type="dcterms:W3CDTF">2019-09-17T13:15:58Z</dcterms:created>
  <dcterms:modified xsi:type="dcterms:W3CDTF">2019-11-18T16:21:57Z</dcterms:modified>
  <cp:category/>
  <cp:contentStatus/>
</cp:coreProperties>
</file>