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17"/>
  <workbookPr/>
  <mc:AlternateContent xmlns:mc="http://schemas.openxmlformats.org/markup-compatibility/2006">
    <mc:Choice Requires="x15">
      <x15ac:absPath xmlns:x15ac="http://schemas.microsoft.com/office/spreadsheetml/2010/11/ac" url="C:\Users\veronica.montoya\Downloads\"/>
    </mc:Choice>
  </mc:AlternateContent>
  <xr:revisionPtr revIDLastSave="93" documentId="13_ncr:1_{416A5B11-B4A5-49FA-8C13-EEF763326283}" xr6:coauthVersionLast="47" xr6:coauthVersionMax="47" xr10:uidLastSave="{DBE8E186-74D3-4069-9F99-37D12740E1C9}"/>
  <bookViews>
    <workbookView xWindow="-110" yWindow="-110" windowWidth="19420" windowHeight="10420" xr2:uid="{A4DF9F74-8A58-463A-BF02-FDD006D23321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" i="1" l="1"/>
  <c r="D2" i="1"/>
  <c r="O2" i="1"/>
  <c r="N2" i="1"/>
  <c r="O10" i="1"/>
  <c r="C32" i="1"/>
  <c r="F14" i="1" s="1"/>
  <c r="D13" i="1"/>
  <c r="E13" i="1"/>
  <c r="F13" i="1"/>
  <c r="G13" i="1"/>
  <c r="H13" i="1"/>
  <c r="I13" i="1"/>
  <c r="J13" i="1"/>
  <c r="K13" i="1"/>
  <c r="L13" i="1"/>
  <c r="M13" i="1"/>
  <c r="N13" i="1"/>
  <c r="C13" i="1"/>
  <c r="O9" i="1"/>
  <c r="O8" i="1"/>
  <c r="O7" i="1"/>
  <c r="O6" i="1"/>
  <c r="O4" i="1"/>
  <c r="O3" i="1"/>
  <c r="C28" i="1"/>
  <c r="C29" i="1" s="1"/>
  <c r="M14" i="1" l="1"/>
  <c r="L14" i="1"/>
  <c r="L15" i="1" s="1"/>
  <c r="L18" i="1" s="1"/>
  <c r="K14" i="1"/>
  <c r="K15" i="1" s="1"/>
  <c r="K18" i="1" s="1"/>
  <c r="H14" i="1"/>
  <c r="H15" i="1" s="1"/>
  <c r="H18" i="1" s="1"/>
  <c r="D14" i="1"/>
  <c r="D15" i="1" s="1"/>
  <c r="D18" i="1" s="1"/>
  <c r="F15" i="1"/>
  <c r="F18" i="1" s="1"/>
  <c r="I14" i="1"/>
  <c r="I15" i="1" s="1"/>
  <c r="I18" i="1" s="1"/>
  <c r="G14" i="1"/>
  <c r="G15" i="1" s="1"/>
  <c r="E14" i="1"/>
  <c r="E15" i="1" s="1"/>
  <c r="E18" i="1" s="1"/>
  <c r="C14" i="1"/>
  <c r="C15" i="1" s="1"/>
  <c r="C18" i="1" s="1"/>
  <c r="J14" i="1"/>
  <c r="J15" i="1" s="1"/>
  <c r="J18" i="1" s="1"/>
  <c r="M15" i="1"/>
  <c r="M18" i="1" s="1"/>
  <c r="N14" i="1"/>
  <c r="N15" i="1" s="1"/>
  <c r="N18" i="1" s="1"/>
  <c r="O13" i="1"/>
  <c r="D17" i="1"/>
  <c r="I17" i="1"/>
  <c r="J17" i="1"/>
  <c r="L17" i="1"/>
  <c r="G17" i="1"/>
  <c r="N17" i="1"/>
  <c r="F17" i="1"/>
  <c r="E17" i="1"/>
  <c r="K17" i="1"/>
  <c r="C17" i="1"/>
  <c r="H17" i="1"/>
  <c r="M17" i="1"/>
  <c r="C19" i="1" l="1"/>
  <c r="G18" i="1"/>
  <c r="O18" i="1" s="1"/>
  <c r="O15" i="1"/>
  <c r="O14" i="1"/>
  <c r="E5" i="1" l="1"/>
  <c r="D5" i="1"/>
  <c r="C5" i="1"/>
  <c r="C21" i="1" s="1"/>
  <c r="C22" i="1" s="1"/>
  <c r="C23" i="1" s="1"/>
  <c r="N5" i="1"/>
  <c r="M5" i="1"/>
  <c r="M21" i="1" s="1"/>
  <c r="L5" i="1"/>
  <c r="L21" i="1" s="1"/>
  <c r="K5" i="1"/>
  <c r="K21" i="1" s="1"/>
  <c r="J5" i="1"/>
  <c r="J21" i="1" s="1"/>
  <c r="I5" i="1"/>
  <c r="I21" i="1" s="1"/>
  <c r="H5" i="1"/>
  <c r="H21" i="1" s="1"/>
  <c r="G5" i="1"/>
  <c r="G21" i="1" s="1"/>
  <c r="F5" i="1"/>
  <c r="F21" i="1" s="1"/>
  <c r="O5" i="1" l="1"/>
  <c r="C2" i="1"/>
  <c r="D21" i="1"/>
  <c r="N21" i="1"/>
  <c r="E21" i="1"/>
  <c r="E22" i="1" s="1"/>
  <c r="E23" i="1" s="1"/>
  <c r="L22" i="1"/>
  <c r="L23" i="1" s="1"/>
  <c r="K22" i="1"/>
  <c r="K23" i="1" s="1"/>
  <c r="F22" i="1"/>
  <c r="F23" i="1" s="1"/>
  <c r="L20" i="1"/>
  <c r="K20" i="1"/>
  <c r="F20" i="1"/>
  <c r="E20" i="1"/>
  <c r="O21" i="1" l="1"/>
  <c r="I19" i="1" l="1"/>
  <c r="I22" i="1" s="1"/>
  <c r="I23" i="1" s="1"/>
  <c r="J19" i="1"/>
  <c r="J20" i="1" s="1"/>
  <c r="N19" i="1"/>
  <c r="N20" i="1" s="1"/>
  <c r="H19" i="1"/>
  <c r="H22" i="1" s="1"/>
  <c r="H23" i="1" s="1"/>
  <c r="D19" i="1"/>
  <c r="D22" i="1" s="1"/>
  <c r="D23" i="1" s="1"/>
  <c r="G19" i="1"/>
  <c r="G20" i="1" s="1"/>
  <c r="O17" i="1"/>
  <c r="M19" i="1"/>
  <c r="I20" i="1" l="1"/>
  <c r="J22" i="1"/>
  <c r="J23" i="1" s="1"/>
  <c r="O19" i="1"/>
  <c r="O20" i="1" s="1"/>
  <c r="N22" i="1"/>
  <c r="N23" i="1" s="1"/>
  <c r="G22" i="1"/>
  <c r="G23" i="1" s="1"/>
  <c r="C20" i="1"/>
  <c r="H20" i="1"/>
  <c r="D20" i="1"/>
  <c r="M22" i="1"/>
  <c r="M23" i="1" s="1"/>
  <c r="M20" i="1"/>
  <c r="O22" i="1" l="1"/>
  <c r="O23" i="1" s="1"/>
  <c r="H2" i="1" l="1"/>
  <c r="K2" i="1"/>
  <c r="M2" i="1"/>
  <c r="J2" i="1"/>
  <c r="L2" i="1"/>
  <c r="G2" i="1"/>
  <c r="F2" i="1"/>
  <c r="I2" i="1"/>
</calcChain>
</file>

<file path=xl/sharedStrings.xml><?xml version="1.0" encoding="utf-8"?>
<sst xmlns="http://schemas.openxmlformats.org/spreadsheetml/2006/main" count="43" uniqueCount="43">
  <si>
    <t>Presupuesto de inversiones para ejecución del Plan de Mercadeo</t>
  </si>
  <si>
    <t>Posicionamiento Colombia</t>
  </si>
  <si>
    <t>Campaña de activación de marca</t>
  </si>
  <si>
    <t>Impulsadoras</t>
  </si>
  <si>
    <t xml:space="preserve">Analista </t>
  </si>
  <si>
    <t>Mercadeo digital - Community</t>
  </si>
  <si>
    <t>Pauta digital</t>
  </si>
  <si>
    <t>Degustaciones</t>
  </si>
  <si>
    <t>Ferias - Impulsadores</t>
  </si>
  <si>
    <t>Encuestas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</si>
  <si>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</si>
  <si>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</si>
  <si>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</si>
  <si>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</si>
  <si>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</si>
  <si>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</si>
  <si>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</si>
  <si>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</si>
  <si>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</si>
  <si>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</si>
  <si>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</si>
  <si>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</si>
  <si>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Costos y margenes de producción</t>
  </si>
  <si>
    <t>Costo libra PESOS</t>
  </si>
  <si>
    <t>Costo logística</t>
  </si>
  <si>
    <t>Costo de venta</t>
  </si>
  <si>
    <t>Ventas mensuales</t>
  </si>
  <si>
    <t>Costos de ventas</t>
  </si>
  <si>
    <t>Utilidad bruta</t>
  </si>
  <si>
    <t>Mg bruto</t>
  </si>
  <si>
    <t>Gastos de Ventas</t>
  </si>
  <si>
    <t>Utilidad operacional</t>
  </si>
  <si>
    <t>Mg Operacional</t>
  </si>
  <si>
    <t>Proyección de ventas</t>
  </si>
  <si>
    <t>TRM</t>
  </si>
  <si>
    <t>Precio de venta Exito</t>
  </si>
  <si>
    <t>Presentación</t>
  </si>
  <si>
    <t>Precio por gramo</t>
  </si>
  <si>
    <t>Precio de venta libra</t>
  </si>
  <si>
    <t>Costo transporte por und</t>
  </si>
  <si>
    <t>Libras mensuales</t>
  </si>
  <si>
    <t>Explicación</t>
  </si>
  <si>
    <t>Unidades mensuales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</si>
</sst>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-&quot;$&quot;\ * #,##0.00_-;\-&quot;$&quot;\ * #,##0.00_-;_-&quot;$&quot;\ * &quot;-&quot;??_-;_-@_-"/>
    <numFmt numFmtId="165" formatCode="0.0"/>
    <numFmt numFmtId="166" formatCode="_-[$$-409]* #,##0_ ;_-[$$-409]* \-#,##0\ ;_-[$$-409]* &quot;-&quot;??_ ;_-@_ "/>
    <numFmt numFmtId="167" formatCode="_-&quot;$&quot;\ * #,##0_-;\-&quot;$&quot;\ * #,##0_-;_-&quot;$&quot;\ * &quot;-&quot;??_-;_-@_-"/>
    <numFmt numFmtId="168" formatCode="_-&quot;$&quot;\ * #,##0.0_-;\-&quot;$&quot;\ * #,##0.0_-;_-&quot;$&quot;\ * &quot;-&quot;??_-;_-@_-"/>
    <numFmt numFmtId="169" formatCode="_-[$$-409]* #,##0.00_ ;_-[$$-409]* \-#,##0.00\ ;_-[$$-409]* &quot;-&quot;??_ ;_-@_ "/>
    <numFmt numFmtId="170" formatCode="_-* #,##0_-;\-* #,##0_-;_-* &quot;-&quot;??_-;_-@_-"/>
  </numFmts>
  <fonts count="5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1" xfId="0" applyFont="1" applyBorder="1"/>
    <xf numFmtId="0" fontId="2" fillId="0" borderId="0" xfId="0" applyFont="1"/>
    <xf numFmtId="165" fontId="2" fillId="0" borderId="1" xfId="0" applyNumberFormat="1" applyFont="1" applyBorder="1"/>
    <xf numFmtId="166" fontId="2" fillId="0" borderId="1" xfId="0" applyNumberFormat="1" applyFont="1" applyBorder="1"/>
    <xf numFmtId="166" fontId="2" fillId="0" borderId="0" xfId="0" applyNumberFormat="1" applyFont="1"/>
    <xf numFmtId="0" fontId="3" fillId="0" borderId="1" xfId="0" applyFont="1" applyBorder="1" applyAlignment="1">
      <alignment horizontal="center"/>
    </xf>
    <xf numFmtId="168" fontId="2" fillId="0" borderId="3" xfId="2" applyNumberFormat="1" applyFont="1" applyBorder="1"/>
    <xf numFmtId="167" fontId="2" fillId="0" borderId="1" xfId="2" applyNumberFormat="1" applyFont="1" applyBorder="1"/>
    <xf numFmtId="167" fontId="2" fillId="0" borderId="1" xfId="0" applyNumberFormat="1" applyFont="1" applyBorder="1"/>
    <xf numFmtId="0" fontId="2" fillId="0" borderId="5" xfId="0" applyFont="1" applyBorder="1"/>
    <xf numFmtId="166" fontId="2" fillId="0" borderId="5" xfId="0" applyNumberFormat="1" applyFont="1" applyBorder="1"/>
    <xf numFmtId="0" fontId="2" fillId="0" borderId="4" xfId="0" applyFont="1" applyBorder="1"/>
    <xf numFmtId="170" fontId="2" fillId="0" borderId="4" xfId="1" applyNumberFormat="1" applyFont="1" applyBorder="1"/>
    <xf numFmtId="9" fontId="0" fillId="0" borderId="0" xfId="3" applyFont="1"/>
    <xf numFmtId="0" fontId="2" fillId="0" borderId="2" xfId="0" applyFont="1" applyBorder="1"/>
    <xf numFmtId="166" fontId="2" fillId="0" borderId="6" xfId="0" applyNumberFormat="1" applyFont="1" applyBorder="1"/>
    <xf numFmtId="166" fontId="2" fillId="0" borderId="4" xfId="0" applyNumberFormat="1" applyFont="1" applyBorder="1"/>
    <xf numFmtId="9" fontId="2" fillId="0" borderId="4" xfId="3" applyFont="1" applyBorder="1"/>
    <xf numFmtId="169" fontId="2" fillId="0" borderId="4" xfId="0" applyNumberFormat="1" applyFont="1" applyBorder="1"/>
    <xf numFmtId="167" fontId="3" fillId="0" borderId="1" xfId="2" applyNumberFormat="1" applyFont="1" applyBorder="1" applyAlignment="1">
      <alignment horizontal="center"/>
    </xf>
    <xf numFmtId="167" fontId="2" fillId="0" borderId="4" xfId="2" applyNumberFormat="1" applyFont="1" applyBorder="1"/>
    <xf numFmtId="0" fontId="4" fillId="0" borderId="8" xfId="0" applyFont="1" applyBorder="1" applyAlignment="1">
      <alignment horizontal="left" vertical="center" wrapText="1"/>
    </xf>
    <xf numFmtId="0" fontId="2" fillId="0" borderId="3" xfId="0" applyFont="1" applyBorder="1"/>
    <xf numFmtId="0" fontId="2" fillId="0" borderId="11" xfId="0" applyFont="1" applyBorder="1"/>
    <xf numFmtId="0" fontId="2" fillId="0" borderId="12" xfId="0" applyFont="1" applyBorder="1"/>
    <xf numFmtId="0" fontId="3" fillId="0" borderId="3" xfId="0" applyFont="1" applyBorder="1" applyAlignment="1">
      <alignment horizontal="center"/>
    </xf>
    <xf numFmtId="9" fontId="2" fillId="0" borderId="0" xfId="3" applyFont="1" applyBorder="1"/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0" fillId="0" borderId="2" xfId="0" applyBorder="1"/>
    <xf numFmtId="0" fontId="2" fillId="0" borderId="13" xfId="0" applyFont="1" applyBorder="1"/>
    <xf numFmtId="166" fontId="2" fillId="0" borderId="14" xfId="0" applyNumberFormat="1" applyFont="1" applyBorder="1"/>
    <xf numFmtId="167" fontId="2" fillId="0" borderId="14" xfId="2" applyNumberFormat="1" applyFont="1" applyBorder="1"/>
    <xf numFmtId="0" fontId="0" fillId="0" borderId="1" xfId="0" applyBorder="1"/>
  </cellXfs>
  <cellStyles count="4">
    <cellStyle name="Millares" xfId="1" builtinId="3"/>
    <cellStyle name="Moneda" xfId="2" builtinId="4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24</xdr:row>
      <xdr:rowOff>85725</xdr:rowOff>
    </xdr:from>
    <xdr:to>
      <xdr:col>4</xdr:col>
      <xdr:colOff>933450</xdr:colOff>
      <xdr:row>28</xdr:row>
      <xdr:rowOff>114300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7EE006D-EA5F-40D3-9CA9-1566B4FAA9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86275" y="5419725"/>
          <a:ext cx="933450" cy="790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DA1FF-CBFD-4F30-844E-BEE951EE99E3}">
  <dimension ref="A2:O34"/>
  <sheetViews>
    <sheetView tabSelected="1" zoomScale="87" zoomScaleNormal="87" workbookViewId="0">
      <selection activeCell="O10" sqref="O10"/>
    </sheetView>
  </sheetViews>
  <sheetFormatPr defaultColWidth="11.42578125" defaultRowHeight="15" customHeight="1"/>
  <cols>
    <col min="1" max="1" width="16" customWidth="1"/>
    <col min="2" max="2" width="23" bestFit="1" customWidth="1"/>
    <col min="3" max="5" width="14.140625" bestFit="1" customWidth="1"/>
    <col min="6" max="14" width="14.85546875" customWidth="1"/>
    <col min="15" max="15" width="14" bestFit="1" customWidth="1"/>
  </cols>
  <sheetData>
    <row r="2" spans="1:15" ht="15" customHeight="1">
      <c r="A2" s="31" t="s">
        <v>0</v>
      </c>
      <c r="B2" s="26" t="s">
        <v>1</v>
      </c>
      <c r="C2" s="20">
        <f t="shared" ref="C2:E2" si="0">+SUM(C3:C9)</f>
        <v>18845000</v>
      </c>
      <c r="D2" s="20">
        <f>+SUM(D3:D10)</f>
        <v>36305000</v>
      </c>
      <c r="E2" s="20">
        <f>+SUM(E3:E10)</f>
        <v>24305000</v>
      </c>
      <c r="F2" s="20">
        <f>+SUM(F3:F9)</f>
        <v>18845000</v>
      </c>
      <c r="G2" s="20">
        <f>+SUM(G3:G9)</f>
        <v>18845000</v>
      </c>
      <c r="H2" s="20">
        <f>+SUM(H3:H9)</f>
        <v>23845000</v>
      </c>
      <c r="I2" s="20">
        <f>+SUM(I3:I9)</f>
        <v>18845000</v>
      </c>
      <c r="J2" s="20">
        <f>+SUM(J3:J9)</f>
        <v>30845000</v>
      </c>
      <c r="K2" s="20">
        <f>+SUM(K3:K9)</f>
        <v>18845000</v>
      </c>
      <c r="L2" s="20">
        <f>+SUM(L3:L9)</f>
        <v>18845000</v>
      </c>
      <c r="M2" s="20">
        <f>+SUM(M3:M9)</f>
        <v>18845000</v>
      </c>
      <c r="N2" s="20">
        <f>+SUM(N3:N9)</f>
        <v>30845000</v>
      </c>
      <c r="O2" s="20">
        <f>+SUM(O3:O10)</f>
        <v>278060000</v>
      </c>
    </row>
    <row r="3" spans="1:15">
      <c r="A3" s="32"/>
      <c r="B3" s="23" t="s">
        <v>2</v>
      </c>
      <c r="C3" s="4">
        <v>5000000</v>
      </c>
      <c r="D3" s="4">
        <v>5000000</v>
      </c>
      <c r="E3" s="4">
        <v>5000000</v>
      </c>
      <c r="F3" s="4">
        <v>5000000</v>
      </c>
      <c r="G3" s="4">
        <v>5000000</v>
      </c>
      <c r="H3" s="4">
        <v>5000000</v>
      </c>
      <c r="I3" s="4">
        <v>5000000</v>
      </c>
      <c r="J3" s="4">
        <v>5000000</v>
      </c>
      <c r="K3" s="4">
        <v>5000000</v>
      </c>
      <c r="L3" s="4">
        <v>5000000</v>
      </c>
      <c r="M3" s="4">
        <v>5000000</v>
      </c>
      <c r="N3" s="4">
        <v>5000000</v>
      </c>
      <c r="O3" s="21">
        <f>SUM(C3:N3)</f>
        <v>60000000</v>
      </c>
    </row>
    <row r="4" spans="1:15">
      <c r="A4" s="32"/>
      <c r="B4" s="23" t="s">
        <v>3</v>
      </c>
      <c r="C4" s="4">
        <v>2500000</v>
      </c>
      <c r="D4" s="4">
        <v>2500000</v>
      </c>
      <c r="E4" s="4">
        <v>2500000</v>
      </c>
      <c r="F4" s="4">
        <v>2500000</v>
      </c>
      <c r="G4" s="4">
        <v>2500000</v>
      </c>
      <c r="H4" s="4">
        <v>2500000</v>
      </c>
      <c r="I4" s="4">
        <v>2500000</v>
      </c>
      <c r="J4" s="4">
        <v>2500000</v>
      </c>
      <c r="K4" s="4">
        <v>2500000</v>
      </c>
      <c r="L4" s="4">
        <v>2500000</v>
      </c>
      <c r="M4" s="4">
        <v>2500000</v>
      </c>
      <c r="N4" s="4">
        <v>2500000</v>
      </c>
      <c r="O4" s="21">
        <f t="shared" ref="O4:O9" si="1">SUM(C4:N4)</f>
        <v>30000000</v>
      </c>
    </row>
    <row r="5" spans="1:15">
      <c r="A5" s="32"/>
      <c r="B5" s="24" t="s">
        <v>4</v>
      </c>
      <c r="C5" s="11">
        <f t="shared" ref="C5:F5" si="2">4500000*1.41</f>
        <v>6345000</v>
      </c>
      <c r="D5" s="11">
        <f t="shared" si="2"/>
        <v>6345000</v>
      </c>
      <c r="E5" s="11">
        <f t="shared" si="2"/>
        <v>6345000</v>
      </c>
      <c r="F5" s="11">
        <f>4500000*1.41</f>
        <v>6345000</v>
      </c>
      <c r="G5" s="11">
        <f t="shared" ref="G5:N5" si="3">4500000*1.41</f>
        <v>6345000</v>
      </c>
      <c r="H5" s="11">
        <f t="shared" si="3"/>
        <v>6345000</v>
      </c>
      <c r="I5" s="11">
        <f t="shared" si="3"/>
        <v>6345000</v>
      </c>
      <c r="J5" s="11">
        <f t="shared" si="3"/>
        <v>6345000</v>
      </c>
      <c r="K5" s="11">
        <f t="shared" si="3"/>
        <v>6345000</v>
      </c>
      <c r="L5" s="11">
        <f t="shared" si="3"/>
        <v>6345000</v>
      </c>
      <c r="M5" s="11">
        <f t="shared" si="3"/>
        <v>6345000</v>
      </c>
      <c r="N5" s="11">
        <f t="shared" si="3"/>
        <v>6345000</v>
      </c>
      <c r="O5" s="21">
        <f t="shared" si="1"/>
        <v>76140000</v>
      </c>
    </row>
    <row r="6" spans="1:15">
      <c r="A6" s="32"/>
      <c r="B6" s="25" t="s">
        <v>5</v>
      </c>
      <c r="C6" s="21">
        <v>3000000</v>
      </c>
      <c r="D6" s="21">
        <v>3000000</v>
      </c>
      <c r="E6" s="21">
        <v>3000000</v>
      </c>
      <c r="F6" s="21">
        <v>3000000</v>
      </c>
      <c r="G6" s="21">
        <v>3000000</v>
      </c>
      <c r="H6" s="21">
        <v>3000000</v>
      </c>
      <c r="I6" s="21">
        <v>3000000</v>
      </c>
      <c r="J6" s="21">
        <v>3000000</v>
      </c>
      <c r="K6" s="21">
        <v>3000000</v>
      </c>
      <c r="L6" s="21">
        <v>3000000</v>
      </c>
      <c r="M6" s="21">
        <v>3000000</v>
      </c>
      <c r="N6" s="21">
        <v>3000000</v>
      </c>
      <c r="O6" s="21">
        <f t="shared" si="1"/>
        <v>36000000</v>
      </c>
    </row>
    <row r="7" spans="1:15">
      <c r="A7" s="32"/>
      <c r="B7" s="25" t="s">
        <v>6</v>
      </c>
      <c r="C7" s="17">
        <v>1000000</v>
      </c>
      <c r="D7" s="17">
        <v>1000000</v>
      </c>
      <c r="E7" s="17">
        <v>1000000</v>
      </c>
      <c r="F7" s="17">
        <v>1000000</v>
      </c>
      <c r="G7" s="17">
        <v>1000000</v>
      </c>
      <c r="H7" s="17">
        <v>1000000</v>
      </c>
      <c r="I7" s="17">
        <v>1000000</v>
      </c>
      <c r="J7" s="17">
        <v>1000000</v>
      </c>
      <c r="K7" s="17">
        <v>1000000</v>
      </c>
      <c r="L7" s="17">
        <v>1000000</v>
      </c>
      <c r="M7" s="17">
        <v>1000000</v>
      </c>
      <c r="N7" s="17">
        <v>1000000</v>
      </c>
      <c r="O7" s="21">
        <f t="shared" si="1"/>
        <v>12000000</v>
      </c>
    </row>
    <row r="8" spans="1:15">
      <c r="A8" s="32"/>
      <c r="B8" s="25" t="s">
        <v>7</v>
      </c>
      <c r="C8" s="17">
        <v>1000000</v>
      </c>
      <c r="D8" s="17">
        <v>1000000</v>
      </c>
      <c r="E8" s="17">
        <v>1000000</v>
      </c>
      <c r="F8" s="17">
        <v>1000000</v>
      </c>
      <c r="G8" s="17">
        <v>1000000</v>
      </c>
      <c r="H8" s="17">
        <v>1000000</v>
      </c>
      <c r="I8" s="17">
        <v>1000000</v>
      </c>
      <c r="J8" s="17">
        <v>1000000</v>
      </c>
      <c r="K8" s="17">
        <v>1000000</v>
      </c>
      <c r="L8" s="17">
        <v>1000000</v>
      </c>
      <c r="M8" s="17">
        <v>1000000</v>
      </c>
      <c r="N8" s="17">
        <v>1000000</v>
      </c>
      <c r="O8" s="21">
        <f t="shared" si="1"/>
        <v>12000000</v>
      </c>
    </row>
    <row r="9" spans="1:15">
      <c r="A9" s="33"/>
      <c r="B9" s="23" t="s">
        <v>8</v>
      </c>
      <c r="C9" s="11"/>
      <c r="D9" s="36">
        <v>12000000</v>
      </c>
      <c r="E9" s="36"/>
      <c r="F9" s="11"/>
      <c r="G9" s="11"/>
      <c r="H9" s="11">
        <v>5000000</v>
      </c>
      <c r="I9" s="11"/>
      <c r="J9" s="11">
        <v>12000000</v>
      </c>
      <c r="K9" s="11"/>
      <c r="L9" s="11"/>
      <c r="M9" s="11"/>
      <c r="N9" s="11">
        <v>12000000</v>
      </c>
      <c r="O9" s="37">
        <f t="shared" si="1"/>
        <v>41000000</v>
      </c>
    </row>
    <row r="10" spans="1:15">
      <c r="B10" s="35" t="s">
        <v>9</v>
      </c>
      <c r="C10" s="34"/>
      <c r="D10" s="4">
        <v>5460000</v>
      </c>
      <c r="E10" s="4">
        <v>5460000</v>
      </c>
      <c r="F10" s="38"/>
      <c r="G10" s="38"/>
      <c r="H10" s="38"/>
      <c r="I10" s="38"/>
      <c r="J10" s="38"/>
      <c r="K10" s="38"/>
      <c r="L10" s="38"/>
      <c r="M10" s="38"/>
      <c r="N10" s="34"/>
      <c r="O10" s="8">
        <f>SUM(C10:N10)</f>
        <v>10920000</v>
      </c>
    </row>
    <row r="12" spans="1:15">
      <c r="B12" s="2"/>
      <c r="C12" s="6" t="s">
        <v>10</v>
      </c>
      <c r="D12" s="6" t="s">
        <v>11</v>
      </c>
      <c r="E12" s="6" t="s">
        <v>12</v>
      </c>
      <c r="F12" s="6" t="s">
        <v>13</v>
      </c>
      <c r="G12" s="6" t="s">
        <v>14</v>
      </c>
      <c r="H12" s="6" t="s">
        <v>15</v>
      </c>
      <c r="I12" s="6" t="s">
        <v>16</v>
      </c>
      <c r="J12" s="6" t="s">
        <v>17</v>
      </c>
      <c r="K12" s="6" t="s">
        <v>18</v>
      </c>
      <c r="L12" s="6" t="s">
        <v>19</v>
      </c>
      <c r="M12" s="6" t="s">
        <v>20</v>
      </c>
      <c r="N12" s="6" t="s">
        <v>21</v>
      </c>
      <c r="O12" s="6"/>
    </row>
    <row r="13" spans="1:15" ht="15" customHeight="1">
      <c r="A13" s="31" t="s">
        <v>22</v>
      </c>
      <c r="B13" s="23" t="s">
        <v>23</v>
      </c>
      <c r="C13" s="7">
        <f>+(4364*$C$31*60%)+(4280*$C$31*40%)</f>
        <v>12991200</v>
      </c>
      <c r="D13" s="7">
        <f t="shared" ref="D13:N13" si="4">+(4364*$C$31*60%)+(4280*$C$31*40%)</f>
        <v>12991200</v>
      </c>
      <c r="E13" s="7">
        <f t="shared" si="4"/>
        <v>12991200</v>
      </c>
      <c r="F13" s="7">
        <f t="shared" si="4"/>
        <v>12991200</v>
      </c>
      <c r="G13" s="7">
        <f t="shared" si="4"/>
        <v>12991200</v>
      </c>
      <c r="H13" s="7">
        <f t="shared" si="4"/>
        <v>12991200</v>
      </c>
      <c r="I13" s="7">
        <f t="shared" si="4"/>
        <v>12991200</v>
      </c>
      <c r="J13" s="7">
        <f t="shared" si="4"/>
        <v>12991200</v>
      </c>
      <c r="K13" s="7">
        <f t="shared" si="4"/>
        <v>12991200</v>
      </c>
      <c r="L13" s="7">
        <f t="shared" si="4"/>
        <v>12991200</v>
      </c>
      <c r="M13" s="7">
        <f t="shared" si="4"/>
        <v>12991200</v>
      </c>
      <c r="N13" s="7">
        <f t="shared" si="4"/>
        <v>12991200</v>
      </c>
      <c r="O13" s="7">
        <f>+SUM(C13:N13)</f>
        <v>155894400</v>
      </c>
    </row>
    <row r="14" spans="1:15">
      <c r="A14" s="32"/>
      <c r="B14" s="23" t="s">
        <v>24</v>
      </c>
      <c r="C14" s="8">
        <f>+$C$32*$C$30</f>
        <v>6469500</v>
      </c>
      <c r="D14" s="8">
        <f t="shared" ref="D14:N14" si="5">+$C$32*$C$30</f>
        <v>6469500</v>
      </c>
      <c r="E14" s="8">
        <f t="shared" si="5"/>
        <v>6469500</v>
      </c>
      <c r="F14" s="8">
        <f t="shared" si="5"/>
        <v>6469500</v>
      </c>
      <c r="G14" s="8">
        <f t="shared" si="5"/>
        <v>6469500</v>
      </c>
      <c r="H14" s="8">
        <f t="shared" si="5"/>
        <v>6469500</v>
      </c>
      <c r="I14" s="8">
        <f t="shared" si="5"/>
        <v>6469500</v>
      </c>
      <c r="J14" s="8">
        <f t="shared" si="5"/>
        <v>6469500</v>
      </c>
      <c r="K14" s="8">
        <f t="shared" si="5"/>
        <v>6469500</v>
      </c>
      <c r="L14" s="8">
        <f t="shared" si="5"/>
        <v>6469500</v>
      </c>
      <c r="M14" s="8">
        <f t="shared" si="5"/>
        <v>6469500</v>
      </c>
      <c r="N14" s="8">
        <f t="shared" si="5"/>
        <v>6469500</v>
      </c>
      <c r="O14" s="7">
        <f t="shared" ref="O14:O15" si="6">+SUM(C14:N14)</f>
        <v>77634000</v>
      </c>
    </row>
    <row r="15" spans="1:15">
      <c r="A15" s="32"/>
      <c r="B15" s="23" t="s">
        <v>25</v>
      </c>
      <c r="C15" s="9">
        <f>+C13+C14</f>
        <v>19460700</v>
      </c>
      <c r="D15" s="9">
        <f t="shared" ref="D15:N15" si="7">+D13+D14</f>
        <v>19460700</v>
      </c>
      <c r="E15" s="9">
        <f t="shared" si="7"/>
        <v>19460700</v>
      </c>
      <c r="F15" s="9">
        <f t="shared" si="7"/>
        <v>19460700</v>
      </c>
      <c r="G15" s="9">
        <f t="shared" si="7"/>
        <v>19460700</v>
      </c>
      <c r="H15" s="9">
        <f t="shared" si="7"/>
        <v>19460700</v>
      </c>
      <c r="I15" s="9">
        <f t="shared" si="7"/>
        <v>19460700</v>
      </c>
      <c r="J15" s="9">
        <f t="shared" si="7"/>
        <v>19460700</v>
      </c>
      <c r="K15" s="9">
        <f t="shared" si="7"/>
        <v>19460700</v>
      </c>
      <c r="L15" s="9">
        <f t="shared" si="7"/>
        <v>19460700</v>
      </c>
      <c r="M15" s="9">
        <f t="shared" si="7"/>
        <v>19460700</v>
      </c>
      <c r="N15" s="9">
        <f t="shared" si="7"/>
        <v>19460700</v>
      </c>
      <c r="O15" s="7">
        <f t="shared" si="6"/>
        <v>233528400</v>
      </c>
    </row>
    <row r="16" spans="1:15">
      <c r="A16" s="3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1:15">
      <c r="A17" s="32"/>
      <c r="B17" s="23" t="s">
        <v>26</v>
      </c>
      <c r="C17" s="4">
        <f>+$C$29*$C$31</f>
        <v>52437000</v>
      </c>
      <c r="D17" s="4">
        <f t="shared" ref="D17:H17" si="8">+$C$29*$C$31</f>
        <v>52437000</v>
      </c>
      <c r="E17" s="4">
        <f t="shared" si="8"/>
        <v>52437000</v>
      </c>
      <c r="F17" s="4">
        <f t="shared" si="8"/>
        <v>52437000</v>
      </c>
      <c r="G17" s="4">
        <f t="shared" si="8"/>
        <v>52437000</v>
      </c>
      <c r="H17" s="4">
        <f t="shared" si="8"/>
        <v>52437000</v>
      </c>
      <c r="I17" s="4">
        <f>+$C$29*$C$31*1.1</f>
        <v>57680700.000000007</v>
      </c>
      <c r="J17" s="4">
        <f t="shared" ref="J17:K17" si="9">+$C$29*$C$31*1.1</f>
        <v>57680700.000000007</v>
      </c>
      <c r="K17" s="4">
        <f t="shared" si="9"/>
        <v>57680700.000000007</v>
      </c>
      <c r="L17" s="4">
        <f>+$C$29*$C$31*1.15</f>
        <v>60302549.999999993</v>
      </c>
      <c r="M17" s="4">
        <f t="shared" ref="M17:N17" si="10">+$C$29*$C$31*1.15</f>
        <v>60302549.999999993</v>
      </c>
      <c r="N17" s="4">
        <f t="shared" si="10"/>
        <v>60302549.999999993</v>
      </c>
      <c r="O17" s="4">
        <f>+SUM(C17:L17)</f>
        <v>547966650</v>
      </c>
    </row>
    <row r="18" spans="1:15">
      <c r="A18" s="32"/>
      <c r="B18" s="23" t="s">
        <v>27</v>
      </c>
      <c r="C18" s="4">
        <f>+C15</f>
        <v>19460700</v>
      </c>
      <c r="D18" s="4">
        <f t="shared" ref="D18:N18" si="11">+D15</f>
        <v>19460700</v>
      </c>
      <c r="E18" s="4">
        <f t="shared" si="11"/>
        <v>19460700</v>
      </c>
      <c r="F18" s="4">
        <f t="shared" si="11"/>
        <v>19460700</v>
      </c>
      <c r="G18" s="4">
        <f t="shared" si="11"/>
        <v>19460700</v>
      </c>
      <c r="H18" s="4">
        <f t="shared" si="11"/>
        <v>19460700</v>
      </c>
      <c r="I18" s="4">
        <f t="shared" si="11"/>
        <v>19460700</v>
      </c>
      <c r="J18" s="4">
        <f t="shared" si="11"/>
        <v>19460700</v>
      </c>
      <c r="K18" s="4">
        <f t="shared" si="11"/>
        <v>19460700</v>
      </c>
      <c r="L18" s="4">
        <f>+L15</f>
        <v>19460700</v>
      </c>
      <c r="M18" s="4">
        <f t="shared" si="11"/>
        <v>19460700</v>
      </c>
      <c r="N18" s="4">
        <f t="shared" si="11"/>
        <v>19460700</v>
      </c>
      <c r="O18" s="4">
        <f>+SUM(C18:L18)</f>
        <v>194607000</v>
      </c>
    </row>
    <row r="19" spans="1:15">
      <c r="A19" s="32"/>
      <c r="B19" s="24" t="s">
        <v>28</v>
      </c>
      <c r="C19" s="11">
        <f>+C17-C18</f>
        <v>32976300</v>
      </c>
      <c r="D19" s="11">
        <f t="shared" ref="D19:J19" si="12">+D17-D18</f>
        <v>32976300</v>
      </c>
      <c r="E19" s="11">
        <v>41691551.698866352</v>
      </c>
      <c r="F19" s="11">
        <v>41691551.698866352</v>
      </c>
      <c r="G19" s="11">
        <f t="shared" si="12"/>
        <v>32976300</v>
      </c>
      <c r="H19" s="11">
        <f t="shared" si="12"/>
        <v>32976300</v>
      </c>
      <c r="I19" s="11">
        <f t="shared" si="12"/>
        <v>38220000.000000007</v>
      </c>
      <c r="J19" s="11">
        <f t="shared" si="12"/>
        <v>38220000.000000007</v>
      </c>
      <c r="K19" s="11">
        <v>33666100.127029985</v>
      </c>
      <c r="L19" s="11">
        <v>33666100.127029985</v>
      </c>
      <c r="M19" s="11">
        <f>+M17-M18</f>
        <v>40841849.999999993</v>
      </c>
      <c r="N19" s="11">
        <f>+N17-N18</f>
        <v>40841849.999999993</v>
      </c>
      <c r="O19" s="11">
        <f>+O17-O18</f>
        <v>353359650</v>
      </c>
    </row>
    <row r="20" spans="1:15">
      <c r="A20" s="32"/>
      <c r="B20" s="25" t="s">
        <v>29</v>
      </c>
      <c r="C20" s="18">
        <f t="shared" ref="C20:L20" si="13">+C19/C17</f>
        <v>0.62887464957949535</v>
      </c>
      <c r="D20" s="18">
        <f t="shared" si="13"/>
        <v>0.62887464957949535</v>
      </c>
      <c r="E20" s="18">
        <f t="shared" si="13"/>
        <v>0.795078888930838</v>
      </c>
      <c r="F20" s="18">
        <f t="shared" si="13"/>
        <v>0.795078888930838</v>
      </c>
      <c r="G20" s="18">
        <f t="shared" si="13"/>
        <v>0.62887464957949535</v>
      </c>
      <c r="H20" s="18">
        <f t="shared" si="13"/>
        <v>0.62887464957949535</v>
      </c>
      <c r="I20" s="18">
        <f t="shared" si="13"/>
        <v>0.66261331779954136</v>
      </c>
      <c r="J20" s="18">
        <f t="shared" si="13"/>
        <v>0.66261331779954136</v>
      </c>
      <c r="K20" s="18">
        <f t="shared" si="13"/>
        <v>0.58366316856470157</v>
      </c>
      <c r="L20" s="18">
        <f t="shared" si="13"/>
        <v>0.55828650906188859</v>
      </c>
      <c r="M20" s="18">
        <f>+M19/M17</f>
        <v>0.67728230398216982</v>
      </c>
      <c r="N20" s="18">
        <f>+N19/N17</f>
        <v>0.67728230398216982</v>
      </c>
      <c r="O20" s="18">
        <f>+O19/O17</f>
        <v>0.64485612399951708</v>
      </c>
    </row>
    <row r="21" spans="1:15">
      <c r="A21" s="32"/>
      <c r="B21" s="25" t="s">
        <v>30</v>
      </c>
      <c r="C21" s="17">
        <f>+SUM(C3:C9)</f>
        <v>18845000</v>
      </c>
      <c r="D21" s="17">
        <f>+SUM(D3:D9)</f>
        <v>30845000</v>
      </c>
      <c r="E21" s="17">
        <f>+SUM(E3:E9)</f>
        <v>18845000</v>
      </c>
      <c r="F21" s="17">
        <f>+SUM(F3:F9)</f>
        <v>18845000</v>
      </c>
      <c r="G21" s="17">
        <f>+SUM(G3:G9)</f>
        <v>18845000</v>
      </c>
      <c r="H21" s="17">
        <f>+SUM(H3:H9)</f>
        <v>23845000</v>
      </c>
      <c r="I21" s="17">
        <f>+SUM(I3:I9)</f>
        <v>18845000</v>
      </c>
      <c r="J21" s="17">
        <f>+SUM(J3:J9)</f>
        <v>30845000</v>
      </c>
      <c r="K21" s="17">
        <f>+SUM(K3:K9)</f>
        <v>18845000</v>
      </c>
      <c r="L21" s="17">
        <f>+SUM(L3:L9)</f>
        <v>18845000</v>
      </c>
      <c r="M21" s="17">
        <f>+SUM(M3:M9)</f>
        <v>18845000</v>
      </c>
      <c r="N21" s="17">
        <f>+SUM(N3:N9)</f>
        <v>30845000</v>
      </c>
      <c r="O21" s="17">
        <f>+SUM(C21:N21)</f>
        <v>267140000</v>
      </c>
    </row>
    <row r="22" spans="1:15">
      <c r="A22" s="32"/>
      <c r="B22" s="25" t="s">
        <v>31</v>
      </c>
      <c r="C22" s="19">
        <f>C19-C21</f>
        <v>14131300</v>
      </c>
      <c r="D22" s="19">
        <f>D19-D21</f>
        <v>2131300</v>
      </c>
      <c r="E22" s="19">
        <f t="shared" ref="E22:L22" si="14">E19-E21</f>
        <v>22846551.698866352</v>
      </c>
      <c r="F22" s="19">
        <f t="shared" si="14"/>
        <v>22846551.698866352</v>
      </c>
      <c r="G22" s="19">
        <f t="shared" si="14"/>
        <v>14131300</v>
      </c>
      <c r="H22" s="19">
        <f t="shared" si="14"/>
        <v>9131300</v>
      </c>
      <c r="I22" s="19">
        <f t="shared" si="14"/>
        <v>19375000.000000007</v>
      </c>
      <c r="J22" s="19">
        <f t="shared" si="14"/>
        <v>7375000.0000000075</v>
      </c>
      <c r="K22" s="19">
        <f t="shared" si="14"/>
        <v>14821100.127029985</v>
      </c>
      <c r="L22" s="19">
        <f t="shared" si="14"/>
        <v>14821100.127029985</v>
      </c>
      <c r="M22" s="19">
        <f>M19-M21</f>
        <v>21996849.999999993</v>
      </c>
      <c r="N22" s="19">
        <f>N19-N21</f>
        <v>9996849.9999999925</v>
      </c>
      <c r="O22" s="17">
        <f>+SUM(C22:N22)</f>
        <v>173604203.65179268</v>
      </c>
    </row>
    <row r="23" spans="1:15">
      <c r="A23" s="33"/>
      <c r="B23" s="25" t="s">
        <v>32</v>
      </c>
      <c r="C23" s="18">
        <f>+C22/C17</f>
        <v>0.26949100825752809</v>
      </c>
      <c r="D23" s="18">
        <f t="shared" ref="D23:N23" si="15">+D22/D17</f>
        <v>4.0644964433510691E-2</v>
      </c>
      <c r="E23" s="18">
        <f t="shared" si="15"/>
        <v>0.43569524760887068</v>
      </c>
      <c r="F23" s="18">
        <f t="shared" si="15"/>
        <v>0.43569524760887068</v>
      </c>
      <c r="G23" s="18">
        <f t="shared" si="15"/>
        <v>0.26949100825752809</v>
      </c>
      <c r="H23" s="18">
        <f t="shared" si="15"/>
        <v>0.17413848999752082</v>
      </c>
      <c r="I23" s="18">
        <f t="shared" si="15"/>
        <v>0.3359009165977529</v>
      </c>
      <c r="J23" s="18">
        <f t="shared" si="15"/>
        <v>0.12785905857591892</v>
      </c>
      <c r="K23" s="18">
        <f t="shared" si="15"/>
        <v>0.25695076736291311</v>
      </c>
      <c r="L23" s="18">
        <f t="shared" si="15"/>
        <v>0.2457789948688735</v>
      </c>
      <c r="M23" s="18">
        <f t="shared" si="15"/>
        <v>0.36477478978915479</v>
      </c>
      <c r="N23" s="18">
        <f>+N22/N17</f>
        <v>0.16577822994218311</v>
      </c>
      <c r="O23" s="18">
        <f>+O22/O17</f>
        <v>0.3168152727028053</v>
      </c>
    </row>
    <row r="24" spans="1:15">
      <c r="A24" s="22"/>
      <c r="B24" s="2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</row>
    <row r="25" spans="1:15" ht="15" customHeight="1">
      <c r="A25" s="28" t="s">
        <v>33</v>
      </c>
      <c r="B25" s="1" t="s">
        <v>34</v>
      </c>
      <c r="C25" s="8">
        <v>4215</v>
      </c>
    </row>
    <row r="26" spans="1:15">
      <c r="A26" s="29"/>
      <c r="B26" s="1" t="s">
        <v>35</v>
      </c>
      <c r="C26" s="8">
        <v>7700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</row>
    <row r="27" spans="1:15">
      <c r="A27" s="29"/>
      <c r="B27" s="1" t="s">
        <v>36</v>
      </c>
      <c r="C27" s="1">
        <v>200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  <row r="28" spans="1:15">
      <c r="A28" s="29"/>
      <c r="B28" s="1" t="s">
        <v>37</v>
      </c>
      <c r="C28" s="3">
        <f>+C26/C27</f>
        <v>38.5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</row>
    <row r="29" spans="1:15">
      <c r="A29" s="29"/>
      <c r="B29" s="1" t="s">
        <v>38</v>
      </c>
      <c r="C29" s="11">
        <f>+C28*454</f>
        <v>17479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</row>
    <row r="30" spans="1:15">
      <c r="A30" s="29"/>
      <c r="B30" s="15" t="s">
        <v>39</v>
      </c>
      <c r="C30" s="17">
        <v>950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</row>
    <row r="31" spans="1:15">
      <c r="A31" s="29"/>
      <c r="B31" s="10" t="s">
        <v>40</v>
      </c>
      <c r="C31" s="16">
        <v>3000</v>
      </c>
      <c r="D31" s="2"/>
      <c r="E31" s="2" t="s">
        <v>41</v>
      </c>
      <c r="F31" s="2"/>
      <c r="G31" s="2"/>
      <c r="H31" s="2"/>
      <c r="I31" s="2"/>
      <c r="J31" s="2"/>
      <c r="K31" s="2"/>
      <c r="L31" s="2"/>
      <c r="M31" s="2"/>
      <c r="N31" s="2"/>
    </row>
    <row r="32" spans="1:15">
      <c r="A32" s="30"/>
      <c r="B32" s="12" t="s">
        <v>42</v>
      </c>
      <c r="C32" s="13">
        <f>+(C31*454)/200</f>
        <v>6810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</row>
    <row r="33" spans="2:14">
      <c r="B33" s="2"/>
      <c r="C33" s="5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  <row r="34" spans="2:14">
      <c r="C34" s="14"/>
    </row>
  </sheetData>
  <mergeCells count="3">
    <mergeCell ref="A25:A32"/>
    <mergeCell ref="A13:A23"/>
    <mergeCell ref="A2:A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Veronica Montoya</dc:creator>
  <cp:keywords/>
  <dc:description/>
  <cp:lastModifiedBy>Werner Andres Vanegas Ferraro</cp:lastModifiedBy>
  <cp:revision/>
  <dcterms:created xsi:type="dcterms:W3CDTF">2024-12-24T13:22:10Z</dcterms:created>
  <dcterms:modified xsi:type="dcterms:W3CDTF">2024-12-28T23:48:48Z</dcterms:modified>
  <cp:category/>
  <cp:contentStatus/>
</cp:coreProperties>
</file>